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ino461\Desktop\"/>
    </mc:Choice>
  </mc:AlternateContent>
  <workbookProtection workbookAlgorithmName="SHA-512" workbookHashValue="uzhokWpZEEqvcAFDuB7XhGxy5xdV1HLL64IN4ob9criZNL6HTa+ZmxRRe1/8Xe80rPYM7T9RQQbBaW1Vnw1Rkw==" workbookSaltValue="A5Cp7PBYBOra7HrJ5YOsgg==" workbookSpinCount="100000" lockStructure="1"/>
  <bookViews>
    <workbookView xWindow="0" yWindow="0" windowWidth="24000" windowHeight="14235" tabRatio="809" activeTab="3"/>
  </bookViews>
  <sheets>
    <sheet name="How to Use This Spreadsheet" sheetId="10" r:id="rId1"/>
    <sheet name="Dermal Lookup (hidden)" sheetId="13" state="hidden" r:id="rId2"/>
    <sheet name="drop down lists" sheetId="14" state="hidden" r:id="rId3"/>
    <sheet name="Step 1 Toxicity_Values" sheetId="3" r:id="rId4"/>
    <sheet name="Step 2 Chemical_Parameters" sheetId="5" r:id="rId5"/>
    <sheet name="Step 3 Exposure Parameters" sheetId="8" r:id="rId6"/>
    <sheet name="Consumption_HH_Tissue" sheetId="9" r:id="rId7"/>
    <sheet name="Consumption_Eco_Tissue" sheetId="12" r:id="rId8"/>
    <sheet name="Consumption_Sediment" sheetId="1" r:id="rId9"/>
    <sheet name="IngestionDermal_Sediment" sheetId="6" r:id="rId10"/>
  </sheets>
  <definedNames>
    <definedName name="_xlnm._FilterDatabase" localSheetId="3" hidden="1">'Step 1 Toxicity_Values'!$K$12:$K$13</definedName>
    <definedName name="_Toc297107257" localSheetId="9">IngestionDermal_Sediment!$C$20</definedName>
    <definedName name="dermal">'Dermal Lookup (hidden)'!$B$8:$E$826</definedName>
    <definedName name="OLE_LINK1" localSheetId="8">Consumption_Sediment!$G$4</definedName>
    <definedName name="_xlnm.Print_Area" localSheetId="6">Consumption_HH_Tissue!$A$1:$P$43</definedName>
    <definedName name="_xlnm.Print_Area" localSheetId="8">Consumption_Sediment!#REF!</definedName>
    <definedName name="_xlnm.Print_Area" localSheetId="9">IngestionDermal_Sediment!$A$1:$W$43</definedName>
    <definedName name="_xlnm.Print_Area" localSheetId="3">'Step 1 Toxicity_Values'!$A$8:$L$22</definedName>
    <definedName name="_xlnm.Print_Area" localSheetId="4">'Step 2 Chemical_Parameters'!$A$10:$J$21</definedName>
    <definedName name="_xlnm.Print_Area" localSheetId="5">'Step 3 Exposure Parameters'!$A$1:$AE$33</definedName>
    <definedName name="_xlnm.Print_Titles" localSheetId="6">Consumption_HH_Tissue!$B:$B</definedName>
    <definedName name="_xlnm.Print_Titles" localSheetId="8">Consumption_Sediment!$B:$B</definedName>
    <definedName name="_xlnm.Print_Titles" localSheetId="9">IngestionDermal_Sediment!$C:$C</definedName>
  </definedNames>
  <calcPr calcId="152511"/>
</workbook>
</file>

<file path=xl/calcChain.xml><?xml version="1.0" encoding="utf-8"?>
<calcChain xmlns="http://schemas.openxmlformats.org/spreadsheetml/2006/main">
  <c r="F42" i="9" l="1"/>
  <c r="P40" i="6"/>
  <c r="AI7" i="8" l="1"/>
  <c r="AH7" i="8"/>
  <c r="AG7" i="8"/>
  <c r="AF7" i="8"/>
  <c r="S9" i="6" l="1"/>
  <c r="G14" i="3" l="1"/>
  <c r="N12" i="5" l="1"/>
  <c r="O12" i="5"/>
  <c r="P12" i="5"/>
  <c r="N13" i="5"/>
  <c r="O13" i="5"/>
  <c r="P13" i="5"/>
  <c r="N14" i="5"/>
  <c r="O14" i="5"/>
  <c r="P14" i="5"/>
  <c r="N15" i="5"/>
  <c r="O15" i="5"/>
  <c r="P15" i="5"/>
  <c r="N16" i="5"/>
  <c r="O16" i="5"/>
  <c r="P16" i="5"/>
  <c r="N17" i="5"/>
  <c r="O17" i="5"/>
  <c r="P17" i="5"/>
  <c r="N18" i="5"/>
  <c r="O18" i="5"/>
  <c r="P18" i="5"/>
  <c r="N19" i="5"/>
  <c r="O19" i="5"/>
  <c r="P19" i="5"/>
  <c r="N20" i="5"/>
  <c r="O20" i="5"/>
  <c r="P20" i="5"/>
  <c r="N21" i="5"/>
  <c r="O21" i="5"/>
  <c r="P21" i="5"/>
  <c r="N22" i="5"/>
  <c r="O22" i="5"/>
  <c r="P22" i="5"/>
  <c r="N23" i="5"/>
  <c r="O23" i="5"/>
  <c r="P23" i="5"/>
  <c r="N24" i="5"/>
  <c r="O24" i="5"/>
  <c r="P24" i="5"/>
  <c r="N25" i="5"/>
  <c r="O25" i="5"/>
  <c r="P25" i="5"/>
  <c r="N26" i="5"/>
  <c r="O26" i="5"/>
  <c r="P26" i="5"/>
  <c r="A22" i="5" l="1"/>
  <c r="B22" i="5"/>
  <c r="F22" i="5" l="1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H21" i="3"/>
  <c r="H20" i="3"/>
  <c r="H19" i="3"/>
  <c r="H18" i="3"/>
  <c r="H17" i="3"/>
  <c r="H16" i="3"/>
  <c r="H15" i="3"/>
  <c r="H14" i="3"/>
  <c r="H13" i="3"/>
  <c r="H12" i="3"/>
  <c r="F21" i="3"/>
  <c r="F20" i="3"/>
  <c r="F19" i="3"/>
  <c r="F16" i="3"/>
  <c r="F17" i="3"/>
  <c r="F18" i="3"/>
  <c r="F15" i="3"/>
  <c r="F13" i="3"/>
  <c r="F14" i="3"/>
  <c r="F12" i="3"/>
  <c r="G22" i="3" l="1"/>
  <c r="I12" i="3" l="1"/>
  <c r="S13" i="1" l="1"/>
  <c r="AD9" i="8"/>
  <c r="Z9" i="8"/>
  <c r="V9" i="8"/>
  <c r="AA6" i="6" l="1"/>
  <c r="AA7" i="6"/>
  <c r="AA8" i="6"/>
  <c r="AA9" i="6"/>
  <c r="AA10" i="6"/>
  <c r="AA11" i="6"/>
  <c r="AA12" i="6"/>
  <c r="AA13" i="6"/>
  <c r="AA14" i="6"/>
  <c r="AA5" i="6"/>
  <c r="Z7" i="6"/>
  <c r="Z8" i="6"/>
  <c r="Z9" i="6"/>
  <c r="Z10" i="6"/>
  <c r="Z11" i="6"/>
  <c r="Z12" i="6"/>
  <c r="Z13" i="6"/>
  <c r="Z14" i="6"/>
  <c r="Z6" i="6"/>
  <c r="Z5" i="6"/>
  <c r="Y14" i="6"/>
  <c r="X14" i="6"/>
  <c r="Y13" i="6"/>
  <c r="X13" i="6"/>
  <c r="Y12" i="6"/>
  <c r="X12" i="6"/>
  <c r="Y11" i="6"/>
  <c r="X11" i="6"/>
  <c r="Y10" i="6"/>
  <c r="X10" i="6"/>
  <c r="Y9" i="6"/>
  <c r="Y16" i="6" s="1"/>
  <c r="X9" i="6"/>
  <c r="Y8" i="6"/>
  <c r="X8" i="6"/>
  <c r="Y7" i="6"/>
  <c r="X7" i="6"/>
  <c r="Y6" i="6"/>
  <c r="X6" i="6"/>
  <c r="Y5" i="6"/>
  <c r="X5" i="6"/>
  <c r="V14" i="6"/>
  <c r="V13" i="6"/>
  <c r="V12" i="6"/>
  <c r="V11" i="6"/>
  <c r="V10" i="6"/>
  <c r="V9" i="6"/>
  <c r="V8" i="6"/>
  <c r="V7" i="6"/>
  <c r="V6" i="6"/>
  <c r="V5" i="6"/>
  <c r="U14" i="6"/>
  <c r="U13" i="6"/>
  <c r="U12" i="6"/>
  <c r="U11" i="6"/>
  <c r="U10" i="6"/>
  <c r="U9" i="6"/>
  <c r="U8" i="6"/>
  <c r="U7" i="6"/>
  <c r="U6" i="6"/>
  <c r="U5" i="6"/>
  <c r="T14" i="6"/>
  <c r="T13" i="6"/>
  <c r="T12" i="6"/>
  <c r="T11" i="6"/>
  <c r="T10" i="6"/>
  <c r="T9" i="6"/>
  <c r="T8" i="6"/>
  <c r="T7" i="6"/>
  <c r="T6" i="6"/>
  <c r="T5" i="6"/>
  <c r="S14" i="6"/>
  <c r="S13" i="6"/>
  <c r="S12" i="6"/>
  <c r="S11" i="6"/>
  <c r="S10" i="6"/>
  <c r="S8" i="6"/>
  <c r="S7" i="6"/>
  <c r="S6" i="6"/>
  <c r="S5" i="6"/>
  <c r="Z16" i="6" l="1"/>
  <c r="AA16" i="6"/>
  <c r="Y17" i="6"/>
  <c r="Z17" i="6"/>
  <c r="AA17" i="6"/>
  <c r="X17" i="6"/>
  <c r="X16" i="6"/>
  <c r="T16" i="6"/>
  <c r="S17" i="6"/>
  <c r="S16" i="6"/>
  <c r="AE7" i="8" l="1"/>
  <c r="AD7" i="8"/>
  <c r="AC7" i="8"/>
  <c r="AB7" i="8"/>
  <c r="AA7" i="8"/>
  <c r="Z7" i="8"/>
  <c r="Y7" i="8"/>
  <c r="X7" i="8"/>
  <c r="W7" i="8"/>
  <c r="V7" i="8"/>
  <c r="U7" i="8"/>
  <c r="T7" i="8"/>
  <c r="J7" i="8"/>
  <c r="H7" i="8"/>
  <c r="F7" i="8"/>
  <c r="I18" i="3" l="1"/>
  <c r="G18" i="3"/>
  <c r="K36" i="9" l="1"/>
  <c r="E66" i="9" l="1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5" i="9"/>
  <c r="E34" i="9"/>
  <c r="T9" i="8" l="1"/>
  <c r="U17" i="6" l="1"/>
  <c r="V17" i="6"/>
  <c r="T17" i="6"/>
  <c r="K35" i="9" l="1"/>
  <c r="H12" i="6" l="1"/>
  <c r="F12" i="6"/>
  <c r="F9" i="6"/>
  <c r="K6" i="9"/>
  <c r="J6" i="9"/>
  <c r="I6" i="9"/>
  <c r="H6" i="9"/>
  <c r="K13" i="9"/>
  <c r="J13" i="9"/>
  <c r="I13" i="9"/>
  <c r="H13" i="9"/>
  <c r="K12" i="9"/>
  <c r="J12" i="9"/>
  <c r="I12" i="9"/>
  <c r="H12" i="9"/>
  <c r="K11" i="9"/>
  <c r="J11" i="9"/>
  <c r="I11" i="9"/>
  <c r="H11" i="9"/>
  <c r="K10" i="9"/>
  <c r="J10" i="9"/>
  <c r="I10" i="9"/>
  <c r="H10" i="9"/>
  <c r="K9" i="9"/>
  <c r="J9" i="9"/>
  <c r="I9" i="9"/>
  <c r="H9" i="9"/>
  <c r="K8" i="9"/>
  <c r="J8" i="9"/>
  <c r="I8" i="9"/>
  <c r="H8" i="9"/>
  <c r="K7" i="9"/>
  <c r="J7" i="9"/>
  <c r="I7" i="9"/>
  <c r="H7" i="9"/>
  <c r="K5" i="9"/>
  <c r="J5" i="9"/>
  <c r="I5" i="9"/>
  <c r="H5" i="9"/>
  <c r="K4" i="9"/>
  <c r="J4" i="9"/>
  <c r="I4" i="9"/>
  <c r="H4" i="9"/>
  <c r="H15" i="9" l="1"/>
  <c r="I15" i="9"/>
  <c r="J15" i="9"/>
  <c r="K15" i="9"/>
  <c r="U16" i="6"/>
  <c r="V16" i="6"/>
  <c r="AE9" i="8"/>
  <c r="AC9" i="8"/>
  <c r="AB9" i="8"/>
  <c r="AA9" i="8"/>
  <c r="Y9" i="8"/>
  <c r="X9" i="8"/>
  <c r="W9" i="8"/>
  <c r="U9" i="8"/>
  <c r="R14" i="12" l="1"/>
  <c r="Q14" i="12"/>
  <c r="L14" i="12"/>
  <c r="K14" i="12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2" i="1"/>
  <c r="S11" i="1"/>
  <c r="R68" i="12"/>
  <c r="Q68" i="12"/>
  <c r="L68" i="12"/>
  <c r="K68" i="12"/>
  <c r="R67" i="12"/>
  <c r="Q67" i="12"/>
  <c r="L67" i="12"/>
  <c r="K67" i="12"/>
  <c r="R66" i="12"/>
  <c r="Q66" i="12"/>
  <c r="L66" i="12"/>
  <c r="K66" i="12"/>
  <c r="R65" i="12"/>
  <c r="Q65" i="12"/>
  <c r="L65" i="12"/>
  <c r="K65" i="12"/>
  <c r="R64" i="12"/>
  <c r="Q64" i="12"/>
  <c r="L64" i="12"/>
  <c r="K64" i="12"/>
  <c r="R63" i="12"/>
  <c r="Q63" i="12"/>
  <c r="L63" i="12"/>
  <c r="K63" i="12"/>
  <c r="R61" i="12"/>
  <c r="Q61" i="12"/>
  <c r="L61" i="12"/>
  <c r="K61" i="12"/>
  <c r="R60" i="12"/>
  <c r="Q60" i="12"/>
  <c r="L60" i="12"/>
  <c r="K60" i="12"/>
  <c r="R59" i="12"/>
  <c r="Q59" i="12"/>
  <c r="L59" i="12"/>
  <c r="K59" i="12"/>
  <c r="R58" i="12"/>
  <c r="Q58" i="12"/>
  <c r="L58" i="12"/>
  <c r="K58" i="12"/>
  <c r="R57" i="12"/>
  <c r="Q57" i="12"/>
  <c r="L57" i="12"/>
  <c r="K57" i="12"/>
  <c r="R56" i="12"/>
  <c r="Q56" i="12"/>
  <c r="L56" i="12"/>
  <c r="K56" i="12"/>
  <c r="R54" i="12"/>
  <c r="Q54" i="12"/>
  <c r="L54" i="12"/>
  <c r="K54" i="12"/>
  <c r="R53" i="12"/>
  <c r="Q53" i="12"/>
  <c r="L53" i="12"/>
  <c r="K53" i="12"/>
  <c r="R52" i="12"/>
  <c r="Q52" i="12"/>
  <c r="L52" i="12"/>
  <c r="K52" i="12"/>
  <c r="R51" i="12"/>
  <c r="Q51" i="12"/>
  <c r="L51" i="12"/>
  <c r="K51" i="12"/>
  <c r="R50" i="12"/>
  <c r="Q50" i="12"/>
  <c r="L50" i="12"/>
  <c r="K50" i="12"/>
  <c r="R49" i="12"/>
  <c r="Q49" i="12"/>
  <c r="L49" i="12"/>
  <c r="K49" i="12"/>
  <c r="R47" i="12"/>
  <c r="Q47" i="12"/>
  <c r="L47" i="12"/>
  <c r="K47" i="12"/>
  <c r="R46" i="12"/>
  <c r="Q46" i="12"/>
  <c r="L46" i="12"/>
  <c r="K46" i="12"/>
  <c r="R45" i="12"/>
  <c r="Q45" i="12"/>
  <c r="L45" i="12"/>
  <c r="K45" i="12"/>
  <c r="R44" i="12"/>
  <c r="Q44" i="12"/>
  <c r="L44" i="12"/>
  <c r="K44" i="12"/>
  <c r="R43" i="12"/>
  <c r="Q43" i="12"/>
  <c r="L43" i="12"/>
  <c r="K43" i="12"/>
  <c r="R42" i="12"/>
  <c r="Q42" i="12"/>
  <c r="L42" i="12"/>
  <c r="K42" i="12"/>
  <c r="R40" i="12"/>
  <c r="Q40" i="12"/>
  <c r="L40" i="12"/>
  <c r="K40" i="12"/>
  <c r="R39" i="12"/>
  <c r="Q39" i="12"/>
  <c r="L39" i="12"/>
  <c r="K39" i="12"/>
  <c r="R38" i="12"/>
  <c r="Q38" i="12"/>
  <c r="L38" i="12"/>
  <c r="K38" i="12"/>
  <c r="R37" i="12"/>
  <c r="Q37" i="12"/>
  <c r="L37" i="12"/>
  <c r="K37" i="12"/>
  <c r="R36" i="12"/>
  <c r="Q36" i="12"/>
  <c r="L36" i="12"/>
  <c r="K36" i="12"/>
  <c r="R35" i="12"/>
  <c r="Q35" i="12"/>
  <c r="L35" i="12"/>
  <c r="K35" i="12"/>
  <c r="R33" i="12"/>
  <c r="Q33" i="12"/>
  <c r="L33" i="12"/>
  <c r="K33" i="12"/>
  <c r="R32" i="12"/>
  <c r="Q32" i="12"/>
  <c r="L32" i="12"/>
  <c r="K32" i="12"/>
  <c r="R31" i="12"/>
  <c r="Q31" i="12"/>
  <c r="L31" i="12"/>
  <c r="K31" i="12"/>
  <c r="R30" i="12"/>
  <c r="Q30" i="12"/>
  <c r="L30" i="12"/>
  <c r="K30" i="12"/>
  <c r="R29" i="12"/>
  <c r="Q29" i="12"/>
  <c r="L29" i="12"/>
  <c r="K29" i="12"/>
  <c r="R28" i="12"/>
  <c r="Q28" i="12"/>
  <c r="L28" i="12"/>
  <c r="K28" i="12"/>
  <c r="R26" i="12"/>
  <c r="Q26" i="12"/>
  <c r="L26" i="12"/>
  <c r="K26" i="12"/>
  <c r="R25" i="12"/>
  <c r="Q25" i="12"/>
  <c r="L25" i="12"/>
  <c r="K25" i="12"/>
  <c r="R24" i="12"/>
  <c r="Q24" i="12"/>
  <c r="L24" i="12"/>
  <c r="K24" i="12"/>
  <c r="R23" i="12"/>
  <c r="Q23" i="12"/>
  <c r="L23" i="12"/>
  <c r="K23" i="12"/>
  <c r="R22" i="12"/>
  <c r="Q22" i="12"/>
  <c r="L22" i="12"/>
  <c r="K22" i="12"/>
  <c r="R21" i="12"/>
  <c r="Q21" i="12"/>
  <c r="L21" i="12"/>
  <c r="K21" i="12"/>
  <c r="R19" i="12"/>
  <c r="Q19" i="12"/>
  <c r="P19" i="12"/>
  <c r="O19" i="12"/>
  <c r="N19" i="12"/>
  <c r="M19" i="12"/>
  <c r="L19" i="12"/>
  <c r="K19" i="12"/>
  <c r="R18" i="12"/>
  <c r="Q18" i="12"/>
  <c r="P18" i="12"/>
  <c r="O18" i="12"/>
  <c r="N18" i="12"/>
  <c r="L18" i="12"/>
  <c r="K18" i="12"/>
  <c r="R17" i="12"/>
  <c r="Q17" i="12"/>
  <c r="P17" i="12"/>
  <c r="O17" i="12"/>
  <c r="N17" i="12"/>
  <c r="L17" i="12"/>
  <c r="K17" i="12"/>
  <c r="R16" i="12"/>
  <c r="Q16" i="12"/>
  <c r="P16" i="12"/>
  <c r="O16" i="12"/>
  <c r="N16" i="12"/>
  <c r="L16" i="12"/>
  <c r="K16" i="12"/>
  <c r="R15" i="12"/>
  <c r="Q15" i="12"/>
  <c r="P15" i="12"/>
  <c r="O15" i="12"/>
  <c r="N15" i="12"/>
  <c r="L15" i="12"/>
  <c r="K15" i="12"/>
  <c r="P14" i="12"/>
  <c r="O14" i="12"/>
  <c r="N14" i="12"/>
  <c r="M14" i="12"/>
  <c r="J19" i="12"/>
  <c r="C19" i="12" s="1"/>
  <c r="J18" i="12"/>
  <c r="C18" i="12" s="1"/>
  <c r="J17" i="12"/>
  <c r="C17" i="12" s="1"/>
  <c r="J16" i="12"/>
  <c r="C16" i="12" s="1"/>
  <c r="J15" i="12"/>
  <c r="C15" i="12" s="1"/>
  <c r="J14" i="12"/>
  <c r="C14" i="12" s="1"/>
  <c r="I63" i="12"/>
  <c r="I56" i="12"/>
  <c r="I62" i="12" s="1"/>
  <c r="B62" i="12" s="1"/>
  <c r="I49" i="12"/>
  <c r="B49" i="12" s="1"/>
  <c r="I42" i="12"/>
  <c r="I48" i="12" s="1"/>
  <c r="B48" i="12" s="1"/>
  <c r="I35" i="12"/>
  <c r="I28" i="12"/>
  <c r="B28" i="12" s="1"/>
  <c r="E28" i="12" s="1"/>
  <c r="I21" i="12"/>
  <c r="I14" i="12"/>
  <c r="I20" i="12" s="1"/>
  <c r="B20" i="12" s="1"/>
  <c r="L66" i="9"/>
  <c r="D66" i="9" s="1"/>
  <c r="K66" i="9"/>
  <c r="C66" i="9" s="1"/>
  <c r="L65" i="9"/>
  <c r="D65" i="9" s="1"/>
  <c r="K65" i="9"/>
  <c r="C65" i="9" s="1"/>
  <c r="L64" i="9"/>
  <c r="D64" i="9" s="1"/>
  <c r="K64" i="9"/>
  <c r="C64" i="9" s="1"/>
  <c r="L63" i="9"/>
  <c r="D63" i="9" s="1"/>
  <c r="K63" i="9"/>
  <c r="C63" i="9" s="1"/>
  <c r="L62" i="9"/>
  <c r="D62" i="9" s="1"/>
  <c r="K62" i="9"/>
  <c r="C62" i="9" s="1"/>
  <c r="L61" i="9"/>
  <c r="D61" i="9" s="1"/>
  <c r="K61" i="9"/>
  <c r="C61" i="9" s="1"/>
  <c r="L60" i="9"/>
  <c r="D60" i="9" s="1"/>
  <c r="K60" i="9"/>
  <c r="C60" i="9" s="1"/>
  <c r="L59" i="9"/>
  <c r="D59" i="9" s="1"/>
  <c r="K59" i="9"/>
  <c r="C59" i="9" s="1"/>
  <c r="L58" i="9"/>
  <c r="D58" i="9" s="1"/>
  <c r="K58" i="9"/>
  <c r="C58" i="9" s="1"/>
  <c r="L57" i="9"/>
  <c r="D57" i="9" s="1"/>
  <c r="K57" i="9"/>
  <c r="C57" i="9" s="1"/>
  <c r="L56" i="9"/>
  <c r="D56" i="9" s="1"/>
  <c r="K56" i="9"/>
  <c r="C56" i="9" s="1"/>
  <c r="L55" i="9"/>
  <c r="D55" i="9" s="1"/>
  <c r="K55" i="9"/>
  <c r="C55" i="9" s="1"/>
  <c r="L54" i="9"/>
  <c r="D54" i="9" s="1"/>
  <c r="K54" i="9"/>
  <c r="C54" i="9" s="1"/>
  <c r="L53" i="9"/>
  <c r="D53" i="9" s="1"/>
  <c r="K53" i="9"/>
  <c r="C53" i="9" s="1"/>
  <c r="L52" i="9"/>
  <c r="D52" i="9" s="1"/>
  <c r="K52" i="9"/>
  <c r="C52" i="9" s="1"/>
  <c r="L51" i="9"/>
  <c r="D51" i="9" s="1"/>
  <c r="K51" i="9"/>
  <c r="C51" i="9" s="1"/>
  <c r="L50" i="9"/>
  <c r="D50" i="9" s="1"/>
  <c r="K50" i="9"/>
  <c r="C50" i="9" s="1"/>
  <c r="L49" i="9"/>
  <c r="D49" i="9" s="1"/>
  <c r="K49" i="9"/>
  <c r="C49" i="9" s="1"/>
  <c r="L48" i="9"/>
  <c r="D48" i="9" s="1"/>
  <c r="K48" i="9"/>
  <c r="C48" i="9" s="1"/>
  <c r="L47" i="9"/>
  <c r="D47" i="9" s="1"/>
  <c r="K47" i="9"/>
  <c r="C47" i="9" s="1"/>
  <c r="L46" i="9"/>
  <c r="D46" i="9" s="1"/>
  <c r="K46" i="9"/>
  <c r="C46" i="9" s="1"/>
  <c r="L45" i="9"/>
  <c r="D45" i="9" s="1"/>
  <c r="K45" i="9"/>
  <c r="C45" i="9" s="1"/>
  <c r="L44" i="9"/>
  <c r="D44" i="9" s="1"/>
  <c r="K44" i="9"/>
  <c r="C44" i="9" s="1"/>
  <c r="L43" i="9"/>
  <c r="K43" i="9"/>
  <c r="L42" i="9"/>
  <c r="K42" i="9"/>
  <c r="L41" i="9"/>
  <c r="K41" i="9"/>
  <c r="C41" i="9" s="1"/>
  <c r="L40" i="9"/>
  <c r="K40" i="9"/>
  <c r="L39" i="9"/>
  <c r="K39" i="9"/>
  <c r="C39" i="9" s="1"/>
  <c r="L38" i="9"/>
  <c r="D38" i="9" s="1"/>
  <c r="K38" i="9"/>
  <c r="C38" i="9" s="1"/>
  <c r="L37" i="9"/>
  <c r="K37" i="9"/>
  <c r="L36" i="9"/>
  <c r="L35" i="9"/>
  <c r="C35" i="9"/>
  <c r="L34" i="9"/>
  <c r="K34" i="9"/>
  <c r="G13" i="3"/>
  <c r="P44" i="5"/>
  <c r="C44" i="5" s="1"/>
  <c r="O44" i="5"/>
  <c r="B44" i="5" s="1"/>
  <c r="N44" i="5"/>
  <c r="A44" i="5" s="1"/>
  <c r="F44" i="5" s="1"/>
  <c r="P43" i="5"/>
  <c r="C43" i="5" s="1"/>
  <c r="O43" i="5"/>
  <c r="B43" i="5" s="1"/>
  <c r="N43" i="5"/>
  <c r="A43" i="5" s="1"/>
  <c r="F43" i="5" s="1"/>
  <c r="P42" i="5"/>
  <c r="C42" i="5" s="1"/>
  <c r="O42" i="5"/>
  <c r="B42" i="5" s="1"/>
  <c r="N42" i="5"/>
  <c r="A42" i="5" s="1"/>
  <c r="F42" i="5" s="1"/>
  <c r="P41" i="5"/>
  <c r="C41" i="5" s="1"/>
  <c r="O41" i="5"/>
  <c r="B41" i="5" s="1"/>
  <c r="N41" i="5"/>
  <c r="A41" i="5" s="1"/>
  <c r="P40" i="5"/>
  <c r="C40" i="5" s="1"/>
  <c r="O40" i="5"/>
  <c r="B40" i="5" s="1"/>
  <c r="N40" i="5"/>
  <c r="A40" i="5" s="1"/>
  <c r="F40" i="5" s="1"/>
  <c r="P39" i="5"/>
  <c r="C39" i="5" s="1"/>
  <c r="O39" i="5"/>
  <c r="B39" i="5" s="1"/>
  <c r="N39" i="5"/>
  <c r="A39" i="5" s="1"/>
  <c r="F39" i="5" s="1"/>
  <c r="P38" i="5"/>
  <c r="C38" i="5" s="1"/>
  <c r="O38" i="5"/>
  <c r="B38" i="5" s="1"/>
  <c r="N38" i="5"/>
  <c r="A38" i="5" s="1"/>
  <c r="F38" i="5" s="1"/>
  <c r="P37" i="5"/>
  <c r="C37" i="5" s="1"/>
  <c r="O37" i="5"/>
  <c r="B37" i="5" s="1"/>
  <c r="N37" i="5"/>
  <c r="A37" i="5" s="1"/>
  <c r="F37" i="5" s="1"/>
  <c r="P36" i="5"/>
  <c r="C36" i="5" s="1"/>
  <c r="O36" i="5"/>
  <c r="B36" i="5" s="1"/>
  <c r="N36" i="5"/>
  <c r="A36" i="5" s="1"/>
  <c r="F36" i="5" s="1"/>
  <c r="P35" i="5"/>
  <c r="C35" i="5" s="1"/>
  <c r="O35" i="5"/>
  <c r="B35" i="5" s="1"/>
  <c r="N35" i="5"/>
  <c r="A35" i="5" s="1"/>
  <c r="F35" i="5" s="1"/>
  <c r="P34" i="5"/>
  <c r="C34" i="5" s="1"/>
  <c r="O34" i="5"/>
  <c r="B34" i="5" s="1"/>
  <c r="N34" i="5"/>
  <c r="A34" i="5" s="1"/>
  <c r="F34" i="5" s="1"/>
  <c r="P33" i="5"/>
  <c r="C33" i="5" s="1"/>
  <c r="O33" i="5"/>
  <c r="B33" i="5" s="1"/>
  <c r="N33" i="5"/>
  <c r="A33" i="5" s="1"/>
  <c r="F33" i="5" s="1"/>
  <c r="P32" i="5"/>
  <c r="C32" i="5" s="1"/>
  <c r="O32" i="5"/>
  <c r="B32" i="5" s="1"/>
  <c r="N32" i="5"/>
  <c r="A32" i="5" s="1"/>
  <c r="F32" i="5" s="1"/>
  <c r="P31" i="5"/>
  <c r="C31" i="5" s="1"/>
  <c r="O31" i="5"/>
  <c r="B31" i="5" s="1"/>
  <c r="N31" i="5"/>
  <c r="A31" i="5" s="1"/>
  <c r="F31" i="5" s="1"/>
  <c r="P30" i="5"/>
  <c r="C30" i="5" s="1"/>
  <c r="O30" i="5"/>
  <c r="B30" i="5" s="1"/>
  <c r="N30" i="5"/>
  <c r="A30" i="5" s="1"/>
  <c r="F30" i="5" s="1"/>
  <c r="P29" i="5"/>
  <c r="C29" i="5" s="1"/>
  <c r="O29" i="5"/>
  <c r="B29" i="5" s="1"/>
  <c r="N29" i="5"/>
  <c r="A29" i="5" s="1"/>
  <c r="F29" i="5" s="1"/>
  <c r="P28" i="5"/>
  <c r="C28" i="5" s="1"/>
  <c r="O28" i="5"/>
  <c r="B28" i="5" s="1"/>
  <c r="N28" i="5"/>
  <c r="A28" i="5" s="1"/>
  <c r="F28" i="5" s="1"/>
  <c r="P27" i="5"/>
  <c r="C27" i="5" s="1"/>
  <c r="O27" i="5"/>
  <c r="B27" i="5" s="1"/>
  <c r="N27" i="5"/>
  <c r="A27" i="5" s="1"/>
  <c r="F27" i="5" s="1"/>
  <c r="C26" i="5"/>
  <c r="B26" i="5"/>
  <c r="A26" i="5"/>
  <c r="F26" i="5" s="1"/>
  <c r="C25" i="5"/>
  <c r="B25" i="5"/>
  <c r="A25" i="5"/>
  <c r="F25" i="5" s="1"/>
  <c r="C24" i="5"/>
  <c r="B24" i="5"/>
  <c r="A24" i="5"/>
  <c r="F24" i="5" s="1"/>
  <c r="C23" i="5"/>
  <c r="B23" i="5"/>
  <c r="A23" i="5"/>
  <c r="F23" i="5" s="1"/>
  <c r="C22" i="5"/>
  <c r="C21" i="5"/>
  <c r="B21" i="5"/>
  <c r="A21" i="5"/>
  <c r="F21" i="5" s="1"/>
  <c r="C20" i="5"/>
  <c r="B20" i="5"/>
  <c r="J42" i="9" s="1"/>
  <c r="B42" i="9" s="1"/>
  <c r="A20" i="5"/>
  <c r="F20" i="5" s="1"/>
  <c r="C19" i="5"/>
  <c r="B19" i="5"/>
  <c r="A19" i="5"/>
  <c r="F19" i="5" s="1"/>
  <c r="C18" i="5"/>
  <c r="B18" i="5"/>
  <c r="A18" i="5"/>
  <c r="F18" i="5" s="1"/>
  <c r="C17" i="5"/>
  <c r="B17" i="5"/>
  <c r="A17" i="5"/>
  <c r="C16" i="5"/>
  <c r="B16" i="5"/>
  <c r="J38" i="9" s="1"/>
  <c r="B38" i="9" s="1"/>
  <c r="A16" i="5"/>
  <c r="F16" i="5" s="1"/>
  <c r="C15" i="5"/>
  <c r="B15" i="5"/>
  <c r="A15" i="5"/>
  <c r="F15" i="5" s="1"/>
  <c r="C14" i="5"/>
  <c r="B14" i="5"/>
  <c r="A14" i="5"/>
  <c r="F14" i="5" s="1"/>
  <c r="C13" i="5"/>
  <c r="B13" i="5"/>
  <c r="A13" i="5"/>
  <c r="F13" i="5" s="1"/>
  <c r="C12" i="5"/>
  <c r="B12" i="5"/>
  <c r="J34" i="9" s="1"/>
  <c r="B34" i="9" s="1"/>
  <c r="A12" i="5"/>
  <c r="F12" i="5" s="1"/>
  <c r="C6" i="9"/>
  <c r="I86" i="8"/>
  <c r="P63" i="12" s="1"/>
  <c r="H86" i="8"/>
  <c r="O63" i="12" s="1"/>
  <c r="G86" i="8"/>
  <c r="N63" i="12" s="1"/>
  <c r="F86" i="8"/>
  <c r="M63" i="12" s="1"/>
  <c r="I80" i="8"/>
  <c r="P56" i="12" s="1"/>
  <c r="H80" i="8"/>
  <c r="O56" i="12" s="1"/>
  <c r="G80" i="8"/>
  <c r="N56" i="12" s="1"/>
  <c r="F80" i="8"/>
  <c r="M56" i="12" s="1"/>
  <c r="I74" i="8"/>
  <c r="P49" i="12" s="1"/>
  <c r="H74" i="8"/>
  <c r="O49" i="12" s="1"/>
  <c r="G74" i="8"/>
  <c r="N49" i="12" s="1"/>
  <c r="F74" i="8"/>
  <c r="M49" i="12" s="1"/>
  <c r="I68" i="8"/>
  <c r="P42" i="12" s="1"/>
  <c r="H68" i="8"/>
  <c r="O42" i="12" s="1"/>
  <c r="G68" i="8"/>
  <c r="N42" i="12" s="1"/>
  <c r="F68" i="8"/>
  <c r="M42" i="12" s="1"/>
  <c r="I62" i="8"/>
  <c r="P35" i="12" s="1"/>
  <c r="H62" i="8"/>
  <c r="O35" i="12" s="1"/>
  <c r="G62" i="8"/>
  <c r="N35" i="12" s="1"/>
  <c r="F62" i="8"/>
  <c r="M35" i="12" s="1"/>
  <c r="I56" i="8"/>
  <c r="P28" i="12" s="1"/>
  <c r="H56" i="8"/>
  <c r="O28" i="12" s="1"/>
  <c r="G56" i="8"/>
  <c r="N28" i="12" s="1"/>
  <c r="F56" i="8"/>
  <c r="M28" i="12" s="1"/>
  <c r="I50" i="8"/>
  <c r="P21" i="12" s="1"/>
  <c r="H50" i="8"/>
  <c r="O21" i="12" s="1"/>
  <c r="G50" i="8"/>
  <c r="N21" i="12" s="1"/>
  <c r="F50" i="8"/>
  <c r="M21" i="12" s="1"/>
  <c r="C86" i="8"/>
  <c r="J63" i="12" s="1"/>
  <c r="C63" i="12" s="1"/>
  <c r="C80" i="8"/>
  <c r="J56" i="12" s="1"/>
  <c r="C56" i="12" s="1"/>
  <c r="C74" i="8"/>
  <c r="J49" i="12" s="1"/>
  <c r="C49" i="12" s="1"/>
  <c r="C68" i="8"/>
  <c r="J42" i="12" s="1"/>
  <c r="C42" i="12" s="1"/>
  <c r="C62" i="8"/>
  <c r="J35" i="12" s="1"/>
  <c r="C35" i="12" s="1"/>
  <c r="C56" i="8"/>
  <c r="J28" i="12" s="1"/>
  <c r="C28" i="12" s="1"/>
  <c r="C50" i="8"/>
  <c r="J21" i="12" s="1"/>
  <c r="C21" i="12" s="1"/>
  <c r="B61" i="8"/>
  <c r="I33" i="12" s="1"/>
  <c r="B33" i="12" s="1"/>
  <c r="E33" i="12" s="1"/>
  <c r="B60" i="8"/>
  <c r="I32" i="12" s="1"/>
  <c r="B32" i="12" s="1"/>
  <c r="B59" i="8"/>
  <c r="I31" i="12" s="1"/>
  <c r="B31" i="12" s="1"/>
  <c r="E31" i="12" s="1"/>
  <c r="B58" i="8"/>
  <c r="C58" i="8" s="1"/>
  <c r="J30" i="12" s="1"/>
  <c r="C30" i="12" s="1"/>
  <c r="B57" i="8"/>
  <c r="C57" i="8" s="1"/>
  <c r="J29" i="12" s="1"/>
  <c r="C29" i="12" s="1"/>
  <c r="B63" i="8"/>
  <c r="I36" i="12" s="1"/>
  <c r="B36" i="12" s="1"/>
  <c r="B64" i="8"/>
  <c r="C64" i="8" s="1"/>
  <c r="J37" i="12" s="1"/>
  <c r="C37" i="12" s="1"/>
  <c r="B65" i="8"/>
  <c r="I38" i="12" s="1"/>
  <c r="B38" i="12" s="1"/>
  <c r="E38" i="12" s="1"/>
  <c r="B66" i="8"/>
  <c r="C66" i="8" s="1"/>
  <c r="J39" i="12" s="1"/>
  <c r="C39" i="12" s="1"/>
  <c r="B67" i="8"/>
  <c r="I40" i="12" s="1"/>
  <c r="B40" i="12" s="1"/>
  <c r="B69" i="8"/>
  <c r="I43" i="12" s="1"/>
  <c r="B43" i="12" s="1"/>
  <c r="E43" i="12" s="1"/>
  <c r="B70" i="8"/>
  <c r="I44" i="12" s="1"/>
  <c r="B44" i="12" s="1"/>
  <c r="D44" i="12" s="1"/>
  <c r="B71" i="8"/>
  <c r="C71" i="8" s="1"/>
  <c r="J45" i="12" s="1"/>
  <c r="C45" i="12" s="1"/>
  <c r="B72" i="8"/>
  <c r="B73" i="8"/>
  <c r="I47" i="12" s="1"/>
  <c r="B47" i="12" s="1"/>
  <c r="E47" i="12" s="1"/>
  <c r="B75" i="8"/>
  <c r="I50" i="12" s="1"/>
  <c r="B50" i="12" s="1"/>
  <c r="E50" i="12" s="1"/>
  <c r="B76" i="8"/>
  <c r="C76" i="8" s="1"/>
  <c r="J51" i="12" s="1"/>
  <c r="C51" i="12" s="1"/>
  <c r="B77" i="8"/>
  <c r="I52" i="12" s="1"/>
  <c r="B52" i="12" s="1"/>
  <c r="B78" i="8"/>
  <c r="I53" i="12" s="1"/>
  <c r="B53" i="12" s="1"/>
  <c r="E53" i="12" s="1"/>
  <c r="B79" i="8"/>
  <c r="I54" i="12" s="1"/>
  <c r="B54" i="12" s="1"/>
  <c r="E54" i="12" s="1"/>
  <c r="B81" i="8"/>
  <c r="I57" i="12" s="1"/>
  <c r="B57" i="12" s="1"/>
  <c r="E57" i="12" s="1"/>
  <c r="B82" i="8"/>
  <c r="C82" i="8" s="1"/>
  <c r="J58" i="12" s="1"/>
  <c r="C58" i="12" s="1"/>
  <c r="B83" i="8"/>
  <c r="I59" i="12" s="1"/>
  <c r="B59" i="12" s="1"/>
  <c r="E59" i="12" s="1"/>
  <c r="B84" i="8"/>
  <c r="I60" i="12" s="1"/>
  <c r="B60" i="12" s="1"/>
  <c r="E60" i="12" s="1"/>
  <c r="B85" i="8"/>
  <c r="C85" i="8" s="1"/>
  <c r="J61" i="12" s="1"/>
  <c r="C61" i="12" s="1"/>
  <c r="B87" i="8"/>
  <c r="I64" i="12" s="1"/>
  <c r="B64" i="12" s="1"/>
  <c r="B88" i="8"/>
  <c r="C88" i="8" s="1"/>
  <c r="J65" i="12" s="1"/>
  <c r="C65" i="12" s="1"/>
  <c r="B89" i="8"/>
  <c r="I66" i="12" s="1"/>
  <c r="B66" i="12" s="1"/>
  <c r="E66" i="12" s="1"/>
  <c r="B90" i="8"/>
  <c r="C90" i="8" s="1"/>
  <c r="J67" i="12" s="1"/>
  <c r="C67" i="12" s="1"/>
  <c r="B91" i="8"/>
  <c r="I68" i="12" s="1"/>
  <c r="B68" i="12" s="1"/>
  <c r="B45" i="8"/>
  <c r="I15" i="12" s="1"/>
  <c r="B15" i="12" s="1"/>
  <c r="E15" i="12" s="1"/>
  <c r="B46" i="8"/>
  <c r="I16" i="12" s="1"/>
  <c r="B16" i="12" s="1"/>
  <c r="E16" i="12" s="1"/>
  <c r="B47" i="8"/>
  <c r="I17" i="12" s="1"/>
  <c r="B17" i="12" s="1"/>
  <c r="E17" i="12" s="1"/>
  <c r="B48" i="8"/>
  <c r="I18" i="12" s="1"/>
  <c r="B18" i="12" s="1"/>
  <c r="E18" i="12" s="1"/>
  <c r="B49" i="8"/>
  <c r="I19" i="12" s="1"/>
  <c r="B19" i="12" s="1"/>
  <c r="E19" i="12" s="1"/>
  <c r="B51" i="8"/>
  <c r="C51" i="8" s="1"/>
  <c r="J22" i="12" s="1"/>
  <c r="C22" i="12" s="1"/>
  <c r="B52" i="8"/>
  <c r="C52" i="8" s="1"/>
  <c r="J23" i="12" s="1"/>
  <c r="C23" i="12" s="1"/>
  <c r="B53" i="8"/>
  <c r="C53" i="8" s="1"/>
  <c r="J24" i="12" s="1"/>
  <c r="C24" i="12" s="1"/>
  <c r="B54" i="8"/>
  <c r="I25" i="12" s="1"/>
  <c r="B25" i="12" s="1"/>
  <c r="E25" i="12" s="1"/>
  <c r="B55" i="8"/>
  <c r="I26" i="12" s="1"/>
  <c r="B26" i="12" s="1"/>
  <c r="E26" i="12" s="1"/>
  <c r="C4" i="9"/>
  <c r="D6" i="9"/>
  <c r="D12" i="9"/>
  <c r="C12" i="9"/>
  <c r="D11" i="9"/>
  <c r="C11" i="9"/>
  <c r="D10" i="9"/>
  <c r="C10" i="9"/>
  <c r="D9" i="9"/>
  <c r="C9" i="9"/>
  <c r="D8" i="9"/>
  <c r="C8" i="9"/>
  <c r="D7" i="9"/>
  <c r="C7" i="9"/>
  <c r="D5" i="9"/>
  <c r="C5" i="9"/>
  <c r="D4" i="9"/>
  <c r="F45" i="9" l="1"/>
  <c r="F49" i="9"/>
  <c r="F53" i="9"/>
  <c r="F57" i="9"/>
  <c r="F61" i="9"/>
  <c r="I63" i="9"/>
  <c r="A63" i="9" s="1"/>
  <c r="F41" i="5"/>
  <c r="F65" i="9"/>
  <c r="I39" i="9"/>
  <c r="A39" i="9" s="1"/>
  <c r="F17" i="5"/>
  <c r="F38" i="9"/>
  <c r="F46" i="9"/>
  <c r="F50" i="9"/>
  <c r="F54" i="9"/>
  <c r="F58" i="9"/>
  <c r="F62" i="9"/>
  <c r="N36" i="9"/>
  <c r="E36" i="9" s="1"/>
  <c r="F66" i="9"/>
  <c r="D36" i="9"/>
  <c r="C36" i="9"/>
  <c r="F47" i="9"/>
  <c r="F51" i="9"/>
  <c r="F55" i="9"/>
  <c r="F59" i="9"/>
  <c r="F63" i="9"/>
  <c r="F44" i="9"/>
  <c r="F48" i="9"/>
  <c r="F52" i="9"/>
  <c r="F56" i="9"/>
  <c r="F60" i="9"/>
  <c r="F64" i="9"/>
  <c r="C65" i="8"/>
  <c r="J38" i="12" s="1"/>
  <c r="C38" i="12" s="1"/>
  <c r="D16" i="12"/>
  <c r="E44" i="12"/>
  <c r="D19" i="12"/>
  <c r="D47" i="12"/>
  <c r="D25" i="12"/>
  <c r="D53" i="12"/>
  <c r="D28" i="12"/>
  <c r="D59" i="12"/>
  <c r="F59" i="12" s="1"/>
  <c r="D31" i="12"/>
  <c r="D60" i="12"/>
  <c r="D15" i="12"/>
  <c r="D43" i="12"/>
  <c r="E68" i="12"/>
  <c r="D68" i="12"/>
  <c r="E40" i="12"/>
  <c r="D40" i="12"/>
  <c r="D18" i="12"/>
  <c r="E49" i="12"/>
  <c r="D49" i="12"/>
  <c r="E64" i="12"/>
  <c r="D64" i="12"/>
  <c r="E52" i="12"/>
  <c r="D52" i="12"/>
  <c r="I46" i="12"/>
  <c r="B46" i="12" s="1"/>
  <c r="C72" i="8"/>
  <c r="J46" i="12" s="1"/>
  <c r="C46" i="12" s="1"/>
  <c r="E36" i="12"/>
  <c r="D36" i="12"/>
  <c r="E32" i="12"/>
  <c r="D32" i="12"/>
  <c r="C84" i="8"/>
  <c r="J60" i="12" s="1"/>
  <c r="C60" i="12" s="1"/>
  <c r="D17" i="12"/>
  <c r="D26" i="12"/>
  <c r="D33" i="12"/>
  <c r="D38" i="12"/>
  <c r="D50" i="12"/>
  <c r="D54" i="12"/>
  <c r="F54" i="12" s="1"/>
  <c r="D57" i="12"/>
  <c r="D66" i="12"/>
  <c r="I34" i="12"/>
  <c r="B34" i="12" s="1"/>
  <c r="I55" i="12"/>
  <c r="B55" i="12" s="1"/>
  <c r="C61" i="8"/>
  <c r="J33" i="12" s="1"/>
  <c r="C33" i="12" s="1"/>
  <c r="I51" i="12"/>
  <c r="B51" i="12" s="1"/>
  <c r="C81" i="8"/>
  <c r="J57" i="12" s="1"/>
  <c r="C57" i="12" s="1"/>
  <c r="I24" i="12"/>
  <c r="B24" i="12" s="1"/>
  <c r="I61" i="12"/>
  <c r="B61" i="12" s="1"/>
  <c r="D40" i="9"/>
  <c r="I45" i="12"/>
  <c r="B45" i="12" s="1"/>
  <c r="C42" i="9"/>
  <c r="I29" i="12"/>
  <c r="B29" i="12" s="1"/>
  <c r="I37" i="12"/>
  <c r="B37" i="12" s="1"/>
  <c r="D37" i="9"/>
  <c r="D41" i="9"/>
  <c r="F41" i="9" s="1"/>
  <c r="I30" i="12"/>
  <c r="B30" i="12" s="1"/>
  <c r="I65" i="12"/>
  <c r="B65" i="12" s="1"/>
  <c r="D42" i="9"/>
  <c r="C89" i="8"/>
  <c r="J66" i="12" s="1"/>
  <c r="C66" i="12" s="1"/>
  <c r="I39" i="12"/>
  <c r="B39" i="12" s="1"/>
  <c r="C60" i="8"/>
  <c r="J32" i="12" s="1"/>
  <c r="C32" i="12" s="1"/>
  <c r="I58" i="12"/>
  <c r="B58" i="12" s="1"/>
  <c r="I67" i="12"/>
  <c r="B67" i="12" s="1"/>
  <c r="V42" i="6"/>
  <c r="B42" i="6" s="1"/>
  <c r="I42" i="9"/>
  <c r="A42" i="9" s="1"/>
  <c r="P19" i="1"/>
  <c r="A19" i="1" s="1"/>
  <c r="V66" i="6"/>
  <c r="B66" i="6" s="1"/>
  <c r="I66" i="9"/>
  <c r="A66" i="9" s="1"/>
  <c r="P43" i="1"/>
  <c r="A43" i="1" s="1"/>
  <c r="W36" i="6"/>
  <c r="C36" i="6" s="1"/>
  <c r="Q13" i="1"/>
  <c r="B13" i="1" s="1"/>
  <c r="J36" i="9"/>
  <c r="B36" i="9" s="1"/>
  <c r="W40" i="6"/>
  <c r="C40" i="6" s="1"/>
  <c r="Q17" i="1"/>
  <c r="B17" i="1" s="1"/>
  <c r="J40" i="9"/>
  <c r="B40" i="9" s="1"/>
  <c r="W48" i="6"/>
  <c r="C48" i="6" s="1"/>
  <c r="Q25" i="1"/>
  <c r="B25" i="1" s="1"/>
  <c r="J48" i="9"/>
  <c r="B48" i="9" s="1"/>
  <c r="W52" i="6"/>
  <c r="C52" i="6" s="1"/>
  <c r="Q29" i="1"/>
  <c r="B29" i="1" s="1"/>
  <c r="J52" i="9"/>
  <c r="B52" i="9" s="1"/>
  <c r="W60" i="6"/>
  <c r="C60" i="6" s="1"/>
  <c r="Q37" i="1"/>
  <c r="B37" i="1" s="1"/>
  <c r="J60" i="9"/>
  <c r="B60" i="9" s="1"/>
  <c r="W64" i="6"/>
  <c r="C64" i="6" s="1"/>
  <c r="Q41" i="1"/>
  <c r="B41" i="1" s="1"/>
  <c r="J64" i="9"/>
  <c r="B64" i="9" s="1"/>
  <c r="V34" i="6"/>
  <c r="B34" i="6" s="1"/>
  <c r="I34" i="9"/>
  <c r="A34" i="9" s="1"/>
  <c r="P11" i="1"/>
  <c r="A11" i="1" s="1"/>
  <c r="V50" i="6"/>
  <c r="B50" i="6" s="1"/>
  <c r="I50" i="9"/>
  <c r="A50" i="9" s="1"/>
  <c r="P27" i="1"/>
  <c r="A27" i="1" s="1"/>
  <c r="V58" i="6"/>
  <c r="B58" i="6" s="1"/>
  <c r="I58" i="9"/>
  <c r="A58" i="9" s="1"/>
  <c r="P35" i="1"/>
  <c r="A35" i="1" s="1"/>
  <c r="W44" i="6"/>
  <c r="C44" i="6" s="1"/>
  <c r="Q21" i="1"/>
  <c r="B21" i="1" s="1"/>
  <c r="J44" i="9"/>
  <c r="B44" i="9" s="1"/>
  <c r="W56" i="6"/>
  <c r="C56" i="6" s="1"/>
  <c r="Q33" i="1"/>
  <c r="B33" i="1" s="1"/>
  <c r="J56" i="9"/>
  <c r="B56" i="9" s="1"/>
  <c r="P14" i="1"/>
  <c r="V37" i="6"/>
  <c r="B37" i="6" s="1"/>
  <c r="I37" i="9"/>
  <c r="A37" i="9" s="1"/>
  <c r="P22" i="1"/>
  <c r="V45" i="6"/>
  <c r="B45" i="6" s="1"/>
  <c r="I45" i="9"/>
  <c r="A45" i="9" s="1"/>
  <c r="P30" i="1"/>
  <c r="V53" i="6"/>
  <c r="B53" i="6" s="1"/>
  <c r="I53" i="9"/>
  <c r="A53" i="9" s="1"/>
  <c r="P38" i="1"/>
  <c r="V61" i="6"/>
  <c r="B61" i="6" s="1"/>
  <c r="I61" i="9"/>
  <c r="A61" i="9" s="1"/>
  <c r="P24" i="1"/>
  <c r="V47" i="6"/>
  <c r="B47" i="6" s="1"/>
  <c r="P28" i="1"/>
  <c r="A28" i="1" s="1"/>
  <c r="V51" i="6"/>
  <c r="B51" i="6" s="1"/>
  <c r="P32" i="1"/>
  <c r="V55" i="6"/>
  <c r="B55" i="6" s="1"/>
  <c r="P18" i="1"/>
  <c r="A18" i="1" s="1"/>
  <c r="V41" i="6"/>
  <c r="B41" i="6" s="1"/>
  <c r="P34" i="1"/>
  <c r="A34" i="1" s="1"/>
  <c r="V57" i="6"/>
  <c r="B57" i="6" s="1"/>
  <c r="I27" i="12"/>
  <c r="B27" i="12" s="1"/>
  <c r="B21" i="12"/>
  <c r="V36" i="6"/>
  <c r="B36" i="6" s="1"/>
  <c r="I36" i="9"/>
  <c r="A36" i="9" s="1"/>
  <c r="P13" i="1"/>
  <c r="T13" i="1" s="1"/>
  <c r="V44" i="6"/>
  <c r="B44" i="6" s="1"/>
  <c r="I44" i="9"/>
  <c r="A44" i="9" s="1"/>
  <c r="P21" i="1"/>
  <c r="A21" i="1" s="1"/>
  <c r="V52" i="6"/>
  <c r="B52" i="6" s="1"/>
  <c r="I52" i="9"/>
  <c r="A52" i="9" s="1"/>
  <c r="P29" i="1"/>
  <c r="T29" i="1" s="1"/>
  <c r="V60" i="6"/>
  <c r="B60" i="6" s="1"/>
  <c r="I60" i="9"/>
  <c r="A60" i="9" s="1"/>
  <c r="P37" i="1"/>
  <c r="A37" i="1" s="1"/>
  <c r="V46" i="6"/>
  <c r="B46" i="6" s="1"/>
  <c r="I46" i="9"/>
  <c r="A46" i="9" s="1"/>
  <c r="P23" i="1"/>
  <c r="V62" i="6"/>
  <c r="B62" i="6" s="1"/>
  <c r="I62" i="9"/>
  <c r="A62" i="9" s="1"/>
  <c r="P39" i="1"/>
  <c r="J45" i="9"/>
  <c r="B45" i="9" s="1"/>
  <c r="Q22" i="1"/>
  <c r="B22" i="1" s="1"/>
  <c r="W45" i="6"/>
  <c r="C45" i="6" s="1"/>
  <c r="J61" i="9"/>
  <c r="B61" i="9" s="1"/>
  <c r="Q38" i="1"/>
  <c r="B38" i="1" s="1"/>
  <c r="W61" i="6"/>
  <c r="C61" i="6" s="1"/>
  <c r="W46" i="6"/>
  <c r="C46" i="6" s="1"/>
  <c r="Q23" i="1"/>
  <c r="B23" i="1" s="1"/>
  <c r="W50" i="6"/>
  <c r="C50" i="6" s="1"/>
  <c r="Q27" i="1"/>
  <c r="B27" i="1" s="1"/>
  <c r="W54" i="6"/>
  <c r="C54" i="6" s="1"/>
  <c r="Q31" i="1"/>
  <c r="B31" i="1" s="1"/>
  <c r="W58" i="6"/>
  <c r="C58" i="6" s="1"/>
  <c r="Q35" i="1"/>
  <c r="B35" i="1" s="1"/>
  <c r="W62" i="6"/>
  <c r="C62" i="6" s="1"/>
  <c r="Q39" i="1"/>
  <c r="B39" i="1" s="1"/>
  <c r="W66" i="6"/>
  <c r="C66" i="6" s="1"/>
  <c r="Q43" i="1"/>
  <c r="B43" i="1" s="1"/>
  <c r="I69" i="12"/>
  <c r="B69" i="12" s="1"/>
  <c r="B63" i="12"/>
  <c r="I47" i="9"/>
  <c r="A47" i="9" s="1"/>
  <c r="I55" i="9"/>
  <c r="A55" i="9" s="1"/>
  <c r="C40" i="9"/>
  <c r="J46" i="9"/>
  <c r="B46" i="9" s="1"/>
  <c r="J50" i="9"/>
  <c r="B50" i="9" s="1"/>
  <c r="J54" i="9"/>
  <c r="B54" i="9" s="1"/>
  <c r="J58" i="9"/>
  <c r="B58" i="9" s="1"/>
  <c r="J62" i="9"/>
  <c r="B62" i="9" s="1"/>
  <c r="J66" i="9"/>
  <c r="B66" i="9" s="1"/>
  <c r="D35" i="9"/>
  <c r="F35" i="9" s="1"/>
  <c r="D39" i="9"/>
  <c r="F39" i="9" s="1"/>
  <c r="D43" i="9"/>
  <c r="C43" i="9"/>
  <c r="D34" i="9"/>
  <c r="B42" i="12"/>
  <c r="P12" i="1"/>
  <c r="A12" i="1" s="1"/>
  <c r="V35" i="6"/>
  <c r="B35" i="6" s="1"/>
  <c r="P16" i="1"/>
  <c r="V39" i="6"/>
  <c r="B39" i="6" s="1"/>
  <c r="P20" i="1"/>
  <c r="A20" i="1" s="1"/>
  <c r="V43" i="6"/>
  <c r="B43" i="6" s="1"/>
  <c r="P36" i="1"/>
  <c r="A36" i="1" s="1"/>
  <c r="V59" i="6"/>
  <c r="B59" i="6" s="1"/>
  <c r="P40" i="1"/>
  <c r="V63" i="6"/>
  <c r="B63" i="6" s="1"/>
  <c r="P26" i="1"/>
  <c r="A26" i="1" s="1"/>
  <c r="V49" i="6"/>
  <c r="B49" i="6" s="1"/>
  <c r="P42" i="1"/>
  <c r="A42" i="1" s="1"/>
  <c r="V65" i="6"/>
  <c r="B65" i="6" s="1"/>
  <c r="V40" i="6"/>
  <c r="B40" i="6" s="1"/>
  <c r="I40" i="9"/>
  <c r="A40" i="9" s="1"/>
  <c r="P17" i="1"/>
  <c r="T17" i="1" s="1"/>
  <c r="V48" i="6"/>
  <c r="B48" i="6" s="1"/>
  <c r="I48" i="9"/>
  <c r="A48" i="9" s="1"/>
  <c r="P25" i="1"/>
  <c r="A25" i="1" s="1"/>
  <c r="V56" i="6"/>
  <c r="B56" i="6" s="1"/>
  <c r="I56" i="9"/>
  <c r="A56" i="9" s="1"/>
  <c r="P33" i="1"/>
  <c r="T33" i="1" s="1"/>
  <c r="V64" i="6"/>
  <c r="B64" i="6" s="1"/>
  <c r="I64" i="9"/>
  <c r="A64" i="9" s="1"/>
  <c r="P41" i="1"/>
  <c r="A41" i="1" s="1"/>
  <c r="V38" i="6"/>
  <c r="B38" i="6" s="1"/>
  <c r="I38" i="9"/>
  <c r="A38" i="9" s="1"/>
  <c r="P15" i="1"/>
  <c r="V54" i="6"/>
  <c r="B54" i="6" s="1"/>
  <c r="I54" i="9"/>
  <c r="A54" i="9" s="1"/>
  <c r="P31" i="1"/>
  <c r="J37" i="9"/>
  <c r="B37" i="9" s="1"/>
  <c r="Q14" i="1"/>
  <c r="B14" i="1" s="1"/>
  <c r="W37" i="6"/>
  <c r="C37" i="6" s="1"/>
  <c r="J53" i="9"/>
  <c r="B53" i="9" s="1"/>
  <c r="Q30" i="1"/>
  <c r="B30" i="1" s="1"/>
  <c r="W53" i="6"/>
  <c r="C53" i="6" s="1"/>
  <c r="W34" i="6"/>
  <c r="C34" i="6" s="1"/>
  <c r="Q11" i="1"/>
  <c r="B11" i="1" s="1"/>
  <c r="W38" i="6"/>
  <c r="C38" i="6" s="1"/>
  <c r="Q15" i="1"/>
  <c r="B15" i="1" s="1"/>
  <c r="W42" i="6"/>
  <c r="C42" i="6" s="1"/>
  <c r="Q19" i="1"/>
  <c r="B19" i="1" s="1"/>
  <c r="J35" i="9"/>
  <c r="B35" i="9" s="1"/>
  <c r="Q12" i="1"/>
  <c r="B12" i="1" s="1"/>
  <c r="W35" i="6"/>
  <c r="C35" i="6" s="1"/>
  <c r="J39" i="9"/>
  <c r="B39" i="9" s="1"/>
  <c r="Q16" i="1"/>
  <c r="B16" i="1" s="1"/>
  <c r="W39" i="6"/>
  <c r="C39" i="6" s="1"/>
  <c r="J43" i="9"/>
  <c r="B43" i="9" s="1"/>
  <c r="Q20" i="1"/>
  <c r="B20" i="1" s="1"/>
  <c r="W43" i="6"/>
  <c r="C43" i="6" s="1"/>
  <c r="J47" i="9"/>
  <c r="B47" i="9" s="1"/>
  <c r="Q24" i="1"/>
  <c r="B24" i="1" s="1"/>
  <c r="W47" i="6"/>
  <c r="C47" i="6" s="1"/>
  <c r="J51" i="9"/>
  <c r="B51" i="9" s="1"/>
  <c r="Q28" i="1"/>
  <c r="B28" i="1" s="1"/>
  <c r="W51" i="6"/>
  <c r="C51" i="6" s="1"/>
  <c r="J55" i="9"/>
  <c r="B55" i="9" s="1"/>
  <c r="Q32" i="1"/>
  <c r="B32" i="1" s="1"/>
  <c r="W55" i="6"/>
  <c r="C55" i="6" s="1"/>
  <c r="J59" i="9"/>
  <c r="B59" i="9" s="1"/>
  <c r="Q36" i="1"/>
  <c r="B36" i="1" s="1"/>
  <c r="W59" i="6"/>
  <c r="C59" i="6" s="1"/>
  <c r="J63" i="9"/>
  <c r="B63" i="9" s="1"/>
  <c r="Q40" i="1"/>
  <c r="B40" i="1" s="1"/>
  <c r="W63" i="6"/>
  <c r="C63" i="6" s="1"/>
  <c r="J41" i="9"/>
  <c r="B41" i="9" s="1"/>
  <c r="Q18" i="1"/>
  <c r="B18" i="1" s="1"/>
  <c r="W41" i="6"/>
  <c r="C41" i="6" s="1"/>
  <c r="J49" i="9"/>
  <c r="B49" i="9" s="1"/>
  <c r="Q26" i="1"/>
  <c r="B26" i="1" s="1"/>
  <c r="W49" i="6"/>
  <c r="C49" i="6" s="1"/>
  <c r="J57" i="9"/>
  <c r="B57" i="9" s="1"/>
  <c r="Q34" i="1"/>
  <c r="B34" i="1" s="1"/>
  <c r="W57" i="6"/>
  <c r="C57" i="6" s="1"/>
  <c r="J65" i="9"/>
  <c r="B65" i="9" s="1"/>
  <c r="Q42" i="1"/>
  <c r="B42" i="1" s="1"/>
  <c r="W65" i="6"/>
  <c r="C65" i="6" s="1"/>
  <c r="I41" i="12"/>
  <c r="B41" i="12" s="1"/>
  <c r="B35" i="12"/>
  <c r="F55" i="12"/>
  <c r="I35" i="9"/>
  <c r="A35" i="9" s="1"/>
  <c r="I43" i="9"/>
  <c r="A43" i="9" s="1"/>
  <c r="I51" i="9"/>
  <c r="A51" i="9" s="1"/>
  <c r="I59" i="9"/>
  <c r="A59" i="9" s="1"/>
  <c r="I41" i="9"/>
  <c r="A41" i="9" s="1"/>
  <c r="I49" i="9"/>
  <c r="A49" i="9" s="1"/>
  <c r="I57" i="9"/>
  <c r="A57" i="9" s="1"/>
  <c r="I65" i="9"/>
  <c r="A65" i="9" s="1"/>
  <c r="C37" i="9"/>
  <c r="C34" i="9"/>
  <c r="B56" i="12"/>
  <c r="I23" i="12"/>
  <c r="B23" i="12" s="1"/>
  <c r="I22" i="12"/>
  <c r="B22" i="12" s="1"/>
  <c r="B14" i="12"/>
  <c r="E14" i="12" s="1"/>
  <c r="T27" i="1"/>
  <c r="I63" i="8"/>
  <c r="P36" i="12" s="1"/>
  <c r="I87" i="8"/>
  <c r="P64" i="12" s="1"/>
  <c r="I67" i="8"/>
  <c r="P40" i="12" s="1"/>
  <c r="I83" i="8"/>
  <c r="P59" i="12" s="1"/>
  <c r="I73" i="8"/>
  <c r="P47" i="12" s="1"/>
  <c r="I89" i="8"/>
  <c r="P66" i="12" s="1"/>
  <c r="I79" i="8"/>
  <c r="P54" i="12" s="1"/>
  <c r="I85" i="8"/>
  <c r="P61" i="12" s="1"/>
  <c r="I61" i="8"/>
  <c r="P33" i="12" s="1"/>
  <c r="I55" i="8"/>
  <c r="P26" i="12" s="1"/>
  <c r="I69" i="8"/>
  <c r="P43" i="12" s="1"/>
  <c r="I59" i="8"/>
  <c r="P31" i="12" s="1"/>
  <c r="G61" i="8"/>
  <c r="N33" i="12" s="1"/>
  <c r="G85" i="8"/>
  <c r="N61" i="12" s="1"/>
  <c r="G79" i="8"/>
  <c r="N54" i="12" s="1"/>
  <c r="G77" i="8"/>
  <c r="N52" i="12" s="1"/>
  <c r="G69" i="8"/>
  <c r="N43" i="12" s="1"/>
  <c r="G78" i="8"/>
  <c r="N53" i="12" s="1"/>
  <c r="F61" i="8"/>
  <c r="M33" i="12" s="1"/>
  <c r="F91" i="8"/>
  <c r="M68" i="12" s="1"/>
  <c r="F85" i="8"/>
  <c r="M61" i="12" s="1"/>
  <c r="F79" i="8"/>
  <c r="M54" i="12" s="1"/>
  <c r="F67" i="8"/>
  <c r="M40" i="12" s="1"/>
  <c r="M16" i="12"/>
  <c r="M15" i="12"/>
  <c r="M18" i="12"/>
  <c r="C69" i="8"/>
  <c r="J43" i="12" s="1"/>
  <c r="C43" i="12" s="1"/>
  <c r="C70" i="8"/>
  <c r="J44" i="12" s="1"/>
  <c r="C44" i="12" s="1"/>
  <c r="C78" i="8"/>
  <c r="J53" i="12" s="1"/>
  <c r="C53" i="12" s="1"/>
  <c r="F55" i="8"/>
  <c r="M26" i="12" s="1"/>
  <c r="H58" i="8"/>
  <c r="O30" i="12" s="1"/>
  <c r="H60" i="8"/>
  <c r="O32" i="12" s="1"/>
  <c r="H64" i="8"/>
  <c r="O37" i="12" s="1"/>
  <c r="H70" i="8"/>
  <c r="O44" i="12" s="1"/>
  <c r="H76" i="8"/>
  <c r="O51" i="12" s="1"/>
  <c r="H82" i="8"/>
  <c r="O58" i="12" s="1"/>
  <c r="H84" i="8"/>
  <c r="O60" i="12" s="1"/>
  <c r="H88" i="8"/>
  <c r="O65" i="12" s="1"/>
  <c r="C77" i="8"/>
  <c r="J52" i="12" s="1"/>
  <c r="C52" i="12" s="1"/>
  <c r="G64" i="8"/>
  <c r="N37" i="12" s="1"/>
  <c r="G88" i="8"/>
  <c r="N65" i="12" s="1"/>
  <c r="C63" i="8"/>
  <c r="J36" i="12" s="1"/>
  <c r="C36" i="12" s="1"/>
  <c r="C79" i="8"/>
  <c r="J54" i="12" s="1"/>
  <c r="C54" i="12" s="1"/>
  <c r="C87" i="8"/>
  <c r="J64" i="12" s="1"/>
  <c r="C64" i="12" s="1"/>
  <c r="I58" i="8"/>
  <c r="P30" i="12" s="1"/>
  <c r="I64" i="8"/>
  <c r="P37" i="12" s="1"/>
  <c r="I88" i="8"/>
  <c r="P65" i="12" s="1"/>
  <c r="F73" i="8"/>
  <c r="M47" i="12" s="1"/>
  <c r="C73" i="8"/>
  <c r="J47" i="12" s="1"/>
  <c r="C47" i="12" s="1"/>
  <c r="G67" i="8"/>
  <c r="N40" i="12" s="1"/>
  <c r="G54" i="8"/>
  <c r="N25" i="12" s="1"/>
  <c r="H59" i="8"/>
  <c r="O31" i="12" s="1"/>
  <c r="H61" i="8"/>
  <c r="O33" i="12" s="1"/>
  <c r="H63" i="8"/>
  <c r="O36" i="12" s="1"/>
  <c r="H67" i="8"/>
  <c r="O40" i="12" s="1"/>
  <c r="H69" i="8"/>
  <c r="O43" i="12" s="1"/>
  <c r="H71" i="8"/>
  <c r="O45" i="12" s="1"/>
  <c r="H73" i="8"/>
  <c r="O47" i="12" s="1"/>
  <c r="H75" i="8"/>
  <c r="O50" i="12" s="1"/>
  <c r="H79" i="8"/>
  <c r="O54" i="12" s="1"/>
  <c r="H81" i="8"/>
  <c r="O57" i="12" s="1"/>
  <c r="H85" i="8"/>
  <c r="O61" i="12" s="1"/>
  <c r="H87" i="8"/>
  <c r="O64" i="12" s="1"/>
  <c r="H89" i="8"/>
  <c r="O66" i="12" s="1"/>
  <c r="H91" i="8"/>
  <c r="O68" i="12" s="1"/>
  <c r="G73" i="8"/>
  <c r="N47" i="12" s="1"/>
  <c r="G91" i="8"/>
  <c r="N68" i="12" s="1"/>
  <c r="C59" i="8"/>
  <c r="J31" i="12" s="1"/>
  <c r="C31" i="12" s="1"/>
  <c r="C67" i="8"/>
  <c r="J40" i="12" s="1"/>
  <c r="C40" i="12" s="1"/>
  <c r="C75" i="8"/>
  <c r="J50" i="12" s="1"/>
  <c r="C50" i="12" s="1"/>
  <c r="C83" i="8"/>
  <c r="J59" i="12" s="1"/>
  <c r="C59" i="12" s="1"/>
  <c r="C91" i="8"/>
  <c r="J68" i="12" s="1"/>
  <c r="C68" i="12" s="1"/>
  <c r="I91" i="8"/>
  <c r="P68" i="12" s="1"/>
  <c r="H51" i="8"/>
  <c r="O22" i="12" s="1"/>
  <c r="I51" i="8"/>
  <c r="P22" i="12" s="1"/>
  <c r="H52" i="8"/>
  <c r="O23" i="12" s="1"/>
  <c r="G55" i="8"/>
  <c r="N26" i="12" s="1"/>
  <c r="I52" i="8"/>
  <c r="P23" i="12" s="1"/>
  <c r="H55" i="8"/>
  <c r="O26" i="12" s="1"/>
  <c r="G51" i="8"/>
  <c r="N22" i="12" s="1"/>
  <c r="I53" i="8"/>
  <c r="P24" i="12" s="1"/>
  <c r="F54" i="8"/>
  <c r="M25" i="12" s="1"/>
  <c r="G52" i="8"/>
  <c r="N23" i="12" s="1"/>
  <c r="F34" i="12"/>
  <c r="C54" i="8"/>
  <c r="J25" i="12" s="1"/>
  <c r="C25" i="12" s="1"/>
  <c r="C55" i="8"/>
  <c r="J26" i="12" s="1"/>
  <c r="C26" i="12" s="1"/>
  <c r="T37" i="1" l="1"/>
  <c r="T11" i="1"/>
  <c r="A33" i="1"/>
  <c r="T26" i="1"/>
  <c r="T28" i="1"/>
  <c r="T43" i="1"/>
  <c r="A29" i="1"/>
  <c r="T35" i="1"/>
  <c r="T36" i="1"/>
  <c r="T18" i="1"/>
  <c r="F37" i="9"/>
  <c r="F36" i="9"/>
  <c r="F34" i="9"/>
  <c r="F43" i="9"/>
  <c r="F40" i="9"/>
  <c r="F32" i="12"/>
  <c r="F68" i="12"/>
  <c r="F36" i="12"/>
  <c r="E22" i="12"/>
  <c r="D22" i="12"/>
  <c r="E35" i="12"/>
  <c r="D35" i="12"/>
  <c r="E56" i="12"/>
  <c r="D56" i="12"/>
  <c r="F48" i="12"/>
  <c r="E42" i="12"/>
  <c r="D42" i="12"/>
  <c r="T12" i="1"/>
  <c r="T19" i="1"/>
  <c r="T41" i="1"/>
  <c r="E67" i="12"/>
  <c r="D67" i="12"/>
  <c r="E24" i="12"/>
  <c r="D24" i="12"/>
  <c r="E46" i="12"/>
  <c r="D46" i="12"/>
  <c r="E21" i="12"/>
  <c r="D21" i="12"/>
  <c r="E58" i="12"/>
  <c r="D58" i="12"/>
  <c r="E45" i="12"/>
  <c r="D45" i="12"/>
  <c r="E23" i="12"/>
  <c r="D23" i="12"/>
  <c r="E63" i="12"/>
  <c r="D63" i="12"/>
  <c r="E65" i="12"/>
  <c r="D65" i="12"/>
  <c r="E37" i="12"/>
  <c r="D37" i="12"/>
  <c r="E51" i="12"/>
  <c r="D51" i="12"/>
  <c r="E39" i="12"/>
  <c r="D39" i="12"/>
  <c r="E30" i="12"/>
  <c r="D30" i="12"/>
  <c r="E29" i="12"/>
  <c r="D29" i="12"/>
  <c r="E61" i="12"/>
  <c r="D61" i="12"/>
  <c r="D14" i="12"/>
  <c r="F60" i="12"/>
  <c r="F33" i="12"/>
  <c r="F52" i="12"/>
  <c r="F18" i="12"/>
  <c r="F49" i="12"/>
  <c r="A17" i="1"/>
  <c r="A13" i="1"/>
  <c r="R32" i="1"/>
  <c r="G32" i="1" s="1"/>
  <c r="I32" i="1" s="1"/>
  <c r="J32" i="1" s="1"/>
  <c r="R29" i="1"/>
  <c r="G29" i="1" s="1"/>
  <c r="I29" i="1" s="1"/>
  <c r="J29" i="1" s="1"/>
  <c r="F41" i="12"/>
  <c r="A31" i="1"/>
  <c r="T31" i="1"/>
  <c r="R12" i="1"/>
  <c r="G12" i="1" s="1"/>
  <c r="I12" i="1" s="1"/>
  <c r="J12" i="1" s="1"/>
  <c r="R42" i="1"/>
  <c r="G42" i="1" s="1"/>
  <c r="I42" i="1" s="1"/>
  <c r="J42" i="1" s="1"/>
  <c r="R35" i="1"/>
  <c r="G35" i="1" s="1"/>
  <c r="I35" i="1" s="1"/>
  <c r="J35" i="1" s="1"/>
  <c r="R37" i="1"/>
  <c r="G37" i="1" s="1"/>
  <c r="I37" i="1" s="1"/>
  <c r="J37" i="1" s="1"/>
  <c r="A15" i="1"/>
  <c r="T15" i="1"/>
  <c r="A24" i="1"/>
  <c r="T24" i="1"/>
  <c r="R28" i="1"/>
  <c r="G28" i="1" s="1"/>
  <c r="I28" i="1" s="1"/>
  <c r="J28" i="1" s="1"/>
  <c r="R16" i="1"/>
  <c r="G16" i="1" s="1"/>
  <c r="I16" i="1" s="1"/>
  <c r="R25" i="1"/>
  <c r="G25" i="1" s="1"/>
  <c r="I25" i="1" s="1"/>
  <c r="J25" i="1" s="1"/>
  <c r="R43" i="1"/>
  <c r="G43" i="1" s="1"/>
  <c r="I43" i="1" s="1"/>
  <c r="J43" i="1" s="1"/>
  <c r="R22" i="1"/>
  <c r="G22" i="1" s="1"/>
  <c r="I22" i="1" s="1"/>
  <c r="J22" i="1" s="1"/>
  <c r="R41" i="1"/>
  <c r="G41" i="1" s="1"/>
  <c r="I41" i="1" s="1"/>
  <c r="J41" i="1" s="1"/>
  <c r="F62" i="12"/>
  <c r="F69" i="12"/>
  <c r="A22" i="1"/>
  <c r="T22" i="1"/>
  <c r="T20" i="1"/>
  <c r="T34" i="1"/>
  <c r="T25" i="1"/>
  <c r="R15" i="1"/>
  <c r="G15" i="1" s="1"/>
  <c r="R34" i="1"/>
  <c r="G34" i="1" s="1"/>
  <c r="I34" i="1" s="1"/>
  <c r="J34" i="1" s="1"/>
  <c r="R27" i="1"/>
  <c r="G27" i="1" s="1"/>
  <c r="I27" i="1" s="1"/>
  <c r="J27" i="1" s="1"/>
  <c r="R40" i="1"/>
  <c r="G40" i="1" s="1"/>
  <c r="I40" i="1" s="1"/>
  <c r="J40" i="1" s="1"/>
  <c r="A39" i="1"/>
  <c r="T39" i="1"/>
  <c r="A38" i="1"/>
  <c r="T38" i="1"/>
  <c r="R39" i="1"/>
  <c r="G39" i="1" s="1"/>
  <c r="I39" i="1" s="1"/>
  <c r="J39" i="1" s="1"/>
  <c r="R21" i="1"/>
  <c r="G21" i="1" s="1"/>
  <c r="I21" i="1" s="1"/>
  <c r="J21" i="1" s="1"/>
  <c r="A40" i="1"/>
  <c r="T40" i="1"/>
  <c r="A23" i="1"/>
  <c r="T23" i="1"/>
  <c r="A32" i="1"/>
  <c r="T32" i="1"/>
  <c r="A30" i="1"/>
  <c r="T30" i="1"/>
  <c r="R36" i="1"/>
  <c r="G36" i="1" s="1"/>
  <c r="I36" i="1" s="1"/>
  <c r="J36" i="1" s="1"/>
  <c r="R24" i="1"/>
  <c r="G24" i="1" s="1"/>
  <c r="I24" i="1" s="1"/>
  <c r="J24" i="1" s="1"/>
  <c r="R18" i="1"/>
  <c r="G18" i="1" s="1"/>
  <c r="I18" i="1" s="1"/>
  <c r="J18" i="1" s="1"/>
  <c r="R26" i="1"/>
  <c r="G26" i="1" s="1"/>
  <c r="I26" i="1" s="1"/>
  <c r="J26" i="1" s="1"/>
  <c r="R33" i="1"/>
  <c r="G33" i="1" s="1"/>
  <c r="I33" i="1" s="1"/>
  <c r="J33" i="1" s="1"/>
  <c r="R23" i="1"/>
  <c r="G23" i="1" s="1"/>
  <c r="I23" i="1" s="1"/>
  <c r="J23" i="1" s="1"/>
  <c r="R31" i="1"/>
  <c r="G31" i="1" s="1"/>
  <c r="I31" i="1" s="1"/>
  <c r="J31" i="1" s="1"/>
  <c r="R38" i="1"/>
  <c r="G38" i="1" s="1"/>
  <c r="I38" i="1" s="1"/>
  <c r="J38" i="1" s="1"/>
  <c r="R30" i="1"/>
  <c r="G30" i="1" s="1"/>
  <c r="I30" i="1" s="1"/>
  <c r="J30" i="1" s="1"/>
  <c r="A16" i="1"/>
  <c r="T16" i="1"/>
  <c r="A14" i="1"/>
  <c r="T14" i="1"/>
  <c r="T42" i="1"/>
  <c r="T21" i="1"/>
  <c r="F15" i="12"/>
  <c r="F83" i="8"/>
  <c r="M59" i="12" s="1"/>
  <c r="M17" i="12"/>
  <c r="F53" i="8"/>
  <c r="M24" i="12" s="1"/>
  <c r="F59" i="8"/>
  <c r="M31" i="12" s="1"/>
  <c r="F51" i="8"/>
  <c r="M22" i="12" s="1"/>
  <c r="F69" i="8"/>
  <c r="M43" i="12" s="1"/>
  <c r="I66" i="8"/>
  <c r="P39" i="12" s="1"/>
  <c r="I77" i="8"/>
  <c r="P52" i="12" s="1"/>
  <c r="I84" i="8"/>
  <c r="P60" i="12" s="1"/>
  <c r="I57" i="8"/>
  <c r="P29" i="12" s="1"/>
  <c r="I82" i="8"/>
  <c r="P58" i="12" s="1"/>
  <c r="I75" i="8"/>
  <c r="P50" i="12" s="1"/>
  <c r="I72" i="8"/>
  <c r="P46" i="12" s="1"/>
  <c r="I76" i="8"/>
  <c r="P51" i="12" s="1"/>
  <c r="I71" i="8"/>
  <c r="P45" i="12" s="1"/>
  <c r="I54" i="8"/>
  <c r="P25" i="12" s="1"/>
  <c r="I90" i="8"/>
  <c r="P67" i="12" s="1"/>
  <c r="I60" i="8"/>
  <c r="P32" i="12" s="1"/>
  <c r="I78" i="8"/>
  <c r="P53" i="12" s="1"/>
  <c r="I81" i="8"/>
  <c r="P57" i="12" s="1"/>
  <c r="I70" i="8"/>
  <c r="P44" i="12" s="1"/>
  <c r="I65" i="8"/>
  <c r="P38" i="12" s="1"/>
  <c r="H53" i="8"/>
  <c r="O24" i="12" s="1"/>
  <c r="H77" i="8"/>
  <c r="O52" i="12" s="1"/>
  <c r="H90" i="8"/>
  <c r="O67" i="12" s="1"/>
  <c r="H66" i="8"/>
  <c r="O39" i="12" s="1"/>
  <c r="H78" i="8"/>
  <c r="O53" i="12" s="1"/>
  <c r="H83" i="8"/>
  <c r="O59" i="12" s="1"/>
  <c r="H57" i="8"/>
  <c r="O29" i="12" s="1"/>
  <c r="H54" i="8"/>
  <c r="O25" i="12" s="1"/>
  <c r="H65" i="8"/>
  <c r="O38" i="12" s="1"/>
  <c r="H72" i="8"/>
  <c r="O46" i="12" s="1"/>
  <c r="G87" i="8"/>
  <c r="N64" i="12" s="1"/>
  <c r="G63" i="8"/>
  <c r="N36" i="12" s="1"/>
  <c r="G83" i="8"/>
  <c r="N59" i="12" s="1"/>
  <c r="G58" i="8"/>
  <c r="N30" i="12" s="1"/>
  <c r="G70" i="8"/>
  <c r="N44" i="12" s="1"/>
  <c r="G76" i="8"/>
  <c r="N51" i="12" s="1"/>
  <c r="G53" i="8"/>
  <c r="N24" i="12" s="1"/>
  <c r="G89" i="8"/>
  <c r="N66" i="12" s="1"/>
  <c r="G65" i="8"/>
  <c r="N38" i="12" s="1"/>
  <c r="G71" i="8"/>
  <c r="N45" i="12" s="1"/>
  <c r="G90" i="8"/>
  <c r="N67" i="12" s="1"/>
  <c r="G66" i="8"/>
  <c r="N39" i="12" s="1"/>
  <c r="G84" i="8"/>
  <c r="N60" i="12" s="1"/>
  <c r="G75" i="8"/>
  <c r="N50" i="12" s="1"/>
  <c r="G81" i="8"/>
  <c r="N57" i="12" s="1"/>
  <c r="G57" i="8"/>
  <c r="N29" i="12" s="1"/>
  <c r="G82" i="8"/>
  <c r="N58" i="12" s="1"/>
  <c r="G60" i="8"/>
  <c r="N32" i="12" s="1"/>
  <c r="G59" i="8"/>
  <c r="N31" i="12" s="1"/>
  <c r="G72" i="8"/>
  <c r="N46" i="12" s="1"/>
  <c r="F76" i="8"/>
  <c r="M51" i="12" s="1"/>
  <c r="F70" i="8"/>
  <c r="M44" i="12" s="1"/>
  <c r="F58" i="8"/>
  <c r="M30" i="12" s="1"/>
  <c r="F82" i="8"/>
  <c r="M58" i="12" s="1"/>
  <c r="F52" i="8"/>
  <c r="M23" i="12" s="1"/>
  <c r="F66" i="8"/>
  <c r="M39" i="12" s="1"/>
  <c r="F84" i="8"/>
  <c r="M60" i="12" s="1"/>
  <c r="F60" i="8"/>
  <c r="M32" i="12" s="1"/>
  <c r="F72" i="8"/>
  <c r="M46" i="12" s="1"/>
  <c r="F90" i="8"/>
  <c r="M67" i="12" s="1"/>
  <c r="F88" i="8"/>
  <c r="M65" i="12" s="1"/>
  <c r="F87" i="8"/>
  <c r="M64" i="12" s="1"/>
  <c r="F81" i="8"/>
  <c r="M57" i="12" s="1"/>
  <c r="F75" i="8"/>
  <c r="M50" i="12" s="1"/>
  <c r="F63" i="8"/>
  <c r="M36" i="12" s="1"/>
  <c r="F57" i="8"/>
  <c r="M29" i="12" s="1"/>
  <c r="F78" i="8"/>
  <c r="M53" i="12" s="1"/>
  <c r="F64" i="8"/>
  <c r="M37" i="12" s="1"/>
  <c r="F89" i="8"/>
  <c r="M66" i="12" s="1"/>
  <c r="F65" i="8"/>
  <c r="M38" i="12" s="1"/>
  <c r="F77" i="8"/>
  <c r="M52" i="12" s="1"/>
  <c r="F71" i="8"/>
  <c r="M45" i="12" s="1"/>
  <c r="F40" i="12"/>
  <c r="F64" i="12"/>
  <c r="F57" i="12"/>
  <c r="F44" i="12"/>
  <c r="F43" i="12"/>
  <c r="F31" i="12"/>
  <c r="F38" i="12"/>
  <c r="F17" i="12"/>
  <c r="F50" i="12"/>
  <c r="F16" i="12"/>
  <c r="F19" i="12"/>
  <c r="F28" i="12"/>
  <c r="R11" i="1"/>
  <c r="I15" i="1" l="1"/>
  <c r="J15" i="1" s="1"/>
  <c r="F46" i="12"/>
  <c r="J16" i="1"/>
  <c r="R13" i="1"/>
  <c r="F61" i="12"/>
  <c r="F51" i="12"/>
  <c r="F39" i="12"/>
  <c r="F30" i="12"/>
  <c r="F65" i="12"/>
  <c r="F58" i="12"/>
  <c r="F67" i="12"/>
  <c r="F37" i="12"/>
  <c r="F45" i="12"/>
  <c r="F21" i="12"/>
  <c r="F35" i="12"/>
  <c r="F42" i="12"/>
  <c r="F56" i="12"/>
  <c r="F14" i="12"/>
  <c r="F20" i="12" s="1"/>
  <c r="F63" i="12"/>
  <c r="R14" i="1"/>
  <c r="G11" i="1"/>
  <c r="I11" i="1" s="1"/>
  <c r="J11" i="1" s="1"/>
  <c r="R19" i="1"/>
  <c r="G19" i="1" s="1"/>
  <c r="I19" i="1" s="1"/>
  <c r="J19" i="1" s="1"/>
  <c r="R17" i="1"/>
  <c r="G17" i="1" s="1"/>
  <c r="I17" i="1" s="1"/>
  <c r="J17" i="1" s="1"/>
  <c r="R20" i="1"/>
  <c r="G20" i="1" s="1"/>
  <c r="I20" i="1" s="1"/>
  <c r="J20" i="1" s="1"/>
  <c r="F23" i="12"/>
  <c r="F22" i="12"/>
  <c r="F47" i="12"/>
  <c r="F29" i="12"/>
  <c r="F53" i="12"/>
  <c r="F26" i="12"/>
  <c r="F66" i="12"/>
  <c r="F24" i="12"/>
  <c r="F25" i="12"/>
  <c r="F27" i="12" s="1"/>
  <c r="G13" i="1" l="1"/>
  <c r="I13" i="1" s="1"/>
  <c r="J13" i="1" s="1"/>
  <c r="G14" i="1"/>
  <c r="I14" i="1" s="1"/>
  <c r="J14" i="1" s="1"/>
  <c r="E20" i="5" l="1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21" i="5" l="1"/>
  <c r="E42" i="5"/>
  <c r="E43" i="5"/>
  <c r="G19" i="3"/>
  <c r="E17" i="5" l="1"/>
  <c r="E14" i="5"/>
  <c r="Y36" i="6" s="1"/>
  <c r="E16" i="5"/>
  <c r="E19" i="5"/>
  <c r="E12" i="5"/>
  <c r="E15" i="5"/>
  <c r="E18" i="5"/>
  <c r="E44" i="5"/>
  <c r="G28" i="3" l="1"/>
  <c r="G23" i="3"/>
  <c r="G20" i="3" l="1"/>
  <c r="G21" i="3"/>
  <c r="G24" i="3"/>
  <c r="G25" i="3"/>
  <c r="G26" i="3"/>
  <c r="G27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I20" i="3" l="1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16" i="3" l="1"/>
  <c r="I13" i="3"/>
  <c r="I19" i="3"/>
  <c r="G16" i="3"/>
  <c r="M6" i="6" l="1"/>
  <c r="M7" i="6"/>
  <c r="M8" i="6"/>
  <c r="M9" i="6"/>
  <c r="M10" i="6"/>
  <c r="M11" i="6"/>
  <c r="M12" i="6"/>
  <c r="M13" i="6"/>
  <c r="M5" i="6"/>
  <c r="L6" i="6"/>
  <c r="L7" i="6"/>
  <c r="L8" i="6"/>
  <c r="L9" i="6"/>
  <c r="L10" i="6"/>
  <c r="L11" i="6"/>
  <c r="L12" i="6"/>
  <c r="L13" i="6"/>
  <c r="L5" i="6"/>
  <c r="K6" i="6"/>
  <c r="K7" i="6"/>
  <c r="K8" i="6"/>
  <c r="K9" i="6"/>
  <c r="K10" i="6"/>
  <c r="K11" i="6"/>
  <c r="K12" i="6"/>
  <c r="K13" i="6"/>
  <c r="K5" i="6"/>
  <c r="H5" i="6"/>
  <c r="H6" i="6"/>
  <c r="H7" i="6"/>
  <c r="H8" i="6"/>
  <c r="H9" i="6"/>
  <c r="H10" i="6"/>
  <c r="H11" i="6"/>
  <c r="H13" i="6"/>
  <c r="G6" i="6"/>
  <c r="G7" i="6"/>
  <c r="G8" i="6"/>
  <c r="G9" i="6"/>
  <c r="G10" i="6"/>
  <c r="G11" i="6"/>
  <c r="G12" i="6"/>
  <c r="G13" i="6"/>
  <c r="F6" i="6"/>
  <c r="F7" i="6"/>
  <c r="F8" i="6"/>
  <c r="F10" i="6"/>
  <c r="F11" i="6"/>
  <c r="F13" i="6"/>
  <c r="G5" i="6"/>
  <c r="F5" i="6"/>
  <c r="I36" i="6" l="1"/>
  <c r="D35" i="6"/>
  <c r="O36" i="6"/>
  <c r="I64" i="6"/>
  <c r="K64" i="6" s="1"/>
  <c r="I65" i="6"/>
  <c r="K65" i="6" s="1"/>
  <c r="I66" i="6"/>
  <c r="K66" i="6" s="1"/>
  <c r="I63" i="6"/>
  <c r="K63" i="6" s="1"/>
  <c r="J63" i="6"/>
  <c r="L63" i="6" s="1"/>
  <c r="J64" i="6"/>
  <c r="L64" i="6" s="1"/>
  <c r="J65" i="6"/>
  <c r="L65" i="6" s="1"/>
  <c r="J66" i="6"/>
  <c r="L66" i="6" s="1"/>
  <c r="D65" i="6"/>
  <c r="F65" i="6" s="1"/>
  <c r="D66" i="6"/>
  <c r="F66" i="6" s="1"/>
  <c r="D63" i="6"/>
  <c r="F63" i="6" s="1"/>
  <c r="D64" i="6"/>
  <c r="F64" i="6" s="1"/>
  <c r="N63" i="6"/>
  <c r="P63" i="6" s="1"/>
  <c r="N64" i="6"/>
  <c r="P64" i="6" s="1"/>
  <c r="N65" i="6"/>
  <c r="P65" i="6" s="1"/>
  <c r="N66" i="6"/>
  <c r="P66" i="6" s="1"/>
  <c r="E64" i="6"/>
  <c r="G64" i="6" s="1"/>
  <c r="E65" i="6"/>
  <c r="G65" i="6" s="1"/>
  <c r="E66" i="6"/>
  <c r="G66" i="6" s="1"/>
  <c r="E63" i="6"/>
  <c r="G63" i="6" s="1"/>
  <c r="O66" i="6"/>
  <c r="Q66" i="6" s="1"/>
  <c r="O63" i="6"/>
  <c r="Q63" i="6" s="1"/>
  <c r="O64" i="6"/>
  <c r="Q64" i="6" s="1"/>
  <c r="O65" i="6"/>
  <c r="Q65" i="6" s="1"/>
  <c r="J45" i="6"/>
  <c r="L45" i="6" s="1"/>
  <c r="J46" i="6"/>
  <c r="L46" i="6" s="1"/>
  <c r="J47" i="6"/>
  <c r="L47" i="6" s="1"/>
  <c r="J48" i="6"/>
  <c r="L48" i="6" s="1"/>
  <c r="J53" i="6"/>
  <c r="L53" i="6" s="1"/>
  <c r="J54" i="6"/>
  <c r="L54" i="6" s="1"/>
  <c r="J55" i="6"/>
  <c r="L55" i="6" s="1"/>
  <c r="J56" i="6"/>
  <c r="L56" i="6" s="1"/>
  <c r="J61" i="6"/>
  <c r="L61" i="6" s="1"/>
  <c r="J35" i="6"/>
  <c r="J38" i="6"/>
  <c r="L38" i="6" s="1"/>
  <c r="J43" i="6"/>
  <c r="L43" i="6" s="1"/>
  <c r="J44" i="6"/>
  <c r="L44" i="6" s="1"/>
  <c r="J49" i="6"/>
  <c r="L49" i="6" s="1"/>
  <c r="J50" i="6"/>
  <c r="L50" i="6" s="1"/>
  <c r="J51" i="6"/>
  <c r="L51" i="6" s="1"/>
  <c r="J52" i="6"/>
  <c r="L52" i="6" s="1"/>
  <c r="J58" i="6"/>
  <c r="L58" i="6" s="1"/>
  <c r="J59" i="6"/>
  <c r="L59" i="6" s="1"/>
  <c r="J60" i="6"/>
  <c r="L60" i="6" s="1"/>
  <c r="J41" i="6"/>
  <c r="J62" i="6"/>
  <c r="L62" i="6" s="1"/>
  <c r="J42" i="6"/>
  <c r="L42" i="6" s="1"/>
  <c r="J57" i="6"/>
  <c r="L57" i="6" s="1"/>
  <c r="I38" i="6"/>
  <c r="K38" i="6" s="1"/>
  <c r="I51" i="6"/>
  <c r="K51" i="6" s="1"/>
  <c r="I52" i="6"/>
  <c r="K52" i="6" s="1"/>
  <c r="I58" i="6"/>
  <c r="K58" i="6" s="1"/>
  <c r="I59" i="6"/>
  <c r="K59" i="6" s="1"/>
  <c r="I60" i="6"/>
  <c r="K60" i="6" s="1"/>
  <c r="I41" i="6"/>
  <c r="I43" i="6"/>
  <c r="K43" i="6" s="1"/>
  <c r="I44" i="6"/>
  <c r="K44" i="6" s="1"/>
  <c r="I50" i="6"/>
  <c r="K50" i="6" s="1"/>
  <c r="I42" i="6"/>
  <c r="K42" i="6" s="1"/>
  <c r="I62" i="6"/>
  <c r="K62" i="6" s="1"/>
  <c r="I46" i="6"/>
  <c r="K46" i="6" s="1"/>
  <c r="I54" i="6"/>
  <c r="K54" i="6" s="1"/>
  <c r="M54" i="6" s="1"/>
  <c r="I55" i="6"/>
  <c r="K55" i="6" s="1"/>
  <c r="I56" i="6"/>
  <c r="K56" i="6" s="1"/>
  <c r="I35" i="6"/>
  <c r="I47" i="6"/>
  <c r="K47" i="6" s="1"/>
  <c r="I48" i="6"/>
  <c r="K48" i="6" s="1"/>
  <c r="I45" i="6"/>
  <c r="K45" i="6" s="1"/>
  <c r="I61" i="6"/>
  <c r="K61" i="6" s="1"/>
  <c r="I53" i="6"/>
  <c r="K53" i="6" s="1"/>
  <c r="I57" i="6"/>
  <c r="K57" i="6" s="1"/>
  <c r="I49" i="6"/>
  <c r="K49" i="6" s="1"/>
  <c r="I40" i="6"/>
  <c r="N42" i="6"/>
  <c r="P42" i="6" s="1"/>
  <c r="N62" i="6"/>
  <c r="P62" i="6" s="1"/>
  <c r="N38" i="6"/>
  <c r="P38" i="6" s="1"/>
  <c r="N45" i="6"/>
  <c r="P45" i="6" s="1"/>
  <c r="N48" i="6"/>
  <c r="P48" i="6" s="1"/>
  <c r="N53" i="6"/>
  <c r="P53" i="6" s="1"/>
  <c r="N55" i="6"/>
  <c r="P55" i="6" s="1"/>
  <c r="N56" i="6"/>
  <c r="P56" i="6" s="1"/>
  <c r="N46" i="6"/>
  <c r="P46" i="6" s="1"/>
  <c r="N47" i="6"/>
  <c r="P47" i="6" s="1"/>
  <c r="N54" i="6"/>
  <c r="P54" i="6" s="1"/>
  <c r="N35" i="6"/>
  <c r="N41" i="6"/>
  <c r="N49" i="6"/>
  <c r="P49" i="6" s="1"/>
  <c r="N51" i="6"/>
  <c r="P51" i="6" s="1"/>
  <c r="N58" i="6"/>
  <c r="P58" i="6" s="1"/>
  <c r="N59" i="6"/>
  <c r="P59" i="6" s="1"/>
  <c r="N60" i="6"/>
  <c r="P60" i="6" s="1"/>
  <c r="N43" i="6"/>
  <c r="P43" i="6" s="1"/>
  <c r="N44" i="6"/>
  <c r="P44" i="6" s="1"/>
  <c r="N50" i="6"/>
  <c r="P50" i="6" s="1"/>
  <c r="N52" i="6"/>
  <c r="P52" i="6" s="1"/>
  <c r="N61" i="6"/>
  <c r="P61" i="6" s="1"/>
  <c r="N57" i="6"/>
  <c r="P57" i="6" s="1"/>
  <c r="N40" i="6"/>
  <c r="D44" i="6"/>
  <c r="F44" i="6" s="1"/>
  <c r="D48" i="6"/>
  <c r="F48" i="6" s="1"/>
  <c r="D52" i="6"/>
  <c r="F52" i="6" s="1"/>
  <c r="D56" i="6"/>
  <c r="F56" i="6" s="1"/>
  <c r="D60" i="6"/>
  <c r="F60" i="6" s="1"/>
  <c r="D41" i="6"/>
  <c r="D45" i="6"/>
  <c r="F45" i="6" s="1"/>
  <c r="D49" i="6"/>
  <c r="F49" i="6" s="1"/>
  <c r="D53" i="6"/>
  <c r="F53" i="6" s="1"/>
  <c r="D57" i="6"/>
  <c r="F57" i="6" s="1"/>
  <c r="D61" i="6"/>
  <c r="F61" i="6" s="1"/>
  <c r="D42" i="6"/>
  <c r="F42" i="6" s="1"/>
  <c r="D46" i="6"/>
  <c r="F46" i="6" s="1"/>
  <c r="D50" i="6"/>
  <c r="F50" i="6" s="1"/>
  <c r="D54" i="6"/>
  <c r="F54" i="6" s="1"/>
  <c r="D58" i="6"/>
  <c r="F58" i="6" s="1"/>
  <c r="D62" i="6"/>
  <c r="F62" i="6" s="1"/>
  <c r="D38" i="6"/>
  <c r="F38" i="6" s="1"/>
  <c r="D43" i="6"/>
  <c r="F43" i="6" s="1"/>
  <c r="D47" i="6"/>
  <c r="F47" i="6" s="1"/>
  <c r="D51" i="6"/>
  <c r="F51" i="6" s="1"/>
  <c r="D55" i="6"/>
  <c r="F55" i="6" s="1"/>
  <c r="D59" i="6"/>
  <c r="F59" i="6" s="1"/>
  <c r="D40" i="6"/>
  <c r="E38" i="6"/>
  <c r="G38" i="6" s="1"/>
  <c r="E42" i="6"/>
  <c r="G42" i="6" s="1"/>
  <c r="E46" i="6"/>
  <c r="G46" i="6" s="1"/>
  <c r="E50" i="6"/>
  <c r="G50" i="6" s="1"/>
  <c r="E54" i="6"/>
  <c r="G54" i="6" s="1"/>
  <c r="E58" i="6"/>
  <c r="G58" i="6" s="1"/>
  <c r="E62" i="6"/>
  <c r="G62" i="6" s="1"/>
  <c r="E35" i="6"/>
  <c r="E43" i="6"/>
  <c r="G43" i="6" s="1"/>
  <c r="E47" i="6"/>
  <c r="G47" i="6" s="1"/>
  <c r="E51" i="6"/>
  <c r="G51" i="6" s="1"/>
  <c r="E55" i="6"/>
  <c r="G55" i="6" s="1"/>
  <c r="E59" i="6"/>
  <c r="G59" i="6" s="1"/>
  <c r="E44" i="6"/>
  <c r="G44" i="6" s="1"/>
  <c r="E48" i="6"/>
  <c r="G48" i="6" s="1"/>
  <c r="E52" i="6"/>
  <c r="G52" i="6" s="1"/>
  <c r="E56" i="6"/>
  <c r="G56" i="6" s="1"/>
  <c r="E60" i="6"/>
  <c r="G60" i="6" s="1"/>
  <c r="E41" i="6"/>
  <c r="E45" i="6"/>
  <c r="G45" i="6" s="1"/>
  <c r="E49" i="6"/>
  <c r="G49" i="6" s="1"/>
  <c r="E53" i="6"/>
  <c r="G53" i="6" s="1"/>
  <c r="E57" i="6"/>
  <c r="G57" i="6" s="1"/>
  <c r="E61" i="6"/>
  <c r="G61" i="6" s="1"/>
  <c r="O41" i="6"/>
  <c r="O45" i="6"/>
  <c r="Q45" i="6" s="1"/>
  <c r="O49" i="6"/>
  <c r="Q49" i="6" s="1"/>
  <c r="O53" i="6"/>
  <c r="Q53" i="6" s="1"/>
  <c r="O57" i="6"/>
  <c r="Q57" i="6" s="1"/>
  <c r="O61" i="6"/>
  <c r="Q61" i="6" s="1"/>
  <c r="O38" i="6"/>
  <c r="Q38" i="6" s="1"/>
  <c r="O42" i="6"/>
  <c r="Q42" i="6" s="1"/>
  <c r="O46" i="6"/>
  <c r="Q46" i="6" s="1"/>
  <c r="O50" i="6"/>
  <c r="Q50" i="6" s="1"/>
  <c r="O54" i="6"/>
  <c r="Q54" i="6" s="1"/>
  <c r="O58" i="6"/>
  <c r="Q58" i="6" s="1"/>
  <c r="O62" i="6"/>
  <c r="Q62" i="6" s="1"/>
  <c r="O35" i="6"/>
  <c r="O43" i="6"/>
  <c r="Q43" i="6" s="1"/>
  <c r="O47" i="6"/>
  <c r="Q47" i="6" s="1"/>
  <c r="O51" i="6"/>
  <c r="Q51" i="6" s="1"/>
  <c r="O55" i="6"/>
  <c r="Q55" i="6" s="1"/>
  <c r="O59" i="6"/>
  <c r="Q59" i="6" s="1"/>
  <c r="O44" i="6"/>
  <c r="Q44" i="6" s="1"/>
  <c r="O48" i="6"/>
  <c r="Q48" i="6" s="1"/>
  <c r="O52" i="6"/>
  <c r="Q52" i="6" s="1"/>
  <c r="O56" i="6"/>
  <c r="Q56" i="6" s="1"/>
  <c r="O60" i="6"/>
  <c r="Q60" i="6" s="1"/>
  <c r="M61" i="6" l="1"/>
  <c r="M45" i="6"/>
  <c r="M49" i="6"/>
  <c r="M46" i="6"/>
  <c r="M52" i="6"/>
  <c r="M42" i="6"/>
  <c r="M62" i="6"/>
  <c r="M58" i="6"/>
  <c r="M50" i="6"/>
  <c r="M60" i="6"/>
  <c r="M51" i="6"/>
  <c r="M59" i="6"/>
  <c r="M57" i="6"/>
  <c r="M56" i="6"/>
  <c r="M53" i="6"/>
  <c r="M47" i="6"/>
  <c r="M55" i="6"/>
  <c r="M44" i="6"/>
  <c r="M48" i="6"/>
  <c r="M43" i="6"/>
  <c r="R66" i="6"/>
  <c r="H64" i="6"/>
  <c r="M63" i="6"/>
  <c r="R65" i="6"/>
  <c r="H63" i="6"/>
  <c r="M66" i="6"/>
  <c r="R64" i="6"/>
  <c r="H66" i="6"/>
  <c r="M65" i="6"/>
  <c r="R63" i="6"/>
  <c r="H65" i="6"/>
  <c r="M64" i="6"/>
  <c r="H51" i="6"/>
  <c r="H62" i="6"/>
  <c r="H46" i="6"/>
  <c r="H57" i="6"/>
  <c r="H52" i="6"/>
  <c r="R52" i="6"/>
  <c r="R60" i="6"/>
  <c r="R49" i="6"/>
  <c r="R47" i="6"/>
  <c r="R55" i="6"/>
  <c r="H47" i="6"/>
  <c r="H58" i="6"/>
  <c r="H42" i="6"/>
  <c r="H53" i="6"/>
  <c r="H48" i="6"/>
  <c r="R57" i="6"/>
  <c r="R50" i="6"/>
  <c r="R59" i="6"/>
  <c r="R46" i="6"/>
  <c r="R53" i="6"/>
  <c r="R62" i="6"/>
  <c r="H59" i="6"/>
  <c r="H43" i="6"/>
  <c r="H54" i="6"/>
  <c r="H49" i="6"/>
  <c r="H60" i="6"/>
  <c r="H44" i="6"/>
  <c r="R61" i="6"/>
  <c r="R44" i="6"/>
  <c r="R58" i="6"/>
  <c r="R48" i="6"/>
  <c r="R42" i="6"/>
  <c r="H55" i="6"/>
  <c r="H50" i="6"/>
  <c r="H61" i="6"/>
  <c r="H45" i="6"/>
  <c r="H56" i="6"/>
  <c r="R43" i="6"/>
  <c r="R51" i="6"/>
  <c r="R54" i="6"/>
  <c r="R56" i="6"/>
  <c r="R45" i="6"/>
  <c r="R38" i="6"/>
  <c r="H38" i="6"/>
  <c r="M38" i="6"/>
  <c r="S59" i="6" l="1"/>
  <c r="S50" i="6"/>
  <c r="S61" i="6"/>
  <c r="S47" i="6"/>
  <c r="S60" i="6"/>
  <c r="S62" i="6"/>
  <c r="S65" i="6"/>
  <c r="S53" i="6"/>
  <c r="S64" i="6"/>
  <c r="S44" i="6"/>
  <c r="S48" i="6"/>
  <c r="S38" i="6"/>
  <c r="S45" i="6"/>
  <c r="S54" i="6"/>
  <c r="S58" i="6"/>
  <c r="S57" i="6"/>
  <c r="S66" i="6"/>
  <c r="S43" i="6"/>
  <c r="S46" i="6"/>
  <c r="S56" i="6"/>
  <c r="S55" i="6"/>
  <c r="S49" i="6"/>
  <c r="S42" i="6"/>
  <c r="S52" i="6"/>
  <c r="S51" i="6"/>
  <c r="S63" i="6"/>
  <c r="L33" i="6"/>
  <c r="K33" i="6"/>
  <c r="K4" i="6"/>
  <c r="M4" i="6" s="1"/>
  <c r="H4" i="6"/>
  <c r="L4" i="6" s="1"/>
  <c r="G23" i="8" l="1"/>
  <c r="I23" i="8" s="1"/>
  <c r="F23" i="8"/>
  <c r="H23" i="8" s="1"/>
  <c r="I4" i="8"/>
  <c r="K4" i="8" s="1"/>
  <c r="H4" i="8"/>
  <c r="J4" i="8" s="1"/>
  <c r="I15" i="3" l="1"/>
  <c r="I17" i="3"/>
  <c r="E34" i="6"/>
  <c r="G15" i="3"/>
  <c r="N37" i="6" s="1"/>
  <c r="G17" i="3"/>
  <c r="G12" i="3"/>
  <c r="D34" i="6" s="1"/>
  <c r="Z36" i="6" l="1"/>
  <c r="K36" i="6" s="1"/>
  <c r="AA36" i="6"/>
  <c r="P36" i="6" s="1"/>
  <c r="F36" i="6"/>
  <c r="N36" i="6"/>
  <c r="D36" i="6"/>
  <c r="I34" i="6"/>
  <c r="K34" i="6" s="1"/>
  <c r="O37" i="6"/>
  <c r="J37" i="6"/>
  <c r="L37" i="6" s="1"/>
  <c r="E37" i="6"/>
  <c r="G37" i="6" s="1"/>
  <c r="O34" i="6"/>
  <c r="J34" i="6"/>
  <c r="L34" i="6" s="1"/>
  <c r="I37" i="6"/>
  <c r="K37" i="6" s="1"/>
  <c r="D37" i="6"/>
  <c r="F37" i="6" s="1"/>
  <c r="J39" i="6"/>
  <c r="E39" i="6"/>
  <c r="O39" i="6"/>
  <c r="J36" i="6"/>
  <c r="L36" i="6" s="1"/>
  <c r="E36" i="6"/>
  <c r="D39" i="6"/>
  <c r="N39" i="6"/>
  <c r="I39" i="6"/>
  <c r="E40" i="6"/>
  <c r="J40" i="6"/>
  <c r="L40" i="6" s="1"/>
  <c r="O40" i="6"/>
  <c r="Q41" i="6"/>
  <c r="L41" i="6"/>
  <c r="G41" i="6"/>
  <c r="F41" i="6"/>
  <c r="P41" i="6"/>
  <c r="K41" i="6"/>
  <c r="G35" i="6"/>
  <c r="L35" i="6"/>
  <c r="Q35" i="6"/>
  <c r="K40" i="6"/>
  <c r="F35" i="6"/>
  <c r="P35" i="6"/>
  <c r="K35" i="6"/>
  <c r="M34" i="6" l="1"/>
  <c r="M37" i="6"/>
  <c r="M36" i="6"/>
  <c r="H35" i="6"/>
  <c r="R41" i="6"/>
  <c r="M35" i="6"/>
  <c r="M41" i="6"/>
  <c r="H41" i="6"/>
  <c r="M40" i="6"/>
  <c r="R35" i="6"/>
  <c r="H37" i="6"/>
  <c r="P37" i="6"/>
  <c r="S41" i="6" l="1"/>
  <c r="S35" i="6"/>
  <c r="F40" i="6"/>
  <c r="Q34" i="6" l="1"/>
  <c r="Q37" i="6"/>
  <c r="R37" i="6" s="1"/>
  <c r="S37" i="6" s="1"/>
  <c r="G39" i="6"/>
  <c r="L39" i="6"/>
  <c r="Q39" i="6"/>
  <c r="Q40" i="6"/>
  <c r="R40" i="6" s="1"/>
  <c r="G40" i="6"/>
  <c r="H40" i="6" s="1"/>
  <c r="Q36" i="6"/>
  <c r="G36" i="6"/>
  <c r="H36" i="6" s="1"/>
  <c r="F39" i="6"/>
  <c r="K39" i="6"/>
  <c r="P39" i="6"/>
  <c r="S40" i="6" l="1"/>
  <c r="G34" i="6"/>
  <c r="H39" i="6"/>
  <c r="R39" i="6"/>
  <c r="R36" i="6"/>
  <c r="M39" i="6"/>
  <c r="N34" i="6"/>
  <c r="P34" i="6" s="1"/>
  <c r="R34" i="6" s="1"/>
  <c r="F34" i="6"/>
  <c r="S39" i="6" l="1"/>
  <c r="S36" i="6"/>
  <c r="H34" i="6"/>
  <c r="S34" i="6" s="1"/>
</calcChain>
</file>

<file path=xl/comments1.xml><?xml version="1.0" encoding="utf-8"?>
<comments xmlns="http://schemas.openxmlformats.org/spreadsheetml/2006/main">
  <authors>
    <author>Shella Swain</author>
    <author>Lisa Graves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</rPr>
          <t>Values can be obtained from the CLARC, and IRIS databases.
WAC 173-340-708(8)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Data can be obtained from the CLARC and EPA IRIS databases.
WAC 173-340-708(7)</t>
        </r>
      </text>
    </comment>
    <comment ref="F10" authorId="1" shapeId="0">
      <text>
        <r>
          <rPr>
            <sz val="9"/>
            <color indexed="81"/>
            <rFont val="Tahoma"/>
            <family val="2"/>
          </rPr>
          <t xml:space="preserve">
SFd Equation
=
SFo/GI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=CPFo/GI
WAC 173-340-740(3)(c)(iii)(B) Equation 740-5
</t>
        </r>
      </text>
    </comment>
    <comment ref="H10" authorId="1" shapeId="0">
      <text>
        <r>
          <rPr>
            <sz val="9"/>
            <color indexed="81"/>
            <rFont val="Tahoma"/>
            <family val="2"/>
          </rPr>
          <t xml:space="preserve">
RfDd Equation
=
RfDo*GI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=RfDo*GI
WAC 173-340-740(3)(c)(iii)(A) Equation 740-4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CLARC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EPA IRIS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 xml:space="preserve">EPA IRIS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CLARC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CLARC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CLARC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CLARC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CLARC</t>
        </r>
      </text>
    </comment>
  </commentList>
</comments>
</file>

<file path=xl/comments2.xml><?xml version="1.0" encoding="utf-8"?>
<comments xmlns="http://schemas.openxmlformats.org/spreadsheetml/2006/main">
  <authors>
    <author>Shella Swain</author>
    <author>Chris Waldron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</rPr>
          <t>Site-specific; see Chapter 9 for calculation methods. Do not use values from the literature or databases.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WAC 173-340-740(3)(b)(iiii)(B)(II)
Equation 740-2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WAC 173-340-740(3)(c)(iii)(A) Equation 740-4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Chemical specific.  Can be obtained from the CLARC database.</t>
        </r>
      </text>
    </comment>
    <comment ref="I10" authorId="1" shapeId="0">
      <text>
        <r>
          <rPr>
            <b/>
            <sz val="9"/>
            <color indexed="81"/>
            <rFont val="Tahoma"/>
            <family val="2"/>
          </rPr>
          <t>WAC 173-340-740(3)(b)(iiii)(B)(II)
Equation 740-2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EPA Air Toxics Web Site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ChemIDplus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EPA Air Toxics Site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ChemIDplus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Shella Swain</author>
  </authors>
  <commentList>
    <comment ref="F3" authorId="0" shapeId="0">
      <text>
        <r>
          <rPr>
            <b/>
            <sz val="9"/>
            <color indexed="81"/>
            <rFont val="Tahoma"/>
            <family val="2"/>
          </rPr>
          <t>WAC 173-204-561(2)(b)(i)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</rPr>
          <t>WAC 173-204-561(2)(b)(i)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WAC 173-204-561(2)(b)(i)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WAC 173-204-561(2)(i) and 
WAC 173-204-561(2)(ii)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</rPr>
          <t>WAC 173-204-561(2)(i) and 
WAC 173-204-561(2)(ii)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WAC 173-204-561(2)(b)(i)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WAC 173-204-561(2)(b)(i)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</rPr>
          <t>WAC 173-204-561(2)(b)(i)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WAC 173-204-561(2)(i) and 
WAC 173-204-561(2)(ii)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</rPr>
          <t>WAC 173-204-561(2)(i) and 
WAC 173-204-561(2)(ii)</t>
        </r>
      </text>
    </comment>
  </commentList>
</comments>
</file>

<file path=xl/comments4.xml><?xml version="1.0" encoding="utf-8"?>
<comments xmlns="http://schemas.openxmlformats.org/spreadsheetml/2006/main">
  <authors>
    <author>Shella Swain</author>
  </authors>
  <commentList>
    <comment ref="K32" authorId="0" shapeId="0">
      <text>
        <r>
          <rPr>
            <b/>
            <sz val="9"/>
            <color indexed="81"/>
            <rFont val="Tahoma"/>
            <family val="2"/>
          </rPr>
          <t>Values can be obtained from the CLARC, and IRIS databases.
WAC 173-340-708(8)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</rPr>
          <t>Data can be obtained from the CLARC and EPA IRIS databases.
WAC 173-340-708(7)</t>
        </r>
      </text>
    </comment>
  </commentList>
</comments>
</file>

<file path=xl/comments5.xml><?xml version="1.0" encoding="utf-8"?>
<comments xmlns="http://schemas.openxmlformats.org/spreadsheetml/2006/main">
  <authors>
    <author>Shella Swain</author>
    <author>Lisa Graves</author>
  </authors>
  <commentList>
    <comment ref="Q5" authorId="0" shapeId="0">
      <text>
        <r>
          <rPr>
            <b/>
            <sz val="9"/>
            <color indexed="81"/>
            <rFont val="Tahoma"/>
            <family val="2"/>
          </rPr>
          <t>WAC 173-204-561(2)(i) and 
WAC 173-204-561(2)(ii)</t>
        </r>
      </text>
    </comment>
    <comment ref="D32" authorId="1" shapeId="0">
      <text>
        <r>
          <rPr>
            <sz val="9"/>
            <color indexed="81"/>
            <rFont val="Tahoma"/>
            <family val="2"/>
          </rPr>
          <t xml:space="preserve">
Sediment CUL Cancer Equation 2-5
=
(CR*BW*AT)/EF*ED*[(IR*AB(SFo/UCF)+(SA*AF*ABS*SFd/UCF)]</t>
        </r>
      </text>
    </comment>
    <comment ref="E32" authorId="1" shapeId="0">
      <text>
        <r>
          <rPr>
            <sz val="9"/>
            <color indexed="81"/>
            <rFont val="Tahoma"/>
            <family val="2"/>
          </rPr>
          <t xml:space="preserve">
Sediment CUL Noncancer Equation 2-6
=
(HQ*BW*AT)/EF*ED*[((1/RfDo)*IR*AB/UCF)+((1/RfDd)*SA*AF*ABS/UCF)]</t>
        </r>
      </text>
    </comment>
  </commentList>
</comments>
</file>

<file path=xl/sharedStrings.xml><?xml version="1.0" encoding="utf-8"?>
<sst xmlns="http://schemas.openxmlformats.org/spreadsheetml/2006/main" count="2425" uniqueCount="1959">
  <si>
    <t>Body Weight</t>
  </si>
  <si>
    <t>Unit Conversion Factor</t>
  </si>
  <si>
    <t>Exposure Frequency</t>
  </si>
  <si>
    <t>Exposure Duration</t>
  </si>
  <si>
    <t>Units</t>
  </si>
  <si>
    <t>unitless</t>
  </si>
  <si>
    <t>kg</t>
  </si>
  <si>
    <t>days</t>
  </si>
  <si>
    <t>g/kg</t>
  </si>
  <si>
    <t>grams/day</t>
  </si>
  <si>
    <t>days/year</t>
  </si>
  <si>
    <t>years</t>
  </si>
  <si>
    <t>Parameter Name</t>
  </si>
  <si>
    <t>Suquamish Tribal Adult</t>
  </si>
  <si>
    <t>Abbrev</t>
  </si>
  <si>
    <t>BW</t>
  </si>
  <si>
    <t>AT</t>
  </si>
  <si>
    <t>UCF</t>
  </si>
  <si>
    <t>EF</t>
  </si>
  <si>
    <t>ED</t>
  </si>
  <si>
    <t>CR / HQ</t>
  </si>
  <si>
    <t>Cancer (CR) / Hazard Quotient (HQ)</t>
  </si>
  <si>
    <t>BSAF</t>
  </si>
  <si>
    <t>Biota-Sediment Accumulation Factor</t>
  </si>
  <si>
    <t>RfDo</t>
  </si>
  <si>
    <t>mg/kg-day</t>
  </si>
  <si>
    <t>kg-day/mg</t>
  </si>
  <si>
    <t>Oral Reference Dose</t>
  </si>
  <si>
    <t>CLARC</t>
  </si>
  <si>
    <t>7440-38-2</t>
  </si>
  <si>
    <t>arsenic, inorganic</t>
  </si>
  <si>
    <t>Source located in:</t>
  </si>
  <si>
    <t>Columbia River Tribal Adult</t>
  </si>
  <si>
    <t>IR</t>
  </si>
  <si>
    <t>AB</t>
  </si>
  <si>
    <t>SA</t>
  </si>
  <si>
    <t>AF</t>
  </si>
  <si>
    <t>ABS</t>
  </si>
  <si>
    <t>Reference Data for Calculated Fields (Equations 2-5 and 2-6)</t>
  </si>
  <si>
    <t>Ingestion Rate</t>
  </si>
  <si>
    <t>mg/day</t>
  </si>
  <si>
    <t>Dermal Surface Area</t>
  </si>
  <si>
    <t>cm2</t>
  </si>
  <si>
    <t>Sediment to Skin Adherence Factor</t>
  </si>
  <si>
    <t>mg/cm2-day</t>
  </si>
  <si>
    <t>Beach Play Child</t>
  </si>
  <si>
    <t>Equation 2-6</t>
  </si>
  <si>
    <t>mg/kg</t>
  </si>
  <si>
    <t>Tribal Clam Adult</t>
  </si>
  <si>
    <t>Gastrointestinal Absorption Fraction</t>
  </si>
  <si>
    <t>Dermal Absorption Fraction</t>
  </si>
  <si>
    <t>50-32-8</t>
  </si>
  <si>
    <t>1336-36-3</t>
  </si>
  <si>
    <t>RfDd</t>
  </si>
  <si>
    <t>Dermal Reference Dose</t>
  </si>
  <si>
    <t>Notes:</t>
  </si>
  <si>
    <t>See Notes:</t>
  </si>
  <si>
    <t>1746-01-6</t>
  </si>
  <si>
    <t>Beach Play Child (Data)</t>
  </si>
  <si>
    <t>Tribal Net Fish Adult</t>
  </si>
  <si>
    <t>RfDd = (RfDo*GI)</t>
  </si>
  <si>
    <t>g/g</t>
  </si>
  <si>
    <t>Dioxins/furans</t>
  </si>
  <si>
    <t>Gastrointestinal Absorption</t>
  </si>
  <si>
    <t>Fraction (AB)</t>
  </si>
  <si>
    <t>Vapor Pressure</t>
  </si>
  <si>
    <t>mmHg</t>
  </si>
  <si>
    <t>Chemical-specific derived by (SFo/GI) where GI = 0.2 for inorganic hazardous substances; 0.8 for VOC and mixtures of dioxins/furans; 0.5 for other organic hazardous substances.</t>
  </si>
  <si>
    <t>Chemical-specific derived by (RfDo*GI) where GI =  0.2 for inorganic hazardous substances; 0.8 for VOC and mixtures of dioxins/furans; 0.5 for other organic hazardous substances.</t>
  </si>
  <si>
    <t>methyl mercury</t>
  </si>
  <si>
    <t>Other organic hazards</t>
  </si>
  <si>
    <t>22967-92-6</t>
  </si>
  <si>
    <t>Subs. Clam Digging Adult (Data)</t>
  </si>
  <si>
    <t>Subs. Clam Digging Adult</t>
  </si>
  <si>
    <t>Subs. Net Fishing Adult</t>
  </si>
  <si>
    <t>Subs. Net Fishing Adult (Data)</t>
  </si>
  <si>
    <t>Chemical-specific.  Source data from CLARC database.</t>
  </si>
  <si>
    <t>CPFo</t>
  </si>
  <si>
    <t>Subs.: Subsistence</t>
  </si>
  <si>
    <t>Oral Cancer Potency Factor</t>
  </si>
  <si>
    <t>Dermal Cancer Potency Factor</t>
  </si>
  <si>
    <t>FCR</t>
  </si>
  <si>
    <t>Fish/Shellfish Consumption Rate</t>
  </si>
  <si>
    <t>FDF</t>
  </si>
  <si>
    <t>Fish/Shellfish Diet Fraction</t>
  </si>
  <si>
    <t>CPFd</t>
  </si>
  <si>
    <t>Tulalip Tribal Adult</t>
  </si>
  <si>
    <t>Averaging Time</t>
  </si>
  <si>
    <t>Fish Consumption Rate</t>
  </si>
  <si>
    <t>Fish Diet Fraction</t>
  </si>
  <si>
    <t>SUF</t>
  </si>
  <si>
    <t>Site Use Factor</t>
  </si>
  <si>
    <t>proportion</t>
  </si>
  <si>
    <t>CULcancer</t>
  </si>
  <si>
    <t>CULnoncancer</t>
  </si>
  <si>
    <t>CUL - Sediment Cleanup Level</t>
  </si>
  <si>
    <t>CULcancer - Cancer-Based Sediment Cleanup Level</t>
  </si>
  <si>
    <t>CULnoncancer - Noncancer-Based Sediment Cleanup Level</t>
  </si>
  <si>
    <t>Equation 2-7</t>
  </si>
  <si>
    <t>PBT - Persistent, Bioaccumulative, Toxic</t>
  </si>
  <si>
    <t>Equation 2-8</t>
  </si>
  <si>
    <t>56-35-9</t>
  </si>
  <si>
    <t>7440-43-9a</t>
  </si>
  <si>
    <t>cadmium</t>
  </si>
  <si>
    <t>7439-92-1</t>
  </si>
  <si>
    <t>lead</t>
  </si>
  <si>
    <t>SFd = (CPFo/GI)</t>
  </si>
  <si>
    <t>CLARC, EPA IRIS</t>
  </si>
  <si>
    <t>Chemical-specific.   Source data from CLARC and IRIS databases.</t>
  </si>
  <si>
    <t>dioxins (2,3,7,8-TCDD)</t>
  </si>
  <si>
    <t>PAH: Carcinogenic Polycyclic Aromatic Hydrocarbons</t>
  </si>
  <si>
    <t>PCB: Polychlorinated Biphenyls</t>
  </si>
  <si>
    <t xml:space="preserve">2,3,7,8-TCDD - 2,3,7,8-Tetrachlorodibenzo-p-dioxin </t>
  </si>
  <si>
    <t>--:  Data was not available or selected for the outcome.</t>
  </si>
  <si>
    <t>Enter CAS #...</t>
  </si>
  <si>
    <t>SFd</t>
  </si>
  <si>
    <t>Class</t>
  </si>
  <si>
    <t>Dioxins/Furans</t>
  </si>
  <si>
    <t>Inorganics</t>
  </si>
  <si>
    <t>VOCs</t>
  </si>
  <si>
    <t>=RfDo * GI</t>
  </si>
  <si>
    <t>=CPFo / GI</t>
  </si>
  <si>
    <r>
      <t>mmHg at 25</t>
    </r>
    <r>
      <rPr>
        <b/>
        <sz val="11"/>
        <color theme="1"/>
        <rFont val="Calibri"/>
        <family val="2"/>
      </rPr>
      <t>˚ C</t>
    </r>
  </si>
  <si>
    <t>NIH HSBD, ChemIDplus, EPA</t>
  </si>
  <si>
    <t>Chemical specific.  Must be entered to calculate ABS for VOCs.</t>
  </si>
  <si>
    <t>50-29-3</t>
  </si>
  <si>
    <t>DDTs</t>
  </si>
  <si>
    <t>Benzene</t>
  </si>
  <si>
    <t>Instructions for Using this Spreadsheet</t>
  </si>
  <si>
    <t xml:space="preserve">This spreadsheet supports calculation of risk-based tissue and sediment concentrations for human health </t>
  </si>
  <si>
    <t xml:space="preserve">and Appendix E. </t>
  </si>
  <si>
    <t>for calculation of risk-based sediment concentrations, you do not need to perform these calculations.</t>
  </si>
  <si>
    <t>Overview</t>
  </si>
  <si>
    <t xml:space="preserve">The risk-based sediment concentrations based on incidental ingestion and dermal contact are used with </t>
  </si>
  <si>
    <t>You may delete any of those that you do not plan to use and add as many new ones as you like.</t>
  </si>
  <si>
    <t xml:space="preserve">For volatile chemicals (VOCs), you may also enter a chemical-specific vapor pressure, used to calculate the </t>
  </si>
  <si>
    <t>Consumption_HH_Tissue</t>
  </si>
  <si>
    <t>In consultation with the tribes affected by the cleanup site, Ecology site managers may select the one that</t>
  </si>
  <si>
    <t>Consumption_Eco_Tissue</t>
  </si>
  <si>
    <t>Consumption_Sediment</t>
  </si>
  <si>
    <t>This calculation requires a site-specific BSAF to be entered in Step 2, and also uses the SUF from Step 3.</t>
  </si>
  <si>
    <t>IngestionDermal_Sediment</t>
  </si>
  <si>
    <t>This worksheet calculates risk-based concentrations in sediment based on incidental ingestion and dermal contact with sediments.</t>
  </si>
  <si>
    <t>This worksheet calculates risk-based concentrations in sediment based on the lowest of the human health and ecological risk-based concentrations in tissue.</t>
  </si>
  <si>
    <t>Several common chemicals have been pre-entered for you.</t>
  </si>
  <si>
    <t>Only enter oral reference doses (RfDs) and oral cancer potency factors (CPFs).</t>
  </si>
  <si>
    <t>The worksheet will automatically calculate dermal RfDs and CPFs for you.</t>
  </si>
  <si>
    <t>dermal absorption fraction. For all other chemicals, this value is determined automatically by the worksheet.</t>
  </si>
  <si>
    <t>The lowest of the cancer and non-cancer values for the appropriate RME is used as the risk-based concentration.</t>
  </si>
  <si>
    <t>71-43-2</t>
  </si>
  <si>
    <t>Contaminant of Concern</t>
  </si>
  <si>
    <t>Reference Data for Calculated Fields</t>
  </si>
  <si>
    <t>Step 1: Toxicity Values (Human Health)</t>
  </si>
  <si>
    <t>Step 2: Chemical Parameters (Human Health)</t>
  </si>
  <si>
    <t>Step 3: Exposure Parameters (Human Health and Ecological Risk)</t>
  </si>
  <si>
    <t>ecological risk CoCs, toxicity reference values (TRVs), and exposure parameters for each indicator species chosen.</t>
  </si>
  <si>
    <t>Values are input automatically based on the chemical class selected by the user in Step 1:
              Default = 1
              Dioxins/furans = 0.6</t>
  </si>
  <si>
    <r>
      <t xml:space="preserve">Values are input automatically based on the chemical class selected by the user in Step 1:
               Inorganics = 0.01 
               Dioxins/furans = 0.03
               VOCs: chemical-specific; see below
               Other organic hazards = 0.1
For VOCs, the vapor pressure must be entered:
               If vapor pressure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 xml:space="preserve"> benzene (95 mmHg), ABS = 0.0005
               If vapor pressure &lt; benzene, ABS = 0.03</t>
    </r>
  </si>
  <si>
    <t>Exposure Parameter</t>
  </si>
  <si>
    <t>g/day</t>
  </si>
  <si>
    <t>day/yr</t>
  </si>
  <si>
    <t>yr</t>
  </si>
  <si>
    <r>
      <t>cm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</si>
  <si>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mg/cm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-day</t>
    </r>
  </si>
  <si>
    <t>Cancer</t>
  </si>
  <si>
    <t>Noncancer</t>
  </si>
  <si>
    <t>Chemical- and site-specific</t>
  </si>
  <si>
    <t>Site-specific</t>
  </si>
  <si>
    <t xml:space="preserve">Enter site-specific values where applicable: </t>
  </si>
  <si>
    <t>Enter site-specific values where applicable:</t>
  </si>
  <si>
    <t>Enter the values for the eggshell thinning pathway if you are using that exposure pathway for fish-eating birds, otherwise, leave blank.</t>
  </si>
  <si>
    <t>Indicator Species</t>
  </si>
  <si>
    <r>
      <t>If the TRV is for the indicator species, enter the TRV</t>
    </r>
    <r>
      <rPr>
        <vertAlign val="subscript"/>
        <sz val="11"/>
        <color theme="1"/>
        <rFont val="Calibri"/>
        <family val="2"/>
        <scheme val="minor"/>
      </rPr>
      <t>is</t>
    </r>
    <r>
      <rPr>
        <sz val="11"/>
        <color theme="1"/>
        <rFont val="Calibri"/>
        <family val="2"/>
        <scheme val="minor"/>
      </rPr>
      <t xml:space="preserve"> and leave the other cells blank.</t>
    </r>
  </si>
  <si>
    <r>
      <t>TRV</t>
    </r>
    <r>
      <rPr>
        <b/>
        <vertAlign val="subscript"/>
        <sz val="11"/>
        <color theme="1"/>
        <rFont val="Calibri"/>
        <family val="2"/>
        <scheme val="minor"/>
      </rPr>
      <t>is</t>
    </r>
  </si>
  <si>
    <r>
      <t>TRV</t>
    </r>
    <r>
      <rPr>
        <b/>
        <vertAlign val="subscript"/>
        <sz val="11"/>
        <color theme="1"/>
        <rFont val="Calibri"/>
        <family val="2"/>
        <scheme val="minor"/>
      </rPr>
      <t>test</t>
    </r>
  </si>
  <si>
    <r>
      <t>FIR</t>
    </r>
    <r>
      <rPr>
        <b/>
        <vertAlign val="subscript"/>
        <sz val="11"/>
        <color theme="1"/>
        <rFont val="Calibri"/>
        <family val="2"/>
        <scheme val="minor"/>
      </rPr>
      <t>is</t>
    </r>
  </si>
  <si>
    <r>
      <t>FIR</t>
    </r>
    <r>
      <rPr>
        <b/>
        <vertAlign val="subscript"/>
        <sz val="11"/>
        <color theme="1"/>
        <rFont val="Calibri"/>
        <family val="2"/>
        <scheme val="minor"/>
      </rPr>
      <t>test</t>
    </r>
  </si>
  <si>
    <r>
      <t>BW</t>
    </r>
    <r>
      <rPr>
        <b/>
        <vertAlign val="subscript"/>
        <sz val="11"/>
        <color theme="1"/>
        <rFont val="Calibri"/>
        <family val="2"/>
        <scheme val="minor"/>
      </rPr>
      <t>test</t>
    </r>
  </si>
  <si>
    <t>kg/day</t>
  </si>
  <si>
    <r>
      <t>TRV</t>
    </r>
    <r>
      <rPr>
        <vertAlign val="subscript"/>
        <sz val="11"/>
        <color theme="1"/>
        <rFont val="Calibri"/>
        <family val="2"/>
        <scheme val="minor"/>
      </rPr>
      <t>is</t>
    </r>
  </si>
  <si>
    <r>
      <t>TRV</t>
    </r>
    <r>
      <rPr>
        <vertAlign val="subscript"/>
        <sz val="11"/>
        <color theme="1"/>
        <rFont val="Calibri"/>
        <family val="2"/>
        <scheme val="minor"/>
      </rPr>
      <t>test</t>
    </r>
  </si>
  <si>
    <r>
      <t>FIR</t>
    </r>
    <r>
      <rPr>
        <vertAlign val="subscript"/>
        <sz val="11"/>
        <color theme="1"/>
        <rFont val="Calibri"/>
        <family val="2"/>
        <scheme val="minor"/>
      </rPr>
      <t>is</t>
    </r>
  </si>
  <si>
    <r>
      <t>FIR</t>
    </r>
    <r>
      <rPr>
        <vertAlign val="subscript"/>
        <sz val="11"/>
        <color theme="1"/>
        <rFont val="Calibri"/>
        <family val="2"/>
        <scheme val="minor"/>
      </rPr>
      <t>test</t>
    </r>
  </si>
  <si>
    <r>
      <t>BW</t>
    </r>
    <r>
      <rPr>
        <vertAlign val="subscript"/>
        <sz val="11"/>
        <color theme="1"/>
        <rFont val="Calibri"/>
        <family val="2"/>
        <scheme val="minor"/>
      </rPr>
      <t>is</t>
    </r>
  </si>
  <si>
    <r>
      <t>BW</t>
    </r>
    <r>
      <rPr>
        <vertAlign val="subscript"/>
        <sz val="11"/>
        <color theme="1"/>
        <rFont val="Calibri"/>
        <family val="2"/>
        <scheme val="minor"/>
      </rPr>
      <t>test</t>
    </r>
  </si>
  <si>
    <t>Toxicity reference value for the indicator species</t>
  </si>
  <si>
    <t>Toxicity reference value for a test species</t>
  </si>
  <si>
    <t>Food ingestion rate for the indicator species</t>
  </si>
  <si>
    <t>Food ingestion rate for the test species</t>
  </si>
  <si>
    <t>Body weight of the indicator species</t>
  </si>
  <si>
    <t>Body weight of the text species</t>
  </si>
  <si>
    <t>Eggshell Thinning</t>
  </si>
  <si>
    <r>
      <t>TRV</t>
    </r>
    <r>
      <rPr>
        <b/>
        <vertAlign val="subscript"/>
        <sz val="11"/>
        <color theme="1"/>
        <rFont val="Calibri"/>
        <family val="2"/>
        <scheme val="minor"/>
      </rPr>
      <t>egg</t>
    </r>
  </si>
  <si>
    <r>
      <t>BMF</t>
    </r>
    <r>
      <rPr>
        <b/>
        <vertAlign val="subscript"/>
        <sz val="11"/>
        <color theme="1"/>
        <rFont val="Calibri"/>
        <family val="2"/>
        <scheme val="minor"/>
      </rPr>
      <t>egg</t>
    </r>
  </si>
  <si>
    <r>
      <t>TRV</t>
    </r>
    <r>
      <rPr>
        <vertAlign val="subscript"/>
        <sz val="11"/>
        <color theme="1"/>
        <rFont val="Calibri"/>
        <family val="2"/>
        <scheme val="minor"/>
      </rPr>
      <t>egg</t>
    </r>
  </si>
  <si>
    <r>
      <t>BMF</t>
    </r>
    <r>
      <rPr>
        <vertAlign val="subscript"/>
        <sz val="11"/>
        <color theme="1"/>
        <rFont val="Calibri"/>
        <family val="2"/>
        <scheme val="minor"/>
      </rPr>
      <t>egg</t>
    </r>
  </si>
  <si>
    <t>Toxicity reference value for eggshells</t>
  </si>
  <si>
    <t>Biomagnification factor from prey to egg</t>
  </si>
  <si>
    <t>Direct Consumption of Fish/Shellfish</t>
  </si>
  <si>
    <t xml:space="preserve">Equation 9-5:  Human Health Tissue Screening Levels Based on Consumption of Fish/Shellfish (Cancer):  </t>
  </si>
  <si>
    <t>Equation 9-6:  Human Health Tissue Screening Levels Based on Consumption of Fish/Shellfish (Noncancer):</t>
  </si>
  <si>
    <t>Tissue Screening Level</t>
  </si>
  <si>
    <t>Table 3: Upper Trophic Level Consumption of Fish/Shellfish</t>
  </si>
  <si>
    <t>Tribal Adult</t>
  </si>
  <si>
    <t>Selected RME Values</t>
  </si>
  <si>
    <t>and its associated RME values.</t>
  </si>
  <si>
    <t>If you are developing a site-specific scenario, revised the first two gray columns with the name of the scenario</t>
  </si>
  <si>
    <t>Enter CoC here…</t>
  </si>
  <si>
    <t xml:space="preserve">Equation 9-7:  Higher Trophic Level Tissue Screening Levels Based on Consumption of Fish/Shellfish:  </t>
  </si>
  <si>
    <t>Equation 9-8:  Higher Trophic Level Tissue Screening Levels Based on Eggshell Thinning:</t>
  </si>
  <si>
    <r>
      <t>TSL = TRV</t>
    </r>
    <r>
      <rPr>
        <i/>
        <vertAlign val="subscript"/>
        <sz val="12"/>
        <color theme="1"/>
        <rFont val="Times New Roman"/>
        <family val="1"/>
      </rPr>
      <t xml:space="preserve">egg </t>
    </r>
    <r>
      <rPr>
        <i/>
        <sz val="12"/>
        <color theme="1"/>
        <rFont val="Times New Roman"/>
        <family val="1"/>
      </rPr>
      <t>/ BMF</t>
    </r>
    <r>
      <rPr>
        <i/>
        <vertAlign val="subscript"/>
        <sz val="12"/>
        <color theme="1"/>
        <rFont val="Times New Roman"/>
        <family val="1"/>
      </rPr>
      <t>egg</t>
    </r>
  </si>
  <si>
    <r>
      <t>or TRV</t>
    </r>
    <r>
      <rPr>
        <vertAlign val="subscript"/>
        <sz val="11"/>
        <color theme="1"/>
        <rFont val="Calibri"/>
        <family val="2"/>
        <scheme val="minor"/>
      </rPr>
      <t>is</t>
    </r>
    <r>
      <rPr>
        <sz val="11"/>
        <color theme="1"/>
        <rFont val="Calibri"/>
        <family val="2"/>
        <scheme val="minor"/>
      </rPr>
      <t xml:space="preserve"> if available</t>
    </r>
  </si>
  <si>
    <t>Consumption TRV</t>
  </si>
  <si>
    <t>Eggshell TRV</t>
  </si>
  <si>
    <t>Tissue Risk-Based Concentrations for Protection of Higher Trophic Levels</t>
  </si>
  <si>
    <t xml:space="preserve">Equation 9-9:  Equation for Calculating Risk-Based Sediment Concentrations from Risk-Based Tissue Concentrations:  </t>
  </si>
  <si>
    <t>Risk-Based Sediment Concentrations Based on Fish/Shellfish Consumption by Humans and Higher Trophic Levels</t>
  </si>
  <si>
    <t>Lowest Tissue Screening Level:</t>
  </si>
  <si>
    <t>Note: space is provide for 6 indicator species and 8 CoCs.</t>
  </si>
  <si>
    <r>
      <t>BW</t>
    </r>
    <r>
      <rPr>
        <b/>
        <vertAlign val="subscript"/>
        <sz val="11"/>
        <color theme="1"/>
        <rFont val="Calibri"/>
        <family val="2"/>
        <scheme val="minor"/>
      </rPr>
      <t>is</t>
    </r>
  </si>
  <si>
    <t>Enter the chemicals into the first cell of each section; they will be copied to the other cells in that section.</t>
  </si>
  <si>
    <t>Enter the indicator species into the first section; they will be copied to the other sections.</t>
  </si>
  <si>
    <t>TRVs and BMFs are both species- and chemical-specific and must be entered individually for each combination of species and chemical.</t>
  </si>
  <si>
    <t>FIRs and BWs are species-specific and need only be entered in the first section; they will be copied to the other sections.</t>
  </si>
  <si>
    <t>Human Health Tissue Concentration</t>
  </si>
  <si>
    <t>Lowest Higher Tropic Level</t>
  </si>
  <si>
    <t>Lowest Tissue Concentration</t>
  </si>
  <si>
    <t>Concentration</t>
  </si>
  <si>
    <t>Sediment Risk-Based</t>
  </si>
  <si>
    <t>Tissue Concentration*</t>
  </si>
  <si>
    <t>* Enter higher trophic level concentrations by hand from the previous worksheet</t>
  </si>
  <si>
    <t>Sediment Concentration</t>
  </si>
  <si>
    <t>All Pathways</t>
  </si>
  <si>
    <t>Lowest Risk-Based Sediment Concentration</t>
  </si>
  <si>
    <t>Equation 9-1:  Risk-Based Sediment Concentrations Based on Ingestion and Dermal Contact with Sediment (Cancer):</t>
  </si>
  <si>
    <t>Equation 9-2:  Risk-Based Sediment Concentrations Based on Ingestion and Dermal Contact with Sediment (Noncancer):</t>
  </si>
  <si>
    <t>The worksheet has enough space for 8 chemicals and 6 indicator species.</t>
  </si>
  <si>
    <t>The ecological risk-based values must be hand-entered from the spreadsheet above (if used). The human health values will be automatically entered.</t>
  </si>
  <si>
    <t>Three exposure pathways/activities are shown, and the lowest result for any that apply to the site is used as the risk-based sediment concentration.</t>
  </si>
  <si>
    <t>Sediment Cleanup Users Manual - Appendix K</t>
  </si>
  <si>
    <t>and upper trophic levels, as shown in the figure to the right. These calculations are described in Chapter 9 Section 9.1.1</t>
  </si>
  <si>
    <t>Each of the three consumption outputs are intended for use with Option 2, Chapter 9 Seciton 9.1.1. If you are choosing Option 1</t>
  </si>
  <si>
    <t>both Option 1 and Option 2. These values can be automatically calculated using the recommended exposure assumptions.</t>
  </si>
  <si>
    <t>On this worksheet, you may enter the site-specific BSAF if you are using Option 2, Chapter 9. Otherwise, leave it blank.</t>
  </si>
  <si>
    <t>Use the CLARC tables to enter the CAS number, name, chemical class, and toxicity values for site CoCs.</t>
  </si>
  <si>
    <t>Recommended values may be revised with Ecology's concurrence by entering a different value into gray-shaded areas.</t>
  </si>
  <si>
    <r>
      <rPr>
        <b/>
        <sz val="11"/>
        <color theme="1"/>
        <rFont val="Calibri"/>
        <family val="2"/>
        <scheme val="minor"/>
      </rPr>
      <t xml:space="preserve">Table 3: </t>
    </r>
    <r>
      <rPr>
        <sz val="11"/>
        <color theme="1"/>
        <rFont val="Calibri"/>
        <family val="2"/>
        <scheme val="minor"/>
      </rPr>
      <t xml:space="preserve">If you are calculating ecological risk-based concentrations under Option 2, Chapter 9, use the third table to enter </t>
    </r>
  </si>
  <si>
    <t>This worksheet calculates risk-based tissue concentrations for consumption of fish/shellfish by humans.</t>
  </si>
  <si>
    <t>most closely represents the affected tribes, or modify the recommended exposure parameters in Step 3 appropriately.</t>
  </si>
  <si>
    <t>Recommended values have not been entered into the ecological risk table, because they are species-specific.</t>
  </si>
  <si>
    <r>
      <t>If the TRV is for a different test species, leave the TRV</t>
    </r>
    <r>
      <rPr>
        <sz val="11"/>
        <color theme="1"/>
        <rFont val="Calibri"/>
        <family val="2"/>
        <scheme val="minor"/>
      </rPr>
      <t xml:space="preserve"> blank and enter the other values in that section.</t>
    </r>
  </si>
  <si>
    <t>This worksheet calculates risk-based tissue concentrations for consumption of fish/shellfish by higher trophic levels.</t>
  </si>
  <si>
    <t>The lowest of direct consumption of fish/shellfish and eggshell thinning values (if available) is used.</t>
  </si>
  <si>
    <t>Data from Worksheet Step 1</t>
  </si>
  <si>
    <t>CAS Number</t>
  </si>
  <si>
    <t>Data from Step 1 Worksheet</t>
  </si>
  <si>
    <t>Data from Step 3 Worksheet</t>
  </si>
  <si>
    <t>Data from Other Worksheets</t>
  </si>
  <si>
    <t>Use these columns for calculating eggshell thinning in birds.</t>
  </si>
  <si>
    <r>
      <t xml:space="preserve">Use this column if you have a TRV for the Indicator Species entered in column C. </t>
    </r>
    <r>
      <rPr>
        <b/>
        <sz val="11"/>
        <color theme="1"/>
        <rFont val="Calibri"/>
        <family val="2"/>
        <scheme val="minor"/>
      </rPr>
      <t>Leave the blue columns E-I blank.</t>
    </r>
  </si>
  <si>
    <r>
      <t xml:space="preserve">Use these columns if you need to calculate a body-weight adjusted TRV for the Indicator species based on another test species. </t>
    </r>
    <r>
      <rPr>
        <b/>
        <sz val="11"/>
        <color theme="1"/>
        <rFont val="Calibri"/>
        <family val="2"/>
        <scheme val="minor"/>
      </rPr>
      <t>Leave the green Column D blank.</t>
    </r>
  </si>
  <si>
    <t>Early Life stages (cPAH cancer only)</t>
  </si>
  <si>
    <t>AGE: 16-70</t>
  </si>
  <si>
    <t>AGE: 0-&lt;2</t>
  </si>
  <si>
    <t>AGE: 2-&lt;6</t>
  </si>
  <si>
    <t>AGE: 6-&lt;16</t>
  </si>
  <si>
    <t>Suquamish Tribal</t>
  </si>
  <si>
    <t>Tulalip Tribal</t>
  </si>
  <si>
    <t xml:space="preserve">Columbia River </t>
  </si>
  <si>
    <t>ADAF</t>
  </si>
  <si>
    <t>Age-Dependent Adjuatment Factor</t>
  </si>
  <si>
    <t>unitless [cPAHs only]</t>
  </si>
  <si>
    <t>ELS</t>
  </si>
  <si>
    <t>Age-Dependent Adjustment Factor</t>
  </si>
  <si>
    <t>IRF</t>
  </si>
  <si>
    <t>DF</t>
  </si>
  <si>
    <t>age-dependent calculations, beach play and clam digging</t>
  </si>
  <si>
    <t>Early Life Stage incorporation</t>
  </si>
  <si>
    <t>formulas for cPAHs  can be copied and pasted down if ELS added in future</t>
  </si>
  <si>
    <t>Early Life stages (currently cPAH cancer only)</t>
  </si>
  <si>
    <t>ESL FCRF</t>
  </si>
  <si>
    <t>ESL calculation</t>
  </si>
  <si>
    <t>--</t>
  </si>
  <si>
    <t>cancer           (currently cPAH only)</t>
  </si>
  <si>
    <t>Selected ELS RME Values for mutagens, currently only for cPAHs</t>
  </si>
  <si>
    <t>Data from Step 3 sheet</t>
  </si>
  <si>
    <t>Data from Step 3 page</t>
  </si>
  <si>
    <r>
      <t xml:space="preserve">Reference Data for Calculated Fields </t>
    </r>
    <r>
      <rPr>
        <b/>
        <sz val="11"/>
        <color rgb="FFFF0000"/>
        <rFont val="Calibri"/>
        <family val="2"/>
        <scheme val="minor"/>
      </rPr>
      <t>(Equations 2-1 through 2-6)</t>
    </r>
  </si>
  <si>
    <t>Human Health Risk Based Concentrations Based on Fish/Shellfish Consumption (mg/kg)</t>
  </si>
  <si>
    <t>dioxin-like PCBs</t>
  </si>
  <si>
    <t>tributyltin oxide</t>
  </si>
  <si>
    <t>Selected ELS RME Values for mutagens, direct ingestion/dermal contact, currently only for cPAHs</t>
  </si>
  <si>
    <t>%</t>
  </si>
  <si>
    <t>% lipid</t>
  </si>
  <si>
    <t xml:space="preserve"> % lipid in food items</t>
  </si>
  <si>
    <t>% TOC</t>
  </si>
  <si>
    <t>% TOC in sediment</t>
  </si>
  <si>
    <t>For calculating sediment screening levels for seafood consumption, enter in % lipid of food items and % TOC in sediments in appropriate location</t>
  </si>
  <si>
    <t>Risk based tissue concentrations updated to include ELS for cPAHS</t>
  </si>
  <si>
    <t>Risk based sediment concentrations updated to include ELS for cPAHS</t>
  </si>
  <si>
    <t>Risk based incidental ingestion and dermal ingestion updated for ELS.  Adult Clam digging incorporates 0-6 year as child play, and 6-70 as clam digging.  Net fishing assumes 0-6 years child beach play and 6-70 years as net fishing.</t>
  </si>
  <si>
    <t>EPA general population (Exposure Factors Handbook)</t>
  </si>
  <si>
    <t>Selected ELS RME Values (Child Beach Play/Adult Net Fishing)</t>
  </si>
  <si>
    <t>Child Beach Play</t>
  </si>
  <si>
    <t>Adult Clamming</t>
  </si>
  <si>
    <t>Adult Net Fishing</t>
  </si>
  <si>
    <t>Child Beach</t>
  </si>
  <si>
    <t>Child Beach/Adult Clam</t>
  </si>
  <si>
    <t>Child Beach/Adult Net Fish</t>
  </si>
  <si>
    <t>Selected ELS RME Values (Child Beach Play/Adult Clam Digging)</t>
  </si>
  <si>
    <t>For metals</t>
  </si>
  <si>
    <t>for organics and organometals</t>
  </si>
  <si>
    <t>7440-02-0</t>
  </si>
  <si>
    <t>GIABS = GI Absorption Conversion Factor  - converts oral toxicity values to dermal.</t>
  </si>
  <si>
    <t>GIABS</t>
  </si>
  <si>
    <t>ABS = Dermal absorption factor</t>
  </si>
  <si>
    <t>30560-19-1</t>
  </si>
  <si>
    <t>Acephate</t>
  </si>
  <si>
    <t>75-07-0</t>
  </si>
  <si>
    <t>Acetaldehyde</t>
  </si>
  <si>
    <t>34256-82-1</t>
  </si>
  <si>
    <t>Acetochlor</t>
  </si>
  <si>
    <t>67-64-1</t>
  </si>
  <si>
    <t>Acetone</t>
  </si>
  <si>
    <t>75-86-5</t>
  </si>
  <si>
    <t>Acetone Cyanohydrin</t>
  </si>
  <si>
    <t>75-05-8</t>
  </si>
  <si>
    <t>Acetonitrile</t>
  </si>
  <si>
    <t>98-86-2</t>
  </si>
  <si>
    <t>Acetophenone</t>
  </si>
  <si>
    <t>53-96-3</t>
  </si>
  <si>
    <t>Acetylaminofluorene, 2-</t>
  </si>
  <si>
    <t>107-02-8</t>
  </si>
  <si>
    <t>Acrolein</t>
  </si>
  <si>
    <t>79-06-1</t>
  </si>
  <si>
    <t>Acrylamide</t>
  </si>
  <si>
    <t>79-10-7</t>
  </si>
  <si>
    <t>Acrylic Acid</t>
  </si>
  <si>
    <t>107-13-1</t>
  </si>
  <si>
    <t>Acrylonitrile</t>
  </si>
  <si>
    <t>111-69-3</t>
  </si>
  <si>
    <t>Adiponitrile</t>
  </si>
  <si>
    <t>15972-60-8</t>
  </si>
  <si>
    <t>Alachlor</t>
  </si>
  <si>
    <t>116-06-3</t>
  </si>
  <si>
    <t>Aldicarb</t>
  </si>
  <si>
    <t>1646-88-4</t>
  </si>
  <si>
    <t>Aldicarb Sulfone</t>
  </si>
  <si>
    <t>1646-87-3</t>
  </si>
  <si>
    <t>Aldicarb sulfoxide</t>
  </si>
  <si>
    <t>309-00-2</t>
  </si>
  <si>
    <t>Aldrin</t>
  </si>
  <si>
    <t>107-18-6</t>
  </si>
  <si>
    <t>Allyl Alcohol</t>
  </si>
  <si>
    <t>107-05-1</t>
  </si>
  <si>
    <t>Allyl Chloride</t>
  </si>
  <si>
    <t>7429-90-5</t>
  </si>
  <si>
    <t>Aluminum</t>
  </si>
  <si>
    <t>20859-73-8</t>
  </si>
  <si>
    <t>Aluminum Phosphide</t>
  </si>
  <si>
    <t>834-12-8</t>
  </si>
  <si>
    <t>Ametryn</t>
  </si>
  <si>
    <t>92-67-1</t>
  </si>
  <si>
    <t>Aminobiphenyl, 4-</t>
  </si>
  <si>
    <t>591-27-5</t>
  </si>
  <si>
    <t>Aminophenol, m-</t>
  </si>
  <si>
    <t>95-55-6</t>
  </si>
  <si>
    <t>Aminophenol, o-</t>
  </si>
  <si>
    <t>123-30-8</t>
  </si>
  <si>
    <t>Aminophenol, p-</t>
  </si>
  <si>
    <t>33089-61-1</t>
  </si>
  <si>
    <t>Amitraz</t>
  </si>
  <si>
    <t>7664-41-7</t>
  </si>
  <si>
    <t>Ammonia</t>
  </si>
  <si>
    <t>7773-06-0</t>
  </si>
  <si>
    <t>Ammonium Sulfamate</t>
  </si>
  <si>
    <t>75-85-4</t>
  </si>
  <si>
    <t>Amyl Alcohol, tert-</t>
  </si>
  <si>
    <t>62-53-3</t>
  </si>
  <si>
    <t>Aniline</t>
  </si>
  <si>
    <t>84-65-1</t>
  </si>
  <si>
    <t>Anthraquinone, 9,10-</t>
  </si>
  <si>
    <t>7440-36-0</t>
  </si>
  <si>
    <t>Antimony (metallic)</t>
  </si>
  <si>
    <t>1314-60-9</t>
  </si>
  <si>
    <t>Antimony Pentoxide</t>
  </si>
  <si>
    <t>1332-81-6</t>
  </si>
  <si>
    <t>Antimony Tetroxide</t>
  </si>
  <si>
    <t>1309-64-4</t>
  </si>
  <si>
    <t>Antimony Trioxide</t>
  </si>
  <si>
    <t>Arsenic, Inorganic</t>
  </si>
  <si>
    <t>7784-42-1</t>
  </si>
  <si>
    <t>Arsine</t>
  </si>
  <si>
    <t>3337-71-1</t>
  </si>
  <si>
    <t>Asulam</t>
  </si>
  <si>
    <t>1912-24-9</t>
  </si>
  <si>
    <t>Atrazine</t>
  </si>
  <si>
    <t>492-80-8</t>
  </si>
  <si>
    <t>Auramine</t>
  </si>
  <si>
    <t>65195-55-3</t>
  </si>
  <si>
    <t>Avermectin B1</t>
  </si>
  <si>
    <t>86-50-0</t>
  </si>
  <si>
    <t>Azinphos-methyl</t>
  </si>
  <si>
    <t>103-33-3</t>
  </si>
  <si>
    <t>Azobenzene</t>
  </si>
  <si>
    <t>123-77-3</t>
  </si>
  <si>
    <t>Azodicarbonamide</t>
  </si>
  <si>
    <t>7440-39-3</t>
  </si>
  <si>
    <t>Barium</t>
  </si>
  <si>
    <t>1861-40-1</t>
  </si>
  <si>
    <t>Benfluralin</t>
  </si>
  <si>
    <t>17804-35-2</t>
  </si>
  <si>
    <t>Benomyl</t>
  </si>
  <si>
    <t>83055-99-6</t>
  </si>
  <si>
    <t>Bensulfuron-methyl</t>
  </si>
  <si>
    <t>25057-89-0</t>
  </si>
  <si>
    <t>Bentazon</t>
  </si>
  <si>
    <t>100-52-7</t>
  </si>
  <si>
    <t>Benzaldehyde</t>
  </si>
  <si>
    <t>6369-59-1</t>
  </si>
  <si>
    <t>Benzenediamine-2-methyl sulfate, 1,4-</t>
  </si>
  <si>
    <t>108-98-5</t>
  </si>
  <si>
    <t>Benzenethiol</t>
  </si>
  <si>
    <t>92-87-5</t>
  </si>
  <si>
    <t>Benzidine</t>
  </si>
  <si>
    <t>65-85-0</t>
  </si>
  <si>
    <t>Benzoic Acid</t>
  </si>
  <si>
    <t>98-07-7</t>
  </si>
  <si>
    <t>Benzotrichloride</t>
  </si>
  <si>
    <t>100-51-6</t>
  </si>
  <si>
    <t>Benzyl Alcohol</t>
  </si>
  <si>
    <t>100-44-7</t>
  </si>
  <si>
    <t>Benzyl Chloride</t>
  </si>
  <si>
    <t>7440-41-7</t>
  </si>
  <si>
    <t>Beryllium and compounds</t>
  </si>
  <si>
    <t>42576-02-3</t>
  </si>
  <si>
    <t>Bifenox</t>
  </si>
  <si>
    <t>82657-04-3</t>
  </si>
  <si>
    <t>Biphenthrin</t>
  </si>
  <si>
    <t>92-52-4</t>
  </si>
  <si>
    <t>Biphenyl, 1,1'-</t>
  </si>
  <si>
    <t>108-60-1</t>
  </si>
  <si>
    <t>Bis(2-chloro-1-methylethyl) ether</t>
  </si>
  <si>
    <t>111-91-1</t>
  </si>
  <si>
    <t>Bis(2-chloroethoxy)methane</t>
  </si>
  <si>
    <t>111-44-4</t>
  </si>
  <si>
    <t>Bis(2-chloroethyl)ether</t>
  </si>
  <si>
    <t>542-88-1</t>
  </si>
  <si>
    <t>Bis(chloromethyl)ether</t>
  </si>
  <si>
    <t>80-05-7</t>
  </si>
  <si>
    <t>Bisphenol A</t>
  </si>
  <si>
    <t>7440-42-8</t>
  </si>
  <si>
    <t>Boron And Borates Only</t>
  </si>
  <si>
    <t>10294-34-5</t>
  </si>
  <si>
    <t>Boron Trichloride</t>
  </si>
  <si>
    <t>7637-07-2</t>
  </si>
  <si>
    <t>Boron Trifluoride</t>
  </si>
  <si>
    <t>15541-45-4</t>
  </si>
  <si>
    <t>Bromate</t>
  </si>
  <si>
    <t>107-04-0</t>
  </si>
  <si>
    <t>Bromo-2-chloroethane, 1-</t>
  </si>
  <si>
    <t>1073-06-9</t>
  </si>
  <si>
    <t>Bromo-3-fluorobenzene, 1-</t>
  </si>
  <si>
    <t>460-00-4</t>
  </si>
  <si>
    <t>Bromo-4-fluorobenzene, 1-</t>
  </si>
  <si>
    <t>108-86-1</t>
  </si>
  <si>
    <t>Bromobenzene</t>
  </si>
  <si>
    <t>74-97-5</t>
  </si>
  <si>
    <t>Bromochloromethane</t>
  </si>
  <si>
    <t>75-27-4</t>
  </si>
  <si>
    <t>Bromodichloromethane</t>
  </si>
  <si>
    <t>75-25-2</t>
  </si>
  <si>
    <t>Bromoform</t>
  </si>
  <si>
    <t>74-83-9</t>
  </si>
  <si>
    <t>Bromomethane</t>
  </si>
  <si>
    <t>2104-96-3</t>
  </si>
  <si>
    <t>Bromophos</t>
  </si>
  <si>
    <t>106-94-5</t>
  </si>
  <si>
    <t>Bromopropane, 1-</t>
  </si>
  <si>
    <t>1689-84-5</t>
  </si>
  <si>
    <t>Bromoxynil</t>
  </si>
  <si>
    <t>1689-99-2</t>
  </si>
  <si>
    <t>Bromoxynil Octanoate</t>
  </si>
  <si>
    <t>106-99-0</t>
  </si>
  <si>
    <t>Butadiene, 1,3-</t>
  </si>
  <si>
    <t>94-82-6</t>
  </si>
  <si>
    <t>Butanoic acid, 4-(2,4-dichlorophenoxy)-</t>
  </si>
  <si>
    <t>71-36-3</t>
  </si>
  <si>
    <t>Butanol, N-</t>
  </si>
  <si>
    <t>78-92-2</t>
  </si>
  <si>
    <t>Butyl alcohol, sec-</t>
  </si>
  <si>
    <t>2008-41-5</t>
  </si>
  <si>
    <t>Butylate</t>
  </si>
  <si>
    <t>25013-16-5</t>
  </si>
  <si>
    <t>Butylated hydroxyanisole</t>
  </si>
  <si>
    <t>128-37-0</t>
  </si>
  <si>
    <t>Butylated hydroxytoluene</t>
  </si>
  <si>
    <t>104-51-8</t>
  </si>
  <si>
    <t>Butylbenzene, n-</t>
  </si>
  <si>
    <t>135-98-8</t>
  </si>
  <si>
    <t>Butylbenzene, sec-</t>
  </si>
  <si>
    <t>98-06-6</t>
  </si>
  <si>
    <t>Butylbenzene, tert-</t>
  </si>
  <si>
    <t>75-60-5</t>
  </si>
  <si>
    <t>Cacodylic Acid</t>
  </si>
  <si>
    <t>Cadmium (Diet)</t>
  </si>
  <si>
    <t>105-60-2</t>
  </si>
  <si>
    <t>Caprolactam</t>
  </si>
  <si>
    <t>2425-06-1</t>
  </si>
  <si>
    <t>Captafol</t>
  </si>
  <si>
    <t>133-06-2</t>
  </si>
  <si>
    <t>Captan</t>
  </si>
  <si>
    <t>63-25-2</t>
  </si>
  <si>
    <t>Carbaryl</t>
  </si>
  <si>
    <t>1563-66-2</t>
  </si>
  <si>
    <t>Carbofuran</t>
  </si>
  <si>
    <t>75-15-0</t>
  </si>
  <si>
    <t>Carbon Disulfide</t>
  </si>
  <si>
    <t>56-23-5</t>
  </si>
  <si>
    <t>Carbon Tetrachloride</t>
  </si>
  <si>
    <t>463-58-1</t>
  </si>
  <si>
    <t>Carbonyl Sulfide</t>
  </si>
  <si>
    <t>55285-14-8</t>
  </si>
  <si>
    <t>Carbosulfan</t>
  </si>
  <si>
    <t>5234-68-4</t>
  </si>
  <si>
    <t>Carboxin</t>
  </si>
  <si>
    <t>1306-38-3</t>
  </si>
  <si>
    <t>Ceric oxide</t>
  </si>
  <si>
    <t>302-17-0</t>
  </si>
  <si>
    <t>Chloral Hydrate</t>
  </si>
  <si>
    <t>133-90-4</t>
  </si>
  <si>
    <t>Chloramben</t>
  </si>
  <si>
    <t>118-75-2</t>
  </si>
  <si>
    <t>Chloranil</t>
  </si>
  <si>
    <t>12789-03-6</t>
  </si>
  <si>
    <t>Chlordane</t>
  </si>
  <si>
    <t>143-50-0</t>
  </si>
  <si>
    <t>Chlordecone (Kepone)</t>
  </si>
  <si>
    <t>470-90-6</t>
  </si>
  <si>
    <t>Chlorfenvinphos</t>
  </si>
  <si>
    <t>90982-32-4</t>
  </si>
  <si>
    <t>Chlorimuron, Ethyl-</t>
  </si>
  <si>
    <t>7782-50-5</t>
  </si>
  <si>
    <t>Chlorine</t>
  </si>
  <si>
    <t>10049-04-4</t>
  </si>
  <si>
    <t>Chlorine Dioxide</t>
  </si>
  <si>
    <t>7758-19-2</t>
  </si>
  <si>
    <t>Chlorite (Sodium Salt)</t>
  </si>
  <si>
    <t>75-68-3</t>
  </si>
  <si>
    <t>Chloro-1,1-difluoroethane, 1-</t>
  </si>
  <si>
    <t>126-99-8</t>
  </si>
  <si>
    <t>Chloro-1,3-butadiene, 2-</t>
  </si>
  <si>
    <t>3165-93-3</t>
  </si>
  <si>
    <t>Chloro-2-methylaniline HCl, 4-</t>
  </si>
  <si>
    <t>95-69-2</t>
  </si>
  <si>
    <t>Chloro-2-methylaniline, 4-</t>
  </si>
  <si>
    <t>107-20-0</t>
  </si>
  <si>
    <t>Chloroacetaldehyde, 2-</t>
  </si>
  <si>
    <t>79-11-8</t>
  </si>
  <si>
    <t>Chloroacetic Acid</t>
  </si>
  <si>
    <t>532-27-4</t>
  </si>
  <si>
    <t>Chloroacetophenone, 2-</t>
  </si>
  <si>
    <t>106-47-8</t>
  </si>
  <si>
    <t>Chloroaniline, p-</t>
  </si>
  <si>
    <t>108-90-7</t>
  </si>
  <si>
    <t>Chlorobenzene</t>
  </si>
  <si>
    <t>98-66-8</t>
  </si>
  <si>
    <t>Chlorobenzene sulfonic acid, p-</t>
  </si>
  <si>
    <t>510-15-6</t>
  </si>
  <si>
    <t>Chlorobenzilate</t>
  </si>
  <si>
    <t>74-11-3</t>
  </si>
  <si>
    <t>Chlorobenzoic Acid, p-</t>
  </si>
  <si>
    <t>98-56-6</t>
  </si>
  <si>
    <t>Chlorobenzotrifluoride, 4-</t>
  </si>
  <si>
    <t>109-69-3</t>
  </si>
  <si>
    <t>Chlorobutane, 1-</t>
  </si>
  <si>
    <t>75-45-6</t>
  </si>
  <si>
    <t>Chlorodifluoromethane</t>
  </si>
  <si>
    <t>107-07-3</t>
  </si>
  <si>
    <t>Chloroethanol, 2-</t>
  </si>
  <si>
    <t>67-66-3</t>
  </si>
  <si>
    <t>Chloroform</t>
  </si>
  <si>
    <t>74-87-3</t>
  </si>
  <si>
    <t>Chloromethane</t>
  </si>
  <si>
    <t>107-30-2</t>
  </si>
  <si>
    <t>Chloromethyl Methyl Ether</t>
  </si>
  <si>
    <t>88-73-3</t>
  </si>
  <si>
    <t>Chloronitrobenzene, o-</t>
  </si>
  <si>
    <t>100-00-5</t>
  </si>
  <si>
    <t>Chloronitrobenzene, p-</t>
  </si>
  <si>
    <t>95-57-8</t>
  </si>
  <si>
    <t>Chlorophenol, 2-</t>
  </si>
  <si>
    <t>76-06-2</t>
  </si>
  <si>
    <t>Chloropicrin</t>
  </si>
  <si>
    <t>1897-45-6</t>
  </si>
  <si>
    <t>Chlorothalonil</t>
  </si>
  <si>
    <t>95-49-8</t>
  </si>
  <si>
    <t>Chlorotoluene, o-</t>
  </si>
  <si>
    <t>106-43-4</t>
  </si>
  <si>
    <t>Chlorotoluene, p-</t>
  </si>
  <si>
    <t>54749-90-5</t>
  </si>
  <si>
    <t>Chlorozotocin</t>
  </si>
  <si>
    <t>101-21-3</t>
  </si>
  <si>
    <t>Chlorpropham</t>
  </si>
  <si>
    <t>2921-88-2</t>
  </si>
  <si>
    <t>Chlorpyrifos</t>
  </si>
  <si>
    <t>5598-13-0</t>
  </si>
  <si>
    <t>Chlorpyrifos Methyl</t>
  </si>
  <si>
    <t>64902-72-3</t>
  </si>
  <si>
    <t>Chlorsulfuron</t>
  </si>
  <si>
    <t>1861-32-1</t>
  </si>
  <si>
    <t>Chlorthal-dimethyl</t>
  </si>
  <si>
    <t>60238-56-4</t>
  </si>
  <si>
    <t>Chlorthiophos</t>
  </si>
  <si>
    <t>16065-83-1</t>
  </si>
  <si>
    <t>Chromium(III), Insoluble Salts</t>
  </si>
  <si>
    <t>18540-29-9</t>
  </si>
  <si>
    <t>Chromium(VI)</t>
  </si>
  <si>
    <t>7440-47-3</t>
  </si>
  <si>
    <t>Chromium, Total</t>
  </si>
  <si>
    <t>74115-24-5</t>
  </si>
  <si>
    <t>Clofentezine</t>
  </si>
  <si>
    <t>7440-48-4</t>
  </si>
  <si>
    <t>Cobalt</t>
  </si>
  <si>
    <t>8007-45-2</t>
  </si>
  <si>
    <t>Coke Oven Emissions</t>
  </si>
  <si>
    <t>7440-50-8</t>
  </si>
  <si>
    <t>Copper</t>
  </si>
  <si>
    <t>108-39-4</t>
  </si>
  <si>
    <t>Cresol, m-</t>
  </si>
  <si>
    <t>95-48-7</t>
  </si>
  <si>
    <t>Cresol, o-</t>
  </si>
  <si>
    <t>106-44-5</t>
  </si>
  <si>
    <t>Cresol, p-</t>
  </si>
  <si>
    <t>59-50-7</t>
  </si>
  <si>
    <t>Cresol, p-chloro-m-</t>
  </si>
  <si>
    <t>1319-77-3</t>
  </si>
  <si>
    <t>Cresols</t>
  </si>
  <si>
    <t>123-73-9</t>
  </si>
  <si>
    <t>Crotonaldehyde, trans-</t>
  </si>
  <si>
    <t>98-82-8</t>
  </si>
  <si>
    <t>Cumene</t>
  </si>
  <si>
    <t>135-20-6</t>
  </si>
  <si>
    <t>Cupferron</t>
  </si>
  <si>
    <t>21725-46-2</t>
  </si>
  <si>
    <t>Cyanazine</t>
  </si>
  <si>
    <t/>
  </si>
  <si>
    <t>592-01-8</t>
  </si>
  <si>
    <t>~Calcium Cyanide</t>
  </si>
  <si>
    <t>544-92-3</t>
  </si>
  <si>
    <t>~Copper Cyanide</t>
  </si>
  <si>
    <t>57-12-5</t>
  </si>
  <si>
    <t>~Cyanide (CN-)</t>
  </si>
  <si>
    <t>460-19-5</t>
  </si>
  <si>
    <t>~Cyanogen</t>
  </si>
  <si>
    <t>506-68-3</t>
  </si>
  <si>
    <t>~Cyanogen Bromide</t>
  </si>
  <si>
    <t>506-77-4</t>
  </si>
  <si>
    <t>~Cyanogen Chloride</t>
  </si>
  <si>
    <t>74-90-8</t>
  </si>
  <si>
    <t>~Hydrogen Cyanide</t>
  </si>
  <si>
    <t>151-50-8</t>
  </si>
  <si>
    <t>~Potassium Cyanide</t>
  </si>
  <si>
    <t>506-61-6</t>
  </si>
  <si>
    <t>~Potassium Silver Cyanide</t>
  </si>
  <si>
    <t>506-64-9</t>
  </si>
  <si>
    <t>~Silver Cyanide</t>
  </si>
  <si>
    <t>143-33-9</t>
  </si>
  <si>
    <t>~Sodium Cyanide</t>
  </si>
  <si>
    <t>E1790664</t>
  </si>
  <si>
    <t>~Thiocyanates</t>
  </si>
  <si>
    <t>463-56-9</t>
  </si>
  <si>
    <t>~Thiocyanic Acid</t>
  </si>
  <si>
    <t>557-21-1</t>
  </si>
  <si>
    <t>~Zinc Cyanide</t>
  </si>
  <si>
    <t>110-82-7</t>
  </si>
  <si>
    <t>Cyclohexane</t>
  </si>
  <si>
    <t>87-84-3</t>
  </si>
  <si>
    <t>Cyclohexane, 1,2,3,4,5-pentabromo-6-chloro-</t>
  </si>
  <si>
    <t>108-94-1</t>
  </si>
  <si>
    <t>Cyclohexanone</t>
  </si>
  <si>
    <t>110-83-8</t>
  </si>
  <si>
    <t>Cyclohexene</t>
  </si>
  <si>
    <t>108-91-8</t>
  </si>
  <si>
    <t>Cyclohexylamine</t>
  </si>
  <si>
    <t>68359-37-5</t>
  </si>
  <si>
    <t>Cyfluthrin</t>
  </si>
  <si>
    <t>68085-85-8</t>
  </si>
  <si>
    <t>Cyhalothrin</t>
  </si>
  <si>
    <t>66215-27-8</t>
  </si>
  <si>
    <t>Cyromazine</t>
  </si>
  <si>
    <t>72-54-8</t>
  </si>
  <si>
    <t>DDD, p,p`- (DDD)</t>
  </si>
  <si>
    <t>72-55-9</t>
  </si>
  <si>
    <t>DDE, p,p'-</t>
  </si>
  <si>
    <t>DDT</t>
  </si>
  <si>
    <t>75-99-0</t>
  </si>
  <si>
    <t>Dalapon</t>
  </si>
  <si>
    <t>1596-84-5</t>
  </si>
  <si>
    <t>Daminozide</t>
  </si>
  <si>
    <t>1163-19-5</t>
  </si>
  <si>
    <t>Decabromodiphenyl ether, 2,2',3,3',4,4',5,5',6,6'- (BDE-209)</t>
  </si>
  <si>
    <t>8065-48-3</t>
  </si>
  <si>
    <t>Demeton</t>
  </si>
  <si>
    <t>103-23-1</t>
  </si>
  <si>
    <t>Di(2-ethylhexyl)adipate</t>
  </si>
  <si>
    <t>2303-16-4</t>
  </si>
  <si>
    <t>Diallate</t>
  </si>
  <si>
    <t>333-41-5</t>
  </si>
  <si>
    <t>Diazinon</t>
  </si>
  <si>
    <t>132-65-0</t>
  </si>
  <si>
    <t>Dibenzothiophene</t>
  </si>
  <si>
    <t>96-12-8</t>
  </si>
  <si>
    <t>Dibromo-3-chloropropane, 1,2-</t>
  </si>
  <si>
    <t>108-36-1</t>
  </si>
  <si>
    <t>Dibromobenzene, 1,3-</t>
  </si>
  <si>
    <t>106-37-6</t>
  </si>
  <si>
    <t>Dibromobenzene, 1,4-</t>
  </si>
  <si>
    <t>124-48-1</t>
  </si>
  <si>
    <t>Dibromochloromethane</t>
  </si>
  <si>
    <t>106-93-4</t>
  </si>
  <si>
    <t>Dibromoethane, 1,2-</t>
  </si>
  <si>
    <t>74-95-3</t>
  </si>
  <si>
    <t>Dibromomethane (Methylene Bromide)</t>
  </si>
  <si>
    <t>E1790660</t>
  </si>
  <si>
    <t>Dibutyltin Compounds</t>
  </si>
  <si>
    <t>1918-00-9</t>
  </si>
  <si>
    <t>Dicamba</t>
  </si>
  <si>
    <t>764-41-0</t>
  </si>
  <si>
    <t>Dichloro-2-butene, 1,4-</t>
  </si>
  <si>
    <t>1476-11-5</t>
  </si>
  <si>
    <t>Dichloro-2-butene, cis-1,4-</t>
  </si>
  <si>
    <t>110-57-6</t>
  </si>
  <si>
    <t>Dichloro-2-butene, trans-1,4-</t>
  </si>
  <si>
    <t>79-43-6</t>
  </si>
  <si>
    <t>Dichloroacetic Acid</t>
  </si>
  <si>
    <t>95-50-1</t>
  </si>
  <si>
    <t>Dichlorobenzene, 1,2-</t>
  </si>
  <si>
    <t>106-46-7</t>
  </si>
  <si>
    <t>Dichlorobenzene, 1,4-</t>
  </si>
  <si>
    <t>91-94-1</t>
  </si>
  <si>
    <t>Dichlorobenzidine, 3,3'-</t>
  </si>
  <si>
    <t>90-98-2</t>
  </si>
  <si>
    <t>Dichlorobenzophenone, 4,4'-</t>
  </si>
  <si>
    <t>75-71-8</t>
  </si>
  <si>
    <t>Dichlorodifluoromethane</t>
  </si>
  <si>
    <t>75-34-3</t>
  </si>
  <si>
    <t>Dichloroethane, 1,1-</t>
  </si>
  <si>
    <t>107-06-2</t>
  </si>
  <si>
    <t>Dichloroethane, 1,2-</t>
  </si>
  <si>
    <t>75-35-4</t>
  </si>
  <si>
    <t>Dichloroethylene, 1,1-</t>
  </si>
  <si>
    <t>156-59-2</t>
  </si>
  <si>
    <t>Dichloroethylene, 1,2-cis-</t>
  </si>
  <si>
    <t>156-60-5</t>
  </si>
  <si>
    <t>Dichloroethylene, 1,2-trans-</t>
  </si>
  <si>
    <t>120-83-2</t>
  </si>
  <si>
    <t>Dichlorophenol, 2,4-</t>
  </si>
  <si>
    <t>94-75-7</t>
  </si>
  <si>
    <t>Dichlorophenoxy Acetic Acid, 2,4-</t>
  </si>
  <si>
    <t>78-87-5</t>
  </si>
  <si>
    <t>Dichloropropane, 1,2-</t>
  </si>
  <si>
    <t>142-28-9</t>
  </si>
  <si>
    <t>Dichloropropane, 1,3-</t>
  </si>
  <si>
    <t>616-23-9</t>
  </si>
  <si>
    <t>Dichloropropanol, 2,3-</t>
  </si>
  <si>
    <t>542-75-6</t>
  </si>
  <si>
    <t>Dichloropropene, 1,3-</t>
  </si>
  <si>
    <t>62-73-7</t>
  </si>
  <si>
    <t>Dichlorvos</t>
  </si>
  <si>
    <t>141-66-2</t>
  </si>
  <si>
    <t>Dicrotophos</t>
  </si>
  <si>
    <t>77-73-6</t>
  </si>
  <si>
    <t>Dicyclopentadiene</t>
  </si>
  <si>
    <t>60-57-1</t>
  </si>
  <si>
    <t>Dieldrin</t>
  </si>
  <si>
    <t>E17136615</t>
  </si>
  <si>
    <t>Diesel Engine Exhaust</t>
  </si>
  <si>
    <t>111-42-2</t>
  </si>
  <si>
    <t>Diethanolamine</t>
  </si>
  <si>
    <t>112-34-5</t>
  </si>
  <si>
    <t>Diethylene Glycol Monobutyl Ether</t>
  </si>
  <si>
    <t>111-90-0</t>
  </si>
  <si>
    <t>Diethylene Glycol Monoethyl Ether</t>
  </si>
  <si>
    <t>617-84-5</t>
  </si>
  <si>
    <t>Diethylformamide</t>
  </si>
  <si>
    <t>56-53-1</t>
  </si>
  <si>
    <t>Diethylstilbestrol</t>
  </si>
  <si>
    <t>43222-48-6</t>
  </si>
  <si>
    <t>Difenzoquat</t>
  </si>
  <si>
    <t>35367-38-5</t>
  </si>
  <si>
    <t>Diflubenzuron</t>
  </si>
  <si>
    <t>75-37-6</t>
  </si>
  <si>
    <t>Difluoroethane, 1,1-</t>
  </si>
  <si>
    <t>420-45-1</t>
  </si>
  <si>
    <t>Difluoropropane, 2,2-</t>
  </si>
  <si>
    <t>94-58-6</t>
  </si>
  <si>
    <t>Dihydrosafrole</t>
  </si>
  <si>
    <t>108-20-3</t>
  </si>
  <si>
    <t>Diisopropyl Ether</t>
  </si>
  <si>
    <t>1445-75-6</t>
  </si>
  <si>
    <t>Diisopropyl Methylphosphonate</t>
  </si>
  <si>
    <t>55290-64-7</t>
  </si>
  <si>
    <t>Dimethipin</t>
  </si>
  <si>
    <t>60-51-5</t>
  </si>
  <si>
    <t>Dimethoate</t>
  </si>
  <si>
    <t>119-90-4</t>
  </si>
  <si>
    <t>Dimethoxybenzidine, 3,3'-</t>
  </si>
  <si>
    <t>756-79-6</t>
  </si>
  <si>
    <t>Dimethyl methylphosphonate</t>
  </si>
  <si>
    <t>60-11-7</t>
  </si>
  <si>
    <t>Dimethylamino azobenzene [p-]</t>
  </si>
  <si>
    <t>21436-96-4</t>
  </si>
  <si>
    <t>Dimethylaniline HCl, 2,4-</t>
  </si>
  <si>
    <t>95-68-1</t>
  </si>
  <si>
    <t>Dimethylaniline, 2,4-</t>
  </si>
  <si>
    <t>121-69-7</t>
  </si>
  <si>
    <t>Dimethylaniline, N,N-</t>
  </si>
  <si>
    <t>119-93-7</t>
  </si>
  <si>
    <t>Dimethylbenzidine, 3,3'-</t>
  </si>
  <si>
    <t>68-12-2</t>
  </si>
  <si>
    <t>Dimethylformamide</t>
  </si>
  <si>
    <t>57-14-7</t>
  </si>
  <si>
    <t>Dimethylhydrazine, 1,1-</t>
  </si>
  <si>
    <t>540-73-8</t>
  </si>
  <si>
    <t>Dimethylhydrazine, 1,2-</t>
  </si>
  <si>
    <t>105-67-9</t>
  </si>
  <si>
    <t>Dimethylphenol, 2,4-</t>
  </si>
  <si>
    <t>576-26-1</t>
  </si>
  <si>
    <t>Dimethylphenol, 2,6-</t>
  </si>
  <si>
    <t>95-65-8</t>
  </si>
  <si>
    <t>Dimethylphenol, 3,4-</t>
  </si>
  <si>
    <t>513-37-1</t>
  </si>
  <si>
    <t>Dimethylvinylchloride</t>
  </si>
  <si>
    <t>534-52-1</t>
  </si>
  <si>
    <t>Dinitro-o-cresol, 4,6-</t>
  </si>
  <si>
    <t>131-89-5</t>
  </si>
  <si>
    <t>Dinitro-o-cyclohexyl Phenol, 4,6-</t>
  </si>
  <si>
    <t>528-29-0</t>
  </si>
  <si>
    <t>Dinitrobenzene, 1,2-</t>
  </si>
  <si>
    <t>99-65-0</t>
  </si>
  <si>
    <t>Dinitrobenzene, 1,3-</t>
  </si>
  <si>
    <t>100-25-4</t>
  </si>
  <si>
    <t>Dinitrobenzene, 1,4-</t>
  </si>
  <si>
    <t>51-28-5</t>
  </si>
  <si>
    <t>Dinitrophenol, 2,4-</t>
  </si>
  <si>
    <t>E1615210</t>
  </si>
  <si>
    <t>Dinitrotoluene Mixture, 2,4/2,6-</t>
  </si>
  <si>
    <t>121-14-2</t>
  </si>
  <si>
    <t>Dinitrotoluene, 2,4-</t>
  </si>
  <si>
    <t>606-20-2</t>
  </si>
  <si>
    <t>Dinitrotoluene, 2,6-</t>
  </si>
  <si>
    <t>35572-78-2</t>
  </si>
  <si>
    <t>Dinitrotoluene, 2-Amino-4,6-</t>
  </si>
  <si>
    <t>19406-51-0</t>
  </si>
  <si>
    <t>Dinitrotoluene, 4-Amino-2,6-</t>
  </si>
  <si>
    <t>25321-14-6</t>
  </si>
  <si>
    <t>Dinitrotoluene, Technical grade</t>
  </si>
  <si>
    <t>88-85-7</t>
  </si>
  <si>
    <t>Dinoseb</t>
  </si>
  <si>
    <t>123-91-1</t>
  </si>
  <si>
    <t>Dioxane, 1,4-</t>
  </si>
  <si>
    <t>~Hexachlorodibenzo-p-dioxin, Mixture</t>
  </si>
  <si>
    <t>~TCDD, 2,3,7,8-</t>
  </si>
  <si>
    <t>957-51-7</t>
  </si>
  <si>
    <t>Diphenamid</t>
  </si>
  <si>
    <t>101-84-8</t>
  </si>
  <si>
    <t>Diphenyl Ether</t>
  </si>
  <si>
    <t>127-63-9</t>
  </si>
  <si>
    <t>Diphenyl Sulfone</t>
  </si>
  <si>
    <t>122-39-4</t>
  </si>
  <si>
    <t>Diphenylamine</t>
  </si>
  <si>
    <t>122-66-7</t>
  </si>
  <si>
    <t>Diphenylhydrazine, 1,2-</t>
  </si>
  <si>
    <t>85-00-7</t>
  </si>
  <si>
    <t>Diquat</t>
  </si>
  <si>
    <t>1937-37-7</t>
  </si>
  <si>
    <t>Direct Black 38</t>
  </si>
  <si>
    <t>2602-46-2</t>
  </si>
  <si>
    <t>Direct Blue 6</t>
  </si>
  <si>
    <t>16071-86-6</t>
  </si>
  <si>
    <t>Direct Brown 95</t>
  </si>
  <si>
    <t>298-04-4</t>
  </si>
  <si>
    <t>Disulfoton</t>
  </si>
  <si>
    <t>505-29-3</t>
  </si>
  <si>
    <t>Dithiane, 1,4-</t>
  </si>
  <si>
    <t>330-54-1</t>
  </si>
  <si>
    <t>Diuron</t>
  </si>
  <si>
    <t>2439-10-3</t>
  </si>
  <si>
    <t>Dodine</t>
  </si>
  <si>
    <t>759-94-4</t>
  </si>
  <si>
    <t>EPTC</t>
  </si>
  <si>
    <t>115-29-7</t>
  </si>
  <si>
    <t>Endosulfan</t>
  </si>
  <si>
    <t>145-73-3</t>
  </si>
  <si>
    <t>Endothall</t>
  </si>
  <si>
    <t>72-20-8</t>
  </si>
  <si>
    <t>Endrin</t>
  </si>
  <si>
    <t>106-89-8</t>
  </si>
  <si>
    <t>Epichlorohydrin</t>
  </si>
  <si>
    <t>106-88-7</t>
  </si>
  <si>
    <t>Epoxybutane, 1,2-</t>
  </si>
  <si>
    <t>111-77-3</t>
  </si>
  <si>
    <t>Ethanol, 2-(2-methoxyethoxy)-</t>
  </si>
  <si>
    <t>16672-87-0</t>
  </si>
  <si>
    <t>Ethephon</t>
  </si>
  <si>
    <t>563-12-2</t>
  </si>
  <si>
    <t>Ethion</t>
  </si>
  <si>
    <t>111-15-9</t>
  </si>
  <si>
    <t>Ethoxyethanol Acetate, 2-</t>
  </si>
  <si>
    <t>110-80-5</t>
  </si>
  <si>
    <t>Ethoxyethanol, 2-</t>
  </si>
  <si>
    <t>141-78-6</t>
  </si>
  <si>
    <t>Ethyl Acetate</t>
  </si>
  <si>
    <t>140-88-5</t>
  </si>
  <si>
    <t>Ethyl Acrylate</t>
  </si>
  <si>
    <t>75-00-3</t>
  </si>
  <si>
    <t>Ethyl Chloride (Chloroethane)</t>
  </si>
  <si>
    <t>60-29-7</t>
  </si>
  <si>
    <t>Ethyl Ether</t>
  </si>
  <si>
    <t>97-63-2</t>
  </si>
  <si>
    <t>Ethyl Methacrylate</t>
  </si>
  <si>
    <t>2104-64-5</t>
  </si>
  <si>
    <t>Ethyl-p-nitrophenyl Phosphonate</t>
  </si>
  <si>
    <t>100-41-4</t>
  </si>
  <si>
    <t>Ethylbenzene</t>
  </si>
  <si>
    <t>109-78-4</t>
  </si>
  <si>
    <t>Ethylene Cyanohydrin</t>
  </si>
  <si>
    <t>107-15-3</t>
  </si>
  <si>
    <t>Ethylene Diamine</t>
  </si>
  <si>
    <t>107-21-1</t>
  </si>
  <si>
    <t>Ethylene Glycol</t>
  </si>
  <si>
    <t>111-76-2</t>
  </si>
  <si>
    <t>Ethylene Glycol Monobutyl Ether</t>
  </si>
  <si>
    <t>75-21-8</t>
  </si>
  <si>
    <t>Ethylene Oxide</t>
  </si>
  <si>
    <t>96-45-7</t>
  </si>
  <si>
    <t>Ethylene Thiourea</t>
  </si>
  <si>
    <t>151-56-4</t>
  </si>
  <si>
    <t>Ethyleneimine</t>
  </si>
  <si>
    <t>84-72-0</t>
  </si>
  <si>
    <t>Ethylphthalyl Ethyl Glycolate</t>
  </si>
  <si>
    <t>22224-92-6</t>
  </si>
  <si>
    <t>Fenamiphos</t>
  </si>
  <si>
    <t>39515-41-8</t>
  </si>
  <si>
    <t>Fenpropathrin</t>
  </si>
  <si>
    <t>51630-58-1</t>
  </si>
  <si>
    <t>Fenvalerate</t>
  </si>
  <si>
    <t>2164-17-2</t>
  </si>
  <si>
    <t>Fluometuron</t>
  </si>
  <si>
    <t>16984-48-8</t>
  </si>
  <si>
    <t>Fluoride</t>
  </si>
  <si>
    <t>7782-41-4</t>
  </si>
  <si>
    <t>Fluorine (Soluble Fluoride)</t>
  </si>
  <si>
    <t>59756-60-4</t>
  </si>
  <si>
    <t>Fluridone</t>
  </si>
  <si>
    <t>56425-91-3</t>
  </si>
  <si>
    <t>Flurprimidol</t>
  </si>
  <si>
    <t>85509-19-9</t>
  </si>
  <si>
    <t>Flusilazole</t>
  </si>
  <si>
    <t>66332-96-5</t>
  </si>
  <si>
    <t>Flutolanil</t>
  </si>
  <si>
    <t>69409-94-5</t>
  </si>
  <si>
    <t>Fluvalinate</t>
  </si>
  <si>
    <t>133-07-3</t>
  </si>
  <si>
    <t>Folpet</t>
  </si>
  <si>
    <t>72178-02-0</t>
  </si>
  <si>
    <t>Fomesafen</t>
  </si>
  <si>
    <t>944-22-9</t>
  </si>
  <si>
    <t>Fonofos</t>
  </si>
  <si>
    <t>50-00-0</t>
  </si>
  <si>
    <t>Formaldehyde</t>
  </si>
  <si>
    <t>64-18-6</t>
  </si>
  <si>
    <t>Formic Acid</t>
  </si>
  <si>
    <t>39148-24-8</t>
  </si>
  <si>
    <t>Fosetyl-AL</t>
  </si>
  <si>
    <t>132-64-9</t>
  </si>
  <si>
    <t>~Dibenzofuran</t>
  </si>
  <si>
    <t>110-00-9</t>
  </si>
  <si>
    <t>~Furan</t>
  </si>
  <si>
    <t>109-99-9</t>
  </si>
  <si>
    <t>~Tetrahydrofuran</t>
  </si>
  <si>
    <t>67-45-8</t>
  </si>
  <si>
    <t>Furazolidone</t>
  </si>
  <si>
    <t>98-01-1</t>
  </si>
  <si>
    <t>Furfural</t>
  </si>
  <si>
    <t>531-82-8</t>
  </si>
  <si>
    <t>Furium</t>
  </si>
  <si>
    <t>60568-05-0</t>
  </si>
  <si>
    <t>Furmecyclox</t>
  </si>
  <si>
    <t>77182-82-2</t>
  </si>
  <si>
    <t>Glufosinate, Ammonium</t>
  </si>
  <si>
    <t>111-30-8</t>
  </si>
  <si>
    <t>Glutaraldehyde</t>
  </si>
  <si>
    <t>765-34-4</t>
  </si>
  <si>
    <t>Glycidyl</t>
  </si>
  <si>
    <t>1071-83-6</t>
  </si>
  <si>
    <t>Glyphosate</t>
  </si>
  <si>
    <t>113-00-8</t>
  </si>
  <si>
    <t>Guanidine</t>
  </si>
  <si>
    <t>50-01-1</t>
  </si>
  <si>
    <t>Guanidine Chloride</t>
  </si>
  <si>
    <t>506-93-4</t>
  </si>
  <si>
    <t>Guanidine Nitrate</t>
  </si>
  <si>
    <t>69806-40-2</t>
  </si>
  <si>
    <t>Haloxyfop, Methyl</t>
  </si>
  <si>
    <t>76-44-8</t>
  </si>
  <si>
    <t>Heptachlor</t>
  </si>
  <si>
    <t>1024-57-3</t>
  </si>
  <si>
    <t>Heptachlor Epoxide</t>
  </si>
  <si>
    <t>111-71-7</t>
  </si>
  <si>
    <t>Heptanal, n-</t>
  </si>
  <si>
    <t>142-82-5</t>
  </si>
  <si>
    <t>Heptane, N-</t>
  </si>
  <si>
    <t>87-82-1</t>
  </si>
  <si>
    <t>Hexabromobenzene</t>
  </si>
  <si>
    <t>68631-49-2</t>
  </si>
  <si>
    <t>Hexabromodiphenyl ether, 2,2',4,4',5,5'- (BDE-153)</t>
  </si>
  <si>
    <t>118-74-1</t>
  </si>
  <si>
    <t>Hexachlorobenzene</t>
  </si>
  <si>
    <t>87-68-3</t>
  </si>
  <si>
    <t>Hexachlorobutadiene</t>
  </si>
  <si>
    <t>319-84-6</t>
  </si>
  <si>
    <t>Hexachlorocyclohexane, Alpha-</t>
  </si>
  <si>
    <t>319-85-7</t>
  </si>
  <si>
    <t>Hexachlorocyclohexane, Beta-</t>
  </si>
  <si>
    <t>58-89-9</t>
  </si>
  <si>
    <t>Hexachlorocyclohexane, Gamma- (Lindane)</t>
  </si>
  <si>
    <t>608-73-1</t>
  </si>
  <si>
    <t>Hexachlorocyclohexane, Technical</t>
  </si>
  <si>
    <t>77-47-4</t>
  </si>
  <si>
    <t>Hexachlorocyclopentadiene</t>
  </si>
  <si>
    <t>67-72-1</t>
  </si>
  <si>
    <t>Hexachloroethane</t>
  </si>
  <si>
    <t>70-30-4</t>
  </si>
  <si>
    <t>Hexachlorophene</t>
  </si>
  <si>
    <t>121-82-4</t>
  </si>
  <si>
    <t>Hexahydro-1,3,5-trinitro-1,3,5-triazine (RDX)</t>
  </si>
  <si>
    <t>822-06-0</t>
  </si>
  <si>
    <t>Hexamethylene Diisocyanate, 1,6-</t>
  </si>
  <si>
    <t>680-31-9</t>
  </si>
  <si>
    <t>Hexamethylphosphoramide</t>
  </si>
  <si>
    <t>110-54-3</t>
  </si>
  <si>
    <t>Hexane, N-</t>
  </si>
  <si>
    <t>124-04-9</t>
  </si>
  <si>
    <t>Hexanedioic Acid</t>
  </si>
  <si>
    <t>591-78-6</t>
  </si>
  <si>
    <t>Hexanone, 2-</t>
  </si>
  <si>
    <t>51235-04-2</t>
  </si>
  <si>
    <t>Hexazinone</t>
  </si>
  <si>
    <t>78587-05-0</t>
  </si>
  <si>
    <t>Hexythiazox</t>
  </si>
  <si>
    <t>67485-29-4</t>
  </si>
  <si>
    <t>Hydramethylnon</t>
  </si>
  <si>
    <t>302-01-2</t>
  </si>
  <si>
    <t>Hydrazine</t>
  </si>
  <si>
    <t>10034-93-2</t>
  </si>
  <si>
    <t>Hydrazine Sulfate</t>
  </si>
  <si>
    <t>7647-01-0</t>
  </si>
  <si>
    <t>Hydrogen Chloride</t>
  </si>
  <si>
    <t>7664-39-3</t>
  </si>
  <si>
    <t>Hydrogen Fluoride</t>
  </si>
  <si>
    <t>7783-06-4</t>
  </si>
  <si>
    <t>Hydrogen Sulfide</t>
  </si>
  <si>
    <t>123-31-9</t>
  </si>
  <si>
    <t>Hydroquinone</t>
  </si>
  <si>
    <t>35554-44-0</t>
  </si>
  <si>
    <t>Imazalil</t>
  </si>
  <si>
    <t>81335-37-7</t>
  </si>
  <si>
    <t>Imazaquin</t>
  </si>
  <si>
    <t>81335-77-5</t>
  </si>
  <si>
    <t>Imazethapyr</t>
  </si>
  <si>
    <t>7553-56-2</t>
  </si>
  <si>
    <t>Iodine</t>
  </si>
  <si>
    <t>36734-19-7</t>
  </si>
  <si>
    <t>Iprodione</t>
  </si>
  <si>
    <t>7439-89-6</t>
  </si>
  <si>
    <t>Iron</t>
  </si>
  <si>
    <t>78-83-1</t>
  </si>
  <si>
    <t>Isobutyl Alcohol</t>
  </si>
  <si>
    <t>78-59-1</t>
  </si>
  <si>
    <t>Isophorone</t>
  </si>
  <si>
    <t>33820-53-0</t>
  </si>
  <si>
    <t>Isopropalin</t>
  </si>
  <si>
    <t>67-63-0</t>
  </si>
  <si>
    <t>Isopropanol</t>
  </si>
  <si>
    <t>1832-54-8</t>
  </si>
  <si>
    <t>Isopropyl Methyl Phosphonic Acid</t>
  </si>
  <si>
    <t>82558-50-7</t>
  </si>
  <si>
    <t>Isoxaben</t>
  </si>
  <si>
    <t>E1737665</t>
  </si>
  <si>
    <t>JP-7</t>
  </si>
  <si>
    <t>77501-63-4</t>
  </si>
  <si>
    <t>Lactofen</t>
  </si>
  <si>
    <t>78-97-7</t>
  </si>
  <si>
    <t>Lactonitrile</t>
  </si>
  <si>
    <t>7439-91-0</t>
  </si>
  <si>
    <t>Lanthanum</t>
  </si>
  <si>
    <t>100587-90-4</t>
  </si>
  <si>
    <t>Lanthanum Acetate Hydrate</t>
  </si>
  <si>
    <t>10025-84-0</t>
  </si>
  <si>
    <t>Lanthanum Chloride Heptahydrate</t>
  </si>
  <si>
    <t>10099-58-8</t>
  </si>
  <si>
    <t>Lanthanum Chloride, Anhydrous</t>
  </si>
  <si>
    <t>10277-43-7</t>
  </si>
  <si>
    <t>Lanthanum Nitrate Hexahydrate</t>
  </si>
  <si>
    <t>7446-27-7</t>
  </si>
  <si>
    <t>~Lead Phosphate</t>
  </si>
  <si>
    <t>301-04-2</t>
  </si>
  <si>
    <t>~Lead acetate</t>
  </si>
  <si>
    <t>~Lead and Compounds</t>
  </si>
  <si>
    <t>1335-32-6</t>
  </si>
  <si>
    <t>~Lead subacetate</t>
  </si>
  <si>
    <t>78-00-2</t>
  </si>
  <si>
    <t>~Tetraethyl Lead</t>
  </si>
  <si>
    <t>541-25-3</t>
  </si>
  <si>
    <t>Lewisite</t>
  </si>
  <si>
    <t>330-55-2</t>
  </si>
  <si>
    <t>Linuron</t>
  </si>
  <si>
    <t>7439-93-2</t>
  </si>
  <si>
    <t>Lithium</t>
  </si>
  <si>
    <t>94-74-6</t>
  </si>
  <si>
    <t>MCPA</t>
  </si>
  <si>
    <t>94-81-5</t>
  </si>
  <si>
    <t>MCPB</t>
  </si>
  <si>
    <t>93-65-2</t>
  </si>
  <si>
    <t>MCPP</t>
  </si>
  <si>
    <t>121-75-5</t>
  </si>
  <si>
    <t>Malathion</t>
  </si>
  <si>
    <t>108-31-6</t>
  </si>
  <si>
    <t>Maleic Anhydride</t>
  </si>
  <si>
    <t>123-33-1</t>
  </si>
  <si>
    <t>Maleic Hydrazide</t>
  </si>
  <si>
    <t>109-77-3</t>
  </si>
  <si>
    <t>Malononitrile</t>
  </si>
  <si>
    <t>8018-01-7</t>
  </si>
  <si>
    <t>Mancozeb</t>
  </si>
  <si>
    <t>12427-38-2</t>
  </si>
  <si>
    <t>Maneb</t>
  </si>
  <si>
    <t>7439-96-5</t>
  </si>
  <si>
    <t>Manganese (Non-diet)</t>
  </si>
  <si>
    <t>950-10-7</t>
  </si>
  <si>
    <t>Mephosfolan</t>
  </si>
  <si>
    <t>24307-26-4</t>
  </si>
  <si>
    <t>Mepiquat Chloride</t>
  </si>
  <si>
    <t>149-30-4</t>
  </si>
  <si>
    <t>Mercaptobenzothiazole, 2-</t>
  </si>
  <si>
    <t>7487-94-7</t>
  </si>
  <si>
    <t>~Mercuric Chloride (and other Mercury salts)</t>
  </si>
  <si>
    <t>7439-97-6</t>
  </si>
  <si>
    <t>~Mercury (elemental)</t>
  </si>
  <si>
    <t>~Methyl Mercury</t>
  </si>
  <si>
    <t>62-38-4</t>
  </si>
  <si>
    <t>~Phenylmercuric Acetate</t>
  </si>
  <si>
    <t>150-50-5</t>
  </si>
  <si>
    <t>Merphos</t>
  </si>
  <si>
    <t>78-48-8</t>
  </si>
  <si>
    <t>Merphos Oxide</t>
  </si>
  <si>
    <t>57837-19-1</t>
  </si>
  <si>
    <t>Metalaxyl</t>
  </si>
  <si>
    <t>126-98-7</t>
  </si>
  <si>
    <t>Methacrylonitrile</t>
  </si>
  <si>
    <t>10265-92-6</t>
  </si>
  <si>
    <t>Methamidophos</t>
  </si>
  <si>
    <t>67-56-1</t>
  </si>
  <si>
    <t>Methanol</t>
  </si>
  <si>
    <t>950-37-8</t>
  </si>
  <si>
    <t>Methidathion</t>
  </si>
  <si>
    <t>16752-77-5</t>
  </si>
  <si>
    <t>Methomyl</t>
  </si>
  <si>
    <t>99-59-2</t>
  </si>
  <si>
    <t>Methoxy-5-nitroaniline, 2-</t>
  </si>
  <si>
    <t>72-43-5</t>
  </si>
  <si>
    <t>Methoxychlor</t>
  </si>
  <si>
    <t>110-49-6</t>
  </si>
  <si>
    <t>Methoxyethanol Acetate, 2-</t>
  </si>
  <si>
    <t>109-86-4</t>
  </si>
  <si>
    <t>Methoxyethanol, 2-</t>
  </si>
  <si>
    <t>79-20-9</t>
  </si>
  <si>
    <t>Methyl Acetate</t>
  </si>
  <si>
    <t>96-33-3</t>
  </si>
  <si>
    <t>Methyl Acrylate</t>
  </si>
  <si>
    <t>78-93-3</t>
  </si>
  <si>
    <t>Methyl Ethyl Ketone (2-Butanone)</t>
  </si>
  <si>
    <t>60-34-4</t>
  </si>
  <si>
    <t>Methyl Hydrazine</t>
  </si>
  <si>
    <t>108-10-1</t>
  </si>
  <si>
    <t>Methyl Isobutyl Ketone (4-methyl-2-pentanone)</t>
  </si>
  <si>
    <t>624-83-9</t>
  </si>
  <si>
    <t>Methyl Isocyanate</t>
  </si>
  <si>
    <t>80-62-6</t>
  </si>
  <si>
    <t>Methyl Methacrylate</t>
  </si>
  <si>
    <t>298-00-0</t>
  </si>
  <si>
    <t>Methyl Parathion</t>
  </si>
  <si>
    <t>993-13-5</t>
  </si>
  <si>
    <t>Methyl Phosphonic Acid</t>
  </si>
  <si>
    <t>25013-15-4</t>
  </si>
  <si>
    <t>Methyl Styrene (Mixed Isomers)</t>
  </si>
  <si>
    <t>66-27-3</t>
  </si>
  <si>
    <t>Methyl methanesulfonate</t>
  </si>
  <si>
    <t>1634-04-4</t>
  </si>
  <si>
    <t>Methyl tert-Butyl Ether (MTBE)</t>
  </si>
  <si>
    <t>615-45-2</t>
  </si>
  <si>
    <t>Methyl-1,4-benzenediamine dihydrochloride, 2-</t>
  </si>
  <si>
    <t>108-11-2</t>
  </si>
  <si>
    <t>Methyl-2-Pentanol, 4-</t>
  </si>
  <si>
    <t>99-55-8</t>
  </si>
  <si>
    <t>Methyl-5-Nitroaniline, 2-</t>
  </si>
  <si>
    <t>70-25-7</t>
  </si>
  <si>
    <t>Methyl-N-nitro-N-nitrosoguanidine, N-</t>
  </si>
  <si>
    <t>636-21-5</t>
  </si>
  <si>
    <t>Methylaniline Hydrochloride, 2-</t>
  </si>
  <si>
    <t>124-58-3</t>
  </si>
  <si>
    <t>Methylarsonic acid</t>
  </si>
  <si>
    <t>74612-12-7</t>
  </si>
  <si>
    <t>Methylbenzene,1-4-diamine monohydrochloride, 2-</t>
  </si>
  <si>
    <t>615-50-9</t>
  </si>
  <si>
    <t>Methylbenzene-1,4-diamine sulfate, 2-</t>
  </si>
  <si>
    <t>56-49-5</t>
  </si>
  <si>
    <t>Methylcholanthrene, 3-</t>
  </si>
  <si>
    <t>75-09-2</t>
  </si>
  <si>
    <t>Methylene Chloride</t>
  </si>
  <si>
    <t>101-14-4</t>
  </si>
  <si>
    <t>Methylene-bis(2-chloroaniline), 4,4'-</t>
  </si>
  <si>
    <t>101-61-1</t>
  </si>
  <si>
    <t>Methylene-bis(N,N-dimethyl) Aniline, 4,4'-</t>
  </si>
  <si>
    <t>101-77-9</t>
  </si>
  <si>
    <t>Methylenebisbenzenamine, 4,4'-</t>
  </si>
  <si>
    <t>101-68-8</t>
  </si>
  <si>
    <t>Methylenediphenyl Diisocyanate</t>
  </si>
  <si>
    <t>98-83-9</t>
  </si>
  <si>
    <t>Methylstyrene, Alpha-</t>
  </si>
  <si>
    <t>51218-45-2</t>
  </si>
  <si>
    <t>Metolachlor</t>
  </si>
  <si>
    <t>21087-64-9</t>
  </si>
  <si>
    <t>Metribuzin</t>
  </si>
  <si>
    <t>74223-64-6</t>
  </si>
  <si>
    <t>Metsulfuron-methyl</t>
  </si>
  <si>
    <t>8012-95-1</t>
  </si>
  <si>
    <t>Mineral oils</t>
  </si>
  <si>
    <t>2385-85-5</t>
  </si>
  <si>
    <t>Mirex</t>
  </si>
  <si>
    <t>2212-67-1</t>
  </si>
  <si>
    <t>Molinate</t>
  </si>
  <si>
    <t>7439-98-7</t>
  </si>
  <si>
    <t>Molybdenum</t>
  </si>
  <si>
    <t>10599-90-3</t>
  </si>
  <si>
    <t>Monochloramine</t>
  </si>
  <si>
    <t>100-61-8</t>
  </si>
  <si>
    <t>Monomethylaniline</t>
  </si>
  <si>
    <t>88671-89-0</t>
  </si>
  <si>
    <t>Myclobutanil</t>
  </si>
  <si>
    <t>74-31-7</t>
  </si>
  <si>
    <t>N,N'-Diphenyl-1,4-benzenediamine</t>
  </si>
  <si>
    <t>300-76-5</t>
  </si>
  <si>
    <t>Naled</t>
  </si>
  <si>
    <t>64742-95-6</t>
  </si>
  <si>
    <t>Naphtha, High Flash Aromatic (HFAN)</t>
  </si>
  <si>
    <t>91-59-8</t>
  </si>
  <si>
    <t>Naphthylamine, 2-</t>
  </si>
  <si>
    <t>15299-99-7</t>
  </si>
  <si>
    <t>Napropamide</t>
  </si>
  <si>
    <t>373-02-4</t>
  </si>
  <si>
    <t>Nickel Acetate</t>
  </si>
  <si>
    <t>3333-67-3</t>
  </si>
  <si>
    <t>Nickel Carbonate</t>
  </si>
  <si>
    <t>13463-39-3</t>
  </si>
  <si>
    <t>Nickel Carbonyl</t>
  </si>
  <si>
    <t>12054-48-7</t>
  </si>
  <si>
    <t>Nickel Hydroxide</t>
  </si>
  <si>
    <t>1313-99-1</t>
  </si>
  <si>
    <t>Nickel Oxide</t>
  </si>
  <si>
    <t>E715532</t>
  </si>
  <si>
    <t>Nickel Refinery Dust</t>
  </si>
  <si>
    <t>Nickel Soluble Salts</t>
  </si>
  <si>
    <t>12035-72-2</t>
  </si>
  <si>
    <t>Nickel Subsulfide</t>
  </si>
  <si>
    <t>1271-28-9</t>
  </si>
  <si>
    <t>Nickelocene</t>
  </si>
  <si>
    <t>14797-55-8</t>
  </si>
  <si>
    <t>Nitrate</t>
  </si>
  <si>
    <t>E701177</t>
  </si>
  <si>
    <t>Nitrate + Nitrite (as N)</t>
  </si>
  <si>
    <t>14797-65-0</t>
  </si>
  <si>
    <t>Nitrite</t>
  </si>
  <si>
    <t>88-74-4</t>
  </si>
  <si>
    <t>Nitroaniline, 2-</t>
  </si>
  <si>
    <t>100-01-6</t>
  </si>
  <si>
    <t>Nitroaniline, 4-</t>
  </si>
  <si>
    <t>98-95-3</t>
  </si>
  <si>
    <t>Nitrobenzene</t>
  </si>
  <si>
    <t>9004-70-0</t>
  </si>
  <si>
    <t>Nitrocellulose</t>
  </si>
  <si>
    <t>67-20-9</t>
  </si>
  <si>
    <t>Nitrofurantoin</t>
  </si>
  <si>
    <t>59-87-0</t>
  </si>
  <si>
    <t>Nitrofurazone</t>
  </si>
  <si>
    <t>55-63-0</t>
  </si>
  <si>
    <t>Nitroglycerin</t>
  </si>
  <si>
    <t>556-88-7</t>
  </si>
  <si>
    <t>Nitroguanidine</t>
  </si>
  <si>
    <t>75-52-5</t>
  </si>
  <si>
    <t>Nitromethane</t>
  </si>
  <si>
    <t>79-46-9</t>
  </si>
  <si>
    <t>Nitropropane, 2-</t>
  </si>
  <si>
    <t>759-73-9</t>
  </si>
  <si>
    <t>Nitroso-N-ethylurea, N-</t>
  </si>
  <si>
    <t>684-93-5</t>
  </si>
  <si>
    <t>Nitroso-N-methylurea, N-</t>
  </si>
  <si>
    <t>924-16-3</t>
  </si>
  <si>
    <t>Nitroso-di-N-butylamine, N-</t>
  </si>
  <si>
    <t>621-64-7</t>
  </si>
  <si>
    <t>Nitroso-di-N-propylamine, N-</t>
  </si>
  <si>
    <t>1116-54-7</t>
  </si>
  <si>
    <t>Nitrosodiethanolamine, N-</t>
  </si>
  <si>
    <t>55-18-5</t>
  </si>
  <si>
    <t>Nitrosodiethylamine, N-</t>
  </si>
  <si>
    <t>62-75-9</t>
  </si>
  <si>
    <t>Nitrosodimethylamine, N-</t>
  </si>
  <si>
    <t>86-30-6</t>
  </si>
  <si>
    <t>Nitrosodiphenylamine, N-</t>
  </si>
  <si>
    <t>10595-95-6</t>
  </si>
  <si>
    <t>Nitrosomethylethylamine, N-</t>
  </si>
  <si>
    <t>59-89-2</t>
  </si>
  <si>
    <t>Nitrosomorpholine [N-]</t>
  </si>
  <si>
    <t>100-75-4</t>
  </si>
  <si>
    <t>Nitrosopiperidine [N-]</t>
  </si>
  <si>
    <t>930-55-2</t>
  </si>
  <si>
    <t>Nitrosopyrrolidine, N-</t>
  </si>
  <si>
    <t>99-08-1</t>
  </si>
  <si>
    <t>Nitrotoluene, m-</t>
  </si>
  <si>
    <t>88-72-2</t>
  </si>
  <si>
    <t>Nitrotoluene, o-</t>
  </si>
  <si>
    <t>99-99-0</t>
  </si>
  <si>
    <t>Nitrotoluene, p-</t>
  </si>
  <si>
    <t>111-84-2</t>
  </si>
  <si>
    <t>Nonane, n-</t>
  </si>
  <si>
    <t>27314-13-2</t>
  </si>
  <si>
    <t>Norflurazon</t>
  </si>
  <si>
    <t>32536-52-0</t>
  </si>
  <si>
    <t>Octabromodiphenyl Ether</t>
  </si>
  <si>
    <t>2691-41-0</t>
  </si>
  <si>
    <t>Octahydro-1,3,5,7-tetranitro-1,3,5,7-tetrazocine (HMX)</t>
  </si>
  <si>
    <t>152-16-9</t>
  </si>
  <si>
    <t>Octamethylpyrophosphoramide</t>
  </si>
  <si>
    <t>19044-88-3</t>
  </si>
  <si>
    <t>Oryzalin</t>
  </si>
  <si>
    <t>19666-30-9</t>
  </si>
  <si>
    <t>Oxadiazon</t>
  </si>
  <si>
    <t>23135-22-0</t>
  </si>
  <si>
    <t>Oxamyl</t>
  </si>
  <si>
    <t>42874-03-3</t>
  </si>
  <si>
    <t>Oxyfluorfen</t>
  </si>
  <si>
    <t>76738-62-0</t>
  </si>
  <si>
    <t>Paclobutrazol</t>
  </si>
  <si>
    <t>1910-42-5</t>
  </si>
  <si>
    <t>Paraquat Dichloride</t>
  </si>
  <si>
    <t>56-38-2</t>
  </si>
  <si>
    <t>Parathion</t>
  </si>
  <si>
    <t>1114-71-2</t>
  </si>
  <si>
    <t>Pebulate</t>
  </si>
  <si>
    <t>40487-42-1</t>
  </si>
  <si>
    <t>Pendimethalin</t>
  </si>
  <si>
    <t>32534-81-9</t>
  </si>
  <si>
    <t>Pentabromodiphenyl Ether</t>
  </si>
  <si>
    <t>60348-60-9</t>
  </si>
  <si>
    <t>Pentabromodiphenyl ether, 2,2',4,4',5- (BDE-99)</t>
  </si>
  <si>
    <t>608-93-5</t>
  </si>
  <si>
    <t>Pentachlorobenzene</t>
  </si>
  <si>
    <t>76-01-7</t>
  </si>
  <si>
    <t>Pentachloroethane</t>
  </si>
  <si>
    <t>82-68-8</t>
  </si>
  <si>
    <t>Pentachloronitrobenzene</t>
  </si>
  <si>
    <t>87-86-5</t>
  </si>
  <si>
    <t>Pentachlorophenol</t>
  </si>
  <si>
    <t>78-11-5</t>
  </si>
  <si>
    <t>Pentaerythritol tetranitrate (PETN)</t>
  </si>
  <si>
    <t>109-66-0</t>
  </si>
  <si>
    <t>Pentane, n-</t>
  </si>
  <si>
    <t>7790-98-9</t>
  </si>
  <si>
    <t>~Ammonium Perchlorate</t>
  </si>
  <si>
    <t>7791-03-9</t>
  </si>
  <si>
    <t>~Lithium Perchlorate</t>
  </si>
  <si>
    <t>14797-73-0</t>
  </si>
  <si>
    <t>~Perchlorate and Perchlorate Salts</t>
  </si>
  <si>
    <t>7778-74-7</t>
  </si>
  <si>
    <t>~Potassium Perchlorate</t>
  </si>
  <si>
    <t>7601-89-0</t>
  </si>
  <si>
    <t>~Sodium Perchlorate</t>
  </si>
  <si>
    <t>375-73-5</t>
  </si>
  <si>
    <t>Perfluorobutane sulfonic acid (PFBS)</t>
  </si>
  <si>
    <t>45187-15-3</t>
  </si>
  <si>
    <t>Perfluorobutanesulfonate</t>
  </si>
  <si>
    <t>52645-53-1</t>
  </si>
  <si>
    <t>Permethrin</t>
  </si>
  <si>
    <t>62-44-2</t>
  </si>
  <si>
    <t>Phenacetin</t>
  </si>
  <si>
    <t>13684-63-4</t>
  </si>
  <si>
    <t>Phenmedipham</t>
  </si>
  <si>
    <t>108-95-2</t>
  </si>
  <si>
    <t>Phenol</t>
  </si>
  <si>
    <t>114-26-1</t>
  </si>
  <si>
    <t>Phenol, 2-(1-methylethoxy)-, methylcarbamate</t>
  </si>
  <si>
    <t>92-84-2</t>
  </si>
  <si>
    <t>Phenothiazine</t>
  </si>
  <si>
    <t>103-72-0</t>
  </si>
  <si>
    <t>Phenyl Isothiocyanate</t>
  </si>
  <si>
    <t>108-45-2</t>
  </si>
  <si>
    <t>Phenylenediamine, m-</t>
  </si>
  <si>
    <t>95-54-5</t>
  </si>
  <si>
    <t>Phenylenediamine, o-</t>
  </si>
  <si>
    <t>106-50-3</t>
  </si>
  <si>
    <t>Phenylenediamine, p-</t>
  </si>
  <si>
    <t>90-43-7</t>
  </si>
  <si>
    <t>Phenylphenol, 2-</t>
  </si>
  <si>
    <t>298-02-2</t>
  </si>
  <si>
    <t>Phorate</t>
  </si>
  <si>
    <t>75-44-5</t>
  </si>
  <si>
    <t>Phosgene</t>
  </si>
  <si>
    <t>732-11-6</t>
  </si>
  <si>
    <t>Phosmet</t>
  </si>
  <si>
    <t>13776-88-0</t>
  </si>
  <si>
    <t>~Aluminum metaphosphate</t>
  </si>
  <si>
    <t>68333-79-9</t>
  </si>
  <si>
    <t>~Ammonium polyphosphate</t>
  </si>
  <si>
    <t>7790-76-3</t>
  </si>
  <si>
    <t>~Calcium pyrophosphate</t>
  </si>
  <si>
    <t>7783-28-0</t>
  </si>
  <si>
    <t>~Diammonium phosphate</t>
  </si>
  <si>
    <t>7757-93-9</t>
  </si>
  <si>
    <t>~Dicalcium phosphate</t>
  </si>
  <si>
    <t>7782-75-4</t>
  </si>
  <si>
    <t>~Dimagnesium phosphate</t>
  </si>
  <si>
    <t>7758-11-4</t>
  </si>
  <si>
    <t>~Dipotassium phosphate</t>
  </si>
  <si>
    <t>7558-79-4</t>
  </si>
  <si>
    <t>~Disodium phosphate</t>
  </si>
  <si>
    <t>13530-50-2</t>
  </si>
  <si>
    <t>~Monoaluminum phosphate</t>
  </si>
  <si>
    <t>7722-76-1</t>
  </si>
  <si>
    <t>~Monoammonium phosphate</t>
  </si>
  <si>
    <t>7758-23-8</t>
  </si>
  <si>
    <t>~Monocalcium phosphate</t>
  </si>
  <si>
    <t>7757-86-0</t>
  </si>
  <si>
    <t>~Monomagnesium phosphate</t>
  </si>
  <si>
    <t>7778-77-0</t>
  </si>
  <si>
    <t>~Monopotassium phosphate</t>
  </si>
  <si>
    <t>7558-80-7</t>
  </si>
  <si>
    <t>~Monosodium phosphate</t>
  </si>
  <si>
    <t>8017-16-1</t>
  </si>
  <si>
    <t>~Polyphosphoric acid</t>
  </si>
  <si>
    <t>13845-36-8</t>
  </si>
  <si>
    <t>~Potassium tripolyphosphate</t>
  </si>
  <si>
    <t>7758-16-9</t>
  </si>
  <si>
    <t>~Sodium acid pyrophosphate</t>
  </si>
  <si>
    <t>7785-88-8</t>
  </si>
  <si>
    <t>~Sodium aluminum phosphate (acidic)</t>
  </si>
  <si>
    <t>10279-59-1</t>
  </si>
  <si>
    <t>~Sodium aluminum phosphate (anhydrous)</t>
  </si>
  <si>
    <t>10305-76-7</t>
  </si>
  <si>
    <t>~Sodium aluminum phosphate (tetrahydrate)</t>
  </si>
  <si>
    <t>10124-56-8</t>
  </si>
  <si>
    <t>~Sodium hexametaphosphate</t>
  </si>
  <si>
    <t>68915-31-1</t>
  </si>
  <si>
    <t>~Sodium polyphosphate</t>
  </si>
  <si>
    <t>7785-84-4</t>
  </si>
  <si>
    <t>~Sodium trimetaphosphate</t>
  </si>
  <si>
    <t>7758-29-4</t>
  </si>
  <si>
    <t>~Sodium tripolyphosphate</t>
  </si>
  <si>
    <t>7320-34-5</t>
  </si>
  <si>
    <t>~Tetrapotassium phosphate</t>
  </si>
  <si>
    <t>7722-88-5</t>
  </si>
  <si>
    <t>~Tetrasodium pyrophosphate</t>
  </si>
  <si>
    <t>15136-87-5</t>
  </si>
  <si>
    <t>~Trialuminum sodium tetra decahydrogenoctaorthophosphate (dihydrate)</t>
  </si>
  <si>
    <t>7758-87-4</t>
  </si>
  <si>
    <t>~Tricalcium phosphate</t>
  </si>
  <si>
    <t>7757-87-1</t>
  </si>
  <si>
    <t>~Trimagnesium phosphate</t>
  </si>
  <si>
    <t>7778-53-2</t>
  </si>
  <si>
    <t>~Tripotassium phosphate</t>
  </si>
  <si>
    <t>7601-54-9</t>
  </si>
  <si>
    <t>~Trisodium phosphate</t>
  </si>
  <si>
    <t>7803-51-2</t>
  </si>
  <si>
    <t>Phosphine</t>
  </si>
  <si>
    <t>7664-38-2</t>
  </si>
  <si>
    <t>Phosphoric Acid</t>
  </si>
  <si>
    <t>7723-14-0</t>
  </si>
  <si>
    <t>Phosphorus, White</t>
  </si>
  <si>
    <t>117-81-7</t>
  </si>
  <si>
    <t>~Bis(2-ethylhexyl)phthalate</t>
  </si>
  <si>
    <t>85-68-7</t>
  </si>
  <si>
    <t>~Butyl Benzyl Phthalate</t>
  </si>
  <si>
    <t>85-70-1</t>
  </si>
  <si>
    <t>~Butylphthalyl Butylglycolate</t>
  </si>
  <si>
    <t>84-74-2</t>
  </si>
  <si>
    <t>~Dibutyl Phthalate</t>
  </si>
  <si>
    <t>84-66-2</t>
  </si>
  <si>
    <t>~Diethyl Phthalate</t>
  </si>
  <si>
    <t>120-61-6</t>
  </si>
  <si>
    <t>~Dimethylterephthalate</t>
  </si>
  <si>
    <t>117-84-0</t>
  </si>
  <si>
    <t>~Octyl Phthalate, di-N-</t>
  </si>
  <si>
    <t>100-21-0</t>
  </si>
  <si>
    <t>~Phthalic Acid, P-</t>
  </si>
  <si>
    <t>85-44-9</t>
  </si>
  <si>
    <t>~Phthalic Anhydride</t>
  </si>
  <si>
    <t>1918-02-1</t>
  </si>
  <si>
    <t>Picloram</t>
  </si>
  <si>
    <t>96-91-3</t>
  </si>
  <si>
    <t>Picramic Acid (2-Amino-4,6-dinitrophenol)</t>
  </si>
  <si>
    <t>88-89-1</t>
  </si>
  <si>
    <t>Picric Acid (2,4,6-Trinitrophenol)</t>
  </si>
  <si>
    <t>29232-93-7</t>
  </si>
  <si>
    <t>Pirimiphos, Methyl</t>
  </si>
  <si>
    <t>59536-65-1</t>
  </si>
  <si>
    <t>Polybrominated Biphenyls</t>
  </si>
  <si>
    <t>12674-11-2</t>
  </si>
  <si>
    <t>~Aroclor 1016</t>
  </si>
  <si>
    <t>11104-28-2</t>
  </si>
  <si>
    <t>~Aroclor 1221</t>
  </si>
  <si>
    <t>11141-16-5</t>
  </si>
  <si>
    <t>~Aroclor 1232</t>
  </si>
  <si>
    <t>53469-21-9</t>
  </si>
  <si>
    <t>~Aroclor 1242</t>
  </si>
  <si>
    <t>12672-29-6</t>
  </si>
  <si>
    <t>~Aroclor 1248</t>
  </si>
  <si>
    <t>11097-69-1</t>
  </si>
  <si>
    <t>~Aroclor 1254</t>
  </si>
  <si>
    <t>11096-82-5</t>
  </si>
  <si>
    <t>~Aroclor 1260</t>
  </si>
  <si>
    <t>11126-42-4</t>
  </si>
  <si>
    <t>~Aroclor 5460</t>
  </si>
  <si>
    <t>39635-31-9</t>
  </si>
  <si>
    <t>~Heptachlorobiphenyl, 2,3,3',4,4',5,5'- (PCB 189)</t>
  </si>
  <si>
    <t>52663-72-6</t>
  </si>
  <si>
    <t>~Hexachlorobiphenyl, 2,3',4,4',5,5'- (PCB 167)</t>
  </si>
  <si>
    <t>69782-90-7</t>
  </si>
  <si>
    <t>~Hexachlorobiphenyl, 2,3,3',4,4',5'- (PCB 157)</t>
  </si>
  <si>
    <t>38380-08-4</t>
  </si>
  <si>
    <t>~Hexachlorobiphenyl, 2,3,3',4,4',5- (PCB 156)</t>
  </si>
  <si>
    <t>32774-16-6</t>
  </si>
  <si>
    <t>~Hexachlorobiphenyl, 3,3',4,4',5,5'- (PCB 169)</t>
  </si>
  <si>
    <t>65510-44-3</t>
  </si>
  <si>
    <t>~Pentachlorobiphenyl, 2',3,4,4',5- (PCB 123)</t>
  </si>
  <si>
    <t>31508-00-6</t>
  </si>
  <si>
    <t>~Pentachlorobiphenyl, 2,3',4,4',5- (PCB 118)</t>
  </si>
  <si>
    <t>32598-14-4</t>
  </si>
  <si>
    <t>~Pentachlorobiphenyl, 2,3,3',4,4'- (PCB 105)</t>
  </si>
  <si>
    <t>74472-37-0</t>
  </si>
  <si>
    <t>~Pentachlorobiphenyl, 2,3,4,4',5- (PCB 114)</t>
  </si>
  <si>
    <t>57465-28-8</t>
  </si>
  <si>
    <t>~Pentachlorobiphenyl, 3,3',4,4',5- (PCB 126)</t>
  </si>
  <si>
    <t>~Polychlorinated Biphenyls (high risk)</t>
  </si>
  <si>
    <t>~Polychlorinated Biphenyls (low risk)</t>
  </si>
  <si>
    <t>~Polychlorinated Biphenyls (lowest risk)</t>
  </si>
  <si>
    <t>32598-13-3</t>
  </si>
  <si>
    <t>~Tetrachlorobiphenyl, 3,3',4,4'- (PCB 77)</t>
  </si>
  <si>
    <t>70362-50-4</t>
  </si>
  <si>
    <t>~Tetrachlorobiphenyl, 3,4,4',5- (PCB 81)</t>
  </si>
  <si>
    <t>9016-87-9</t>
  </si>
  <si>
    <t>Polymeric Methylene Diphenyl Diisocyanate (PMDI)</t>
  </si>
  <si>
    <t>83-32-9</t>
  </si>
  <si>
    <t>~Acenaphthene</t>
  </si>
  <si>
    <t>120-12-7</t>
  </si>
  <si>
    <t>~Anthracene</t>
  </si>
  <si>
    <t>56-55-3</t>
  </si>
  <si>
    <t>~Benz[a]anthracene</t>
  </si>
  <si>
    <t>205-82-3</t>
  </si>
  <si>
    <t>~Benzo(j)fluoranthene</t>
  </si>
  <si>
    <t>~Benzo[a]pyrene</t>
  </si>
  <si>
    <t>205-99-2</t>
  </si>
  <si>
    <t>~Benzo[b]fluoranthene</t>
  </si>
  <si>
    <t>207-08-9</t>
  </si>
  <si>
    <t>~Benzo[k]fluoranthene</t>
  </si>
  <si>
    <t>91-58-7</t>
  </si>
  <si>
    <t>~Chloronaphthalene, Beta-</t>
  </si>
  <si>
    <t>218-01-9</t>
  </si>
  <si>
    <t>~Chrysene</t>
  </si>
  <si>
    <t>53-70-3</t>
  </si>
  <si>
    <t>~Dibenz[a,h]anthracene</t>
  </si>
  <si>
    <t>192-65-4</t>
  </si>
  <si>
    <t>~Dibenzo(a,e)pyrene</t>
  </si>
  <si>
    <t>57-97-6</t>
  </si>
  <si>
    <t>~Dimethylbenz(a)anthracene, 7,12-</t>
  </si>
  <si>
    <t>206-44-0</t>
  </si>
  <si>
    <t>~Fluoranthene</t>
  </si>
  <si>
    <t>86-73-7</t>
  </si>
  <si>
    <t>~Fluorene</t>
  </si>
  <si>
    <t>193-39-5</t>
  </si>
  <si>
    <t>~Indeno[1,2,3-cd]pyrene</t>
  </si>
  <si>
    <t>90-12-0</t>
  </si>
  <si>
    <t>~Methylnaphthalene, 1-</t>
  </si>
  <si>
    <t>91-57-6</t>
  </si>
  <si>
    <t>~Methylnaphthalene, 2-</t>
  </si>
  <si>
    <t>91-20-3</t>
  </si>
  <si>
    <t>~Naphthalene</t>
  </si>
  <si>
    <t>57835-92-4</t>
  </si>
  <si>
    <t>~Nitropyrene, 4-</t>
  </si>
  <si>
    <t>129-00-0</t>
  </si>
  <si>
    <t>~Pyrene</t>
  </si>
  <si>
    <t>29420-49-3</t>
  </si>
  <si>
    <t>Potassium Perfluorobutane Sulfonate</t>
  </si>
  <si>
    <t>67747-09-5</t>
  </si>
  <si>
    <t>Prochloraz</t>
  </si>
  <si>
    <t>26399-36-0</t>
  </si>
  <si>
    <t>Profluralin</t>
  </si>
  <si>
    <t>1610-18-0</t>
  </si>
  <si>
    <t>Prometon</t>
  </si>
  <si>
    <t>7287-19-6</t>
  </si>
  <si>
    <t>Prometryn</t>
  </si>
  <si>
    <t>23950-58-5</t>
  </si>
  <si>
    <t>Pronamide</t>
  </si>
  <si>
    <t>1918-16-7</t>
  </si>
  <si>
    <t>Propachlor</t>
  </si>
  <si>
    <t>709-98-8</t>
  </si>
  <si>
    <t>Propanil</t>
  </si>
  <si>
    <t>2312-35-8</t>
  </si>
  <si>
    <t>Propargite</t>
  </si>
  <si>
    <t>107-19-7</t>
  </si>
  <si>
    <t>Propargyl Alcohol</t>
  </si>
  <si>
    <t>139-40-2</t>
  </si>
  <si>
    <t>Propazine</t>
  </si>
  <si>
    <t>122-42-9</t>
  </si>
  <si>
    <t>Propham</t>
  </si>
  <si>
    <t>60207-90-1</t>
  </si>
  <si>
    <t>Propiconazole</t>
  </si>
  <si>
    <t>123-38-6</t>
  </si>
  <si>
    <t>Propionaldehyde</t>
  </si>
  <si>
    <t>103-65-1</t>
  </si>
  <si>
    <t>Propyl benzene</t>
  </si>
  <si>
    <t>115-07-1</t>
  </si>
  <si>
    <t>Propylene</t>
  </si>
  <si>
    <t>57-55-6</t>
  </si>
  <si>
    <t>Propylene Glycol</t>
  </si>
  <si>
    <t>6423-43-4</t>
  </si>
  <si>
    <t>Propylene Glycol Dinitrate</t>
  </si>
  <si>
    <t>107-98-2</t>
  </si>
  <si>
    <t>Propylene Glycol Monomethyl Ether</t>
  </si>
  <si>
    <t>75-56-9</t>
  </si>
  <si>
    <t>Propylene Oxide</t>
  </si>
  <si>
    <t>110-86-1</t>
  </si>
  <si>
    <t>Pyridine</t>
  </si>
  <si>
    <t>13593-03-8</t>
  </si>
  <si>
    <t>Quinalphos</t>
  </si>
  <si>
    <t>91-22-5</t>
  </si>
  <si>
    <t>Quinoline</t>
  </si>
  <si>
    <t>76578-14-8</t>
  </si>
  <si>
    <t>Quizalofop-ethyl</t>
  </si>
  <si>
    <t>E715557</t>
  </si>
  <si>
    <t>Refractory Ceramic Fibers (units in fibers)</t>
  </si>
  <si>
    <t>10453-86-8</t>
  </si>
  <si>
    <t>Resmethrin</t>
  </si>
  <si>
    <t>299-84-3</t>
  </si>
  <si>
    <t>Ronnel</t>
  </si>
  <si>
    <t>83-79-4</t>
  </si>
  <si>
    <t>Rotenone</t>
  </si>
  <si>
    <t>94-59-7</t>
  </si>
  <si>
    <t>Safrole</t>
  </si>
  <si>
    <t>7783-00-8</t>
  </si>
  <si>
    <t>Selenious Acid</t>
  </si>
  <si>
    <t>7782-49-2</t>
  </si>
  <si>
    <t>Selenium</t>
  </si>
  <si>
    <t>7446-34-6</t>
  </si>
  <si>
    <t>Selenium Sulfide</t>
  </si>
  <si>
    <t>74051-80-2</t>
  </si>
  <si>
    <t>Sethoxydim</t>
  </si>
  <si>
    <t>7631-86-9</t>
  </si>
  <si>
    <t>Silica (crystalline, respirable)</t>
  </si>
  <si>
    <t>7440-22-4</t>
  </si>
  <si>
    <t>Silver</t>
  </si>
  <si>
    <t>122-34-9</t>
  </si>
  <si>
    <t>Simazine</t>
  </si>
  <si>
    <t>62476-59-9</t>
  </si>
  <si>
    <t>Sodium Acifluorfen</t>
  </si>
  <si>
    <t>26628-22-8</t>
  </si>
  <si>
    <t>Sodium Azide</t>
  </si>
  <si>
    <t>148-18-5</t>
  </si>
  <si>
    <t>Sodium Diethyldithiocarbamate</t>
  </si>
  <si>
    <t>7681-49-4</t>
  </si>
  <si>
    <t>Sodium Fluoride</t>
  </si>
  <si>
    <t>62-74-8</t>
  </si>
  <si>
    <t>Sodium Fluoroacetate</t>
  </si>
  <si>
    <t>13718-26-8</t>
  </si>
  <si>
    <t>Sodium Metavanadate</t>
  </si>
  <si>
    <t>13472-45-2</t>
  </si>
  <si>
    <t>Sodium Tungstate</t>
  </si>
  <si>
    <t>10213-10-2</t>
  </si>
  <si>
    <t>Sodium Tungstate Dihydrate</t>
  </si>
  <si>
    <t>961-11-5</t>
  </si>
  <si>
    <t>Stirofos (Tetrachlorovinphos)</t>
  </si>
  <si>
    <t>7440-24-6</t>
  </si>
  <si>
    <t>Strontium, Stable</t>
  </si>
  <si>
    <t>57-24-9</t>
  </si>
  <si>
    <t>Strychnine</t>
  </si>
  <si>
    <t>100-42-5</t>
  </si>
  <si>
    <t>Styrene</t>
  </si>
  <si>
    <t>57964-39-3</t>
  </si>
  <si>
    <t>Styrene-Acrylonitrile (SAN) Trimer</t>
  </si>
  <si>
    <t>126-33-0</t>
  </si>
  <si>
    <t>Sulfolane</t>
  </si>
  <si>
    <t>80-07-9</t>
  </si>
  <si>
    <t>Sulfonylbis(4-chlorobenzene), 1,1'-</t>
  </si>
  <si>
    <t>7446-11-9</t>
  </si>
  <si>
    <t>Sulfur Trioxide</t>
  </si>
  <si>
    <t>7664-93-9</t>
  </si>
  <si>
    <t>Sulfuric Acid</t>
  </si>
  <si>
    <t>140-57-8</t>
  </si>
  <si>
    <t>Sulfurous acid, 2-chloroethyl 2-[4-(1,1-dimethylethyl)phenoxy]-1-methylethyl ester</t>
  </si>
  <si>
    <t>21564-17-0</t>
  </si>
  <si>
    <t>TCMTB</t>
  </si>
  <si>
    <t>34014-18-1</t>
  </si>
  <si>
    <t>Tebuthiuron</t>
  </si>
  <si>
    <t>3383-96-8</t>
  </si>
  <si>
    <t>Temephos</t>
  </si>
  <si>
    <t>5902-51-2</t>
  </si>
  <si>
    <t>Terbacil</t>
  </si>
  <si>
    <t>13071-79-9</t>
  </si>
  <si>
    <t>Terbufos</t>
  </si>
  <si>
    <t>886-50-0</t>
  </si>
  <si>
    <t>Terbutryn</t>
  </si>
  <si>
    <t>540-88-5</t>
  </si>
  <si>
    <t>Tert-Butyl Acetate</t>
  </si>
  <si>
    <t>5436-43-1</t>
  </si>
  <si>
    <t>Tetrabromodiphenyl ether, 2,2',4,4'- (BDE-47)</t>
  </si>
  <si>
    <t>95-94-3</t>
  </si>
  <si>
    <t>Tetrachlorobenzene, 1,2,4,5-</t>
  </si>
  <si>
    <t>630-20-6</t>
  </si>
  <si>
    <t>Tetrachloroethane, 1,1,1,2-</t>
  </si>
  <si>
    <t>79-34-5</t>
  </si>
  <si>
    <t>Tetrachloroethane, 1,1,2,2-</t>
  </si>
  <si>
    <t>127-18-4</t>
  </si>
  <si>
    <t>Tetrachloroethylene</t>
  </si>
  <si>
    <t>58-90-2</t>
  </si>
  <si>
    <t>Tetrachlorophenol, 2,3,4,6-</t>
  </si>
  <si>
    <t>5216-25-1</t>
  </si>
  <si>
    <t>Tetrachlorotoluene, p- alpha, alpha, alpha-</t>
  </si>
  <si>
    <t>3689-24-5</t>
  </si>
  <si>
    <t>Tetraethyl Dithiopyrophosphate</t>
  </si>
  <si>
    <t>811-97-2</t>
  </si>
  <si>
    <t>Tetrafluoroethane, 1,1,1,2-</t>
  </si>
  <si>
    <t>479-45-8</t>
  </si>
  <si>
    <t>Tetryl (Trinitrophenylmethylnitramine)</t>
  </si>
  <si>
    <t>1314-32-5</t>
  </si>
  <si>
    <t>Thallic Oxide</t>
  </si>
  <si>
    <t>10102-45-1</t>
  </si>
  <si>
    <t>Thallium (I) Nitrate</t>
  </si>
  <si>
    <t>7440-28-0</t>
  </si>
  <si>
    <t>Thallium (Soluble Salts)</t>
  </si>
  <si>
    <t>563-68-8</t>
  </si>
  <si>
    <t>Thallium Acetate</t>
  </si>
  <si>
    <t>6533-73-9</t>
  </si>
  <si>
    <t>Thallium Carbonate</t>
  </si>
  <si>
    <t>7791-12-0</t>
  </si>
  <si>
    <t>Thallium Chloride</t>
  </si>
  <si>
    <t>12039-52-0</t>
  </si>
  <si>
    <t>Thallium Selenite</t>
  </si>
  <si>
    <t>7446-18-6</t>
  </si>
  <si>
    <t>Thallium Sulfate</t>
  </si>
  <si>
    <t>79277-27-3</t>
  </si>
  <si>
    <t>Thifensulfuron-methyl</t>
  </si>
  <si>
    <t>28249-77-6</t>
  </si>
  <si>
    <t>Thiobencarb</t>
  </si>
  <si>
    <t>111-48-8</t>
  </si>
  <si>
    <t>Thiodiglycol</t>
  </si>
  <si>
    <t>39196-18-4</t>
  </si>
  <si>
    <t>Thiofanox</t>
  </si>
  <si>
    <t>23564-05-8</t>
  </si>
  <si>
    <t>Thiophanate, Methyl</t>
  </si>
  <si>
    <t>137-26-8</t>
  </si>
  <si>
    <t>Thiram</t>
  </si>
  <si>
    <t>7440-31-5</t>
  </si>
  <si>
    <t>Tin</t>
  </si>
  <si>
    <t>7550-45-0</t>
  </si>
  <si>
    <t>Titanium Tetrachloride</t>
  </si>
  <si>
    <t>108-88-3</t>
  </si>
  <si>
    <t>Toluene</t>
  </si>
  <si>
    <t>584-84-9</t>
  </si>
  <si>
    <t>Toluene-2,4-diisocyanate</t>
  </si>
  <si>
    <t>95-70-5</t>
  </si>
  <si>
    <t>Toluene-2,5-diamine</t>
  </si>
  <si>
    <t>91-08-7</t>
  </si>
  <si>
    <t>Toluene-2,6-diisocyanate</t>
  </si>
  <si>
    <t>99-94-5</t>
  </si>
  <si>
    <t>Toluic Acid, p-</t>
  </si>
  <si>
    <t>95-53-4</t>
  </si>
  <si>
    <t>Toluidine, o- (Methylaniline, 2-)</t>
  </si>
  <si>
    <t>106-49-0</t>
  </si>
  <si>
    <t>Toluidine, p-</t>
  </si>
  <si>
    <t>E1790670</t>
  </si>
  <si>
    <t>Total Petroleum Hydrocarbons (Aliphatic High)</t>
  </si>
  <si>
    <t>E1790666</t>
  </si>
  <si>
    <t>Total Petroleum Hydrocarbons (Aliphatic Low)</t>
  </si>
  <si>
    <t>E1790668</t>
  </si>
  <si>
    <t>Total Petroleum Hydrocarbons (Aliphatic Medium)</t>
  </si>
  <si>
    <t>E1790676</t>
  </si>
  <si>
    <t>Total Petroleum Hydrocarbons (Aromatic High)</t>
  </si>
  <si>
    <t>E1790672</t>
  </si>
  <si>
    <t>Total Petroleum Hydrocarbons (Aromatic Low)</t>
  </si>
  <si>
    <t>E1790674</t>
  </si>
  <si>
    <t>Total Petroleum Hydrocarbons (Aromatic Medium)</t>
  </si>
  <si>
    <t>8001-35-2</t>
  </si>
  <si>
    <t>Toxaphene</t>
  </si>
  <si>
    <t>E1841606</t>
  </si>
  <si>
    <t>Toxaphene, Weathered</t>
  </si>
  <si>
    <t>66841-25-6</t>
  </si>
  <si>
    <t>Tralomethrin</t>
  </si>
  <si>
    <t>688-73-3</t>
  </si>
  <si>
    <t>Tri-n-butyltin</t>
  </si>
  <si>
    <t>102-76-1</t>
  </si>
  <si>
    <t>Triacetin</t>
  </si>
  <si>
    <t>43121-43-3</t>
  </si>
  <si>
    <t>Triadimefon</t>
  </si>
  <si>
    <t>2303-17-5</t>
  </si>
  <si>
    <t>Triallate</t>
  </si>
  <si>
    <t>82097-50-5</t>
  </si>
  <si>
    <t>Triasulfuron</t>
  </si>
  <si>
    <t>101200-48-0</t>
  </si>
  <si>
    <t>Tribenuron-methyl</t>
  </si>
  <si>
    <t>615-54-3</t>
  </si>
  <si>
    <t>Tribromobenzene, 1,2,4-</t>
  </si>
  <si>
    <t>118-79-6</t>
  </si>
  <si>
    <t>Tribromophenol, 2,4,6-</t>
  </si>
  <si>
    <t>126-73-8</t>
  </si>
  <si>
    <t>Tributyl Phosphate</t>
  </si>
  <si>
    <t>E1790678</t>
  </si>
  <si>
    <t>Tributyltin Compounds</t>
  </si>
  <si>
    <t>Tributyltin Oxide</t>
  </si>
  <si>
    <t>76-13-1</t>
  </si>
  <si>
    <t>Trichloro-1,2,2-trifluoroethane, 1,1,2-</t>
  </si>
  <si>
    <t>76-03-9</t>
  </si>
  <si>
    <t>Trichloroacetic Acid</t>
  </si>
  <si>
    <t>33663-50-2</t>
  </si>
  <si>
    <t>Trichloroaniline HCl, 2,4,6-</t>
  </si>
  <si>
    <t>634-93-5</t>
  </si>
  <si>
    <t>Trichloroaniline, 2,4,6-</t>
  </si>
  <si>
    <t>87-61-6</t>
  </si>
  <si>
    <t>Trichlorobenzene, 1,2,3-</t>
  </si>
  <si>
    <t>120-82-1</t>
  </si>
  <si>
    <t>Trichlorobenzene, 1,2,4-</t>
  </si>
  <si>
    <t>71-55-6</t>
  </si>
  <si>
    <t>Trichloroethane, 1,1,1-</t>
  </si>
  <si>
    <t>79-00-5</t>
  </si>
  <si>
    <t>Trichloroethane, 1,1,2-</t>
  </si>
  <si>
    <t>79-01-6</t>
  </si>
  <si>
    <t>Trichloroethylene</t>
  </si>
  <si>
    <t>75-69-4</t>
  </si>
  <si>
    <t>Trichlorofluoromethane</t>
  </si>
  <si>
    <t>95-95-4</t>
  </si>
  <si>
    <t>Trichlorophenol, 2,4,5-</t>
  </si>
  <si>
    <t>88-06-2</t>
  </si>
  <si>
    <t>Trichlorophenol, 2,4,6-</t>
  </si>
  <si>
    <t>93-76-5</t>
  </si>
  <si>
    <t>Trichlorophenoxyacetic Acid, 2,4,5-</t>
  </si>
  <si>
    <t>93-72-1</t>
  </si>
  <si>
    <t>Trichlorophenoxypropionic acid, -2,4,5</t>
  </si>
  <si>
    <t>598-77-6</t>
  </si>
  <si>
    <t>Trichloropropane, 1,1,2-</t>
  </si>
  <si>
    <t>96-18-4</t>
  </si>
  <si>
    <t>Trichloropropane, 1,2,3-</t>
  </si>
  <si>
    <t>96-19-5</t>
  </si>
  <si>
    <t>Trichloropropene, 1,2,3-</t>
  </si>
  <si>
    <t>1330-78-5</t>
  </si>
  <si>
    <t>Tricresyl Phosphate (TCP)</t>
  </si>
  <si>
    <t>58138-08-2</t>
  </si>
  <si>
    <t>Tridiphane</t>
  </si>
  <si>
    <t>121-44-8</t>
  </si>
  <si>
    <t>Triethylamine</t>
  </si>
  <si>
    <t>112-27-6</t>
  </si>
  <si>
    <t>Triethylene Glycol</t>
  </si>
  <si>
    <t>420-46-2</t>
  </si>
  <si>
    <t>Trifluoroethane, 1,1,1-</t>
  </si>
  <si>
    <t>1582-09-8</t>
  </si>
  <si>
    <t>Trifluralin</t>
  </si>
  <si>
    <t>512-56-1</t>
  </si>
  <si>
    <t>Trimethyl Phosphate</t>
  </si>
  <si>
    <t>526-73-8</t>
  </si>
  <si>
    <t>Trimethylbenzene, 1,2,3-</t>
  </si>
  <si>
    <t>95-63-6</t>
  </si>
  <si>
    <t>Trimethylbenzene, 1,2,4-</t>
  </si>
  <si>
    <t>108-67-8</t>
  </si>
  <si>
    <t>Trimethylbenzene, 1,3,5-</t>
  </si>
  <si>
    <t>25167-70-8</t>
  </si>
  <si>
    <t>Trimethylpentene, 2,4,4-</t>
  </si>
  <si>
    <t>99-35-4</t>
  </si>
  <si>
    <t>Trinitrobenzene, 1,3,5-</t>
  </si>
  <si>
    <t>118-96-7</t>
  </si>
  <si>
    <t>Trinitrotoluene, 2,4,6-</t>
  </si>
  <si>
    <t>791-28-6</t>
  </si>
  <si>
    <t>Triphenylphosphine Oxide</t>
  </si>
  <si>
    <t>13674-87-8</t>
  </si>
  <si>
    <t>Tris(1,3-Dichloro-2-propyl) Phosphate</t>
  </si>
  <si>
    <t>13674-84-5</t>
  </si>
  <si>
    <t>Tris(1-chloro-2-propyl)phosphate</t>
  </si>
  <si>
    <t>126-72-7</t>
  </si>
  <si>
    <t>Tris(2,3-dibromopropyl)phosphate</t>
  </si>
  <si>
    <t>115-96-8</t>
  </si>
  <si>
    <t>Tris(2-chloroethyl)phosphate</t>
  </si>
  <si>
    <t>78-42-2</t>
  </si>
  <si>
    <t>Tris(2-ethylhexyl)phosphate</t>
  </si>
  <si>
    <t>7440-33-7</t>
  </si>
  <si>
    <t>Tungsten</t>
  </si>
  <si>
    <t>E715565</t>
  </si>
  <si>
    <t>Uranium (Soluble Salts)</t>
  </si>
  <si>
    <t>51-79-6</t>
  </si>
  <si>
    <t>Urethane</t>
  </si>
  <si>
    <t>1314-62-1</t>
  </si>
  <si>
    <t>Vanadium Pentoxide</t>
  </si>
  <si>
    <t>7440-62-2</t>
  </si>
  <si>
    <t>Vanadium and Compounds</t>
  </si>
  <si>
    <t>1929-77-7</t>
  </si>
  <si>
    <t>Vernolate</t>
  </si>
  <si>
    <t>50471-44-8</t>
  </si>
  <si>
    <t>Vinclozolin</t>
  </si>
  <si>
    <t>108-05-4</t>
  </si>
  <si>
    <t>Vinyl Acetate</t>
  </si>
  <si>
    <t>593-60-2</t>
  </si>
  <si>
    <t>Vinyl Bromide</t>
  </si>
  <si>
    <t>75-01-4</t>
  </si>
  <si>
    <t>Vinyl Chloride</t>
  </si>
  <si>
    <t>81-81-2</t>
  </si>
  <si>
    <t>Warfarin</t>
  </si>
  <si>
    <t>106-42-3</t>
  </si>
  <si>
    <t>Xylene, P-</t>
  </si>
  <si>
    <t>108-38-3</t>
  </si>
  <si>
    <t>Xylene, m-</t>
  </si>
  <si>
    <t>95-47-6</t>
  </si>
  <si>
    <t>Xylene, o-</t>
  </si>
  <si>
    <t>1330-20-7</t>
  </si>
  <si>
    <t>Xylenes</t>
  </si>
  <si>
    <t>1314-84-7</t>
  </si>
  <si>
    <t>Zinc Phosphide</t>
  </si>
  <si>
    <t>7440-66-6</t>
  </si>
  <si>
    <t>Zinc and Compounds</t>
  </si>
  <si>
    <t>12122-67-7</t>
  </si>
  <si>
    <t>Zineb</t>
  </si>
  <si>
    <t>7440-67-7</t>
  </si>
  <si>
    <t>Zirconium</t>
  </si>
  <si>
    <t>1336-36-3a</t>
  </si>
  <si>
    <t>Dioxin-like PCBs</t>
  </si>
  <si>
    <t>EPA, 2004.  Risk Assessment Guidance for Superfund, Vol. I:  Human Health Evaluation Manual (Part E, Supplemental Guidance for Dermal Risk Assessment).  Final.  July 2004.  EPA/540/R/99/005.</t>
  </si>
  <si>
    <t>GIABS and ABS values are from the EPA November 2018 Regional Screening Level Table.  The GIABS and ABS presented in the EPA RSL table are consistent with EPA's RAGS Part E (EPA, 2004).</t>
  </si>
  <si>
    <t>CAS in critical for autolookup of various factors</t>
  </si>
  <si>
    <t>Table 1a: Human Consumption of Fish/Shellfish</t>
  </si>
  <si>
    <t>Table 1b: Human Consumption of Fish/Shellfish, Early Life Stage Adjustments for cPAHs</t>
  </si>
  <si>
    <r>
      <t>Table 1b</t>
    </r>
    <r>
      <rPr>
        <sz val="11"/>
        <color theme="1"/>
        <rFont val="Calibri"/>
        <family val="2"/>
        <scheme val="minor"/>
      </rPr>
      <t>:  Exposure parameters for seafood ingestions incorporating Early Life Stage Exposure, for cPAHs.</t>
    </r>
  </si>
  <si>
    <t>Table 2a: Human Incidental Ingestion of Sediment and Dermal Contact with Sediment</t>
  </si>
  <si>
    <t>Table 2b: Early Life Stage Human Incidental Ingestion of Sediment and Dermal Contact with Sediment, for cPAHs only</t>
  </si>
  <si>
    <r>
      <t xml:space="preserve">Table 2a: </t>
    </r>
    <r>
      <rPr>
        <sz val="11"/>
        <color theme="1"/>
        <rFont val="Calibri"/>
        <family val="2"/>
        <scheme val="minor"/>
      </rPr>
      <t>Delete the values in this table for any exposure route that is not present at the site, so that those sections are blank.</t>
    </r>
  </si>
  <si>
    <t>Note different equations for metals versus organometals and organics, organics require TOC and lipid data</t>
  </si>
  <si>
    <t>See SCUM Chapter 9 for Early Life Stage (ELS) calculation formulas, currently applicable only to cPAHS</t>
  </si>
  <si>
    <r>
      <t xml:space="preserve">Risk-Based Sediment Concentrations Based on Ingestion and Dermal Contact (cPAH cancer includes early life stage adjustments for all groups as per </t>
    </r>
    <r>
      <rPr>
        <b/>
        <sz val="11"/>
        <rFont val="Calibri"/>
        <family val="2"/>
        <scheme val="minor"/>
      </rPr>
      <t>SCUM Chapter 9)</t>
    </r>
  </si>
  <si>
    <t>Recommended values for several scenarios have been provided the worksheet for all human health exposure parameters.</t>
  </si>
  <si>
    <r>
      <t>Table 2b:</t>
    </r>
    <r>
      <rPr>
        <sz val="11"/>
        <color theme="1"/>
        <rFont val="Calibri"/>
        <family val="2"/>
        <scheme val="minor"/>
      </rPr>
      <t xml:space="preserve">  Use for calculating cPAH Early Life Stage values only.  Use existing default unless different values negotiated.</t>
    </r>
  </si>
  <si>
    <t>cPAHs (Benzo(a)pyrene equivalents)</t>
  </si>
  <si>
    <r>
      <t>Table 1a:</t>
    </r>
    <r>
      <rPr>
        <sz val="11"/>
        <color theme="1"/>
        <rFont val="Calibri"/>
        <family val="2"/>
        <scheme val="minor"/>
      </rPr>
      <t xml:space="preserve"> If using a recommended value, select one of the four default scenarios and copy it into the first two gray columns.</t>
    </r>
  </si>
  <si>
    <t>Four alternatives are shown based on different Ecology-approved tribal or Asian Pacific Islander RME exposure scenarios.</t>
  </si>
  <si>
    <t>Four alternatives are shown based on different Ecology-approved tribal  and Asian Pacific Islander RME exposure scenario and EPA recommended general population parameters.  For Tribal values, ages 0-16 are assume to consume 40%of the adult rate.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</si>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</sst>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E+00"/>
    <numFmt numFmtId="165" formatCode="0.0"/>
    <numFmt numFmtId="166" formatCode="0.000"/>
    <numFmt numFmtId="167" formatCode="0.0E+00"/>
  </numFmts>
  <fonts count="2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i/>
      <vertAlign val="subscript"/>
      <sz val="12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lightUp"/>
    </fill>
    <fill>
      <patternFill patternType="solid">
        <fgColor rgb="FFFFFF00"/>
        <bgColor indexed="64"/>
      </patternFill>
    </fill>
    <fill>
      <patternFill patternType="lightUp"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0">
    <xf numFmtId="0" fontId="0" fillId="0" borderId="0" xfId="0"/>
    <xf numFmtId="0" fontId="0" fillId="0" borderId="0" xfId="0" applyFill="1"/>
    <xf numFmtId="0" fontId="2" fillId="0" borderId="0" xfId="0" applyFont="1"/>
    <xf numFmtId="0" fontId="0" fillId="0" borderId="0" xfId="0" applyBorder="1"/>
    <xf numFmtId="0" fontId="0" fillId="2" borderId="0" xfId="0" applyFill="1"/>
    <xf numFmtId="0" fontId="0" fillId="2" borderId="0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/>
    <xf numFmtId="0" fontId="3" fillId="0" borderId="0" xfId="0" quotePrefix="1" applyFont="1"/>
    <xf numFmtId="0" fontId="0" fillId="0" borderId="3" xfId="0" applyFill="1" applyBorder="1"/>
    <xf numFmtId="0" fontId="0" fillId="0" borderId="0" xfId="0" applyBorder="1" applyAlignment="1">
      <alignment horizontal="right"/>
    </xf>
    <xf numFmtId="0" fontId="0" fillId="0" borderId="0" xfId="0"/>
    <xf numFmtId="0" fontId="0" fillId="0" borderId="0" xfId="0" applyBorder="1"/>
    <xf numFmtId="0" fontId="0" fillId="0" borderId="0" xfId="0"/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11" fontId="0" fillId="0" borderId="3" xfId="0" applyNumberFormat="1" applyFill="1" applyBorder="1" applyAlignment="1">
      <alignment horizontal="right"/>
    </xf>
    <xf numFmtId="0" fontId="2" fillId="0" borderId="13" xfId="0" applyFont="1" applyFill="1" applyBorder="1" applyAlignment="1">
      <alignment horizontal="center"/>
    </xf>
    <xf numFmtId="0" fontId="0" fillId="0" borderId="8" xfId="0" applyFill="1" applyBorder="1" applyAlignment="1">
      <alignment horizontal="right"/>
    </xf>
    <xf numFmtId="0" fontId="0" fillId="0" borderId="12" xfId="0" applyFill="1" applyBorder="1" applyAlignment="1">
      <alignment horizontal="right"/>
    </xf>
    <xf numFmtId="0" fontId="0" fillId="0" borderId="20" xfId="0" applyFill="1" applyBorder="1"/>
    <xf numFmtId="0" fontId="0" fillId="0" borderId="21" xfId="0" applyFill="1" applyBorder="1" applyAlignment="1">
      <alignment horizontal="right"/>
    </xf>
    <xf numFmtId="0" fontId="0" fillId="0" borderId="22" xfId="0" applyFill="1" applyBorder="1"/>
    <xf numFmtId="0" fontId="0" fillId="0" borderId="23" xfId="0" applyFill="1" applyBorder="1" applyAlignment="1">
      <alignment horizontal="right"/>
    </xf>
    <xf numFmtId="0" fontId="0" fillId="0" borderId="7" xfId="0" applyFill="1" applyBorder="1"/>
    <xf numFmtId="0" fontId="0" fillId="0" borderId="2" xfId="0" applyBorder="1" applyProtection="1"/>
    <xf numFmtId="0" fontId="0" fillId="0" borderId="0" xfId="0" applyFill="1" applyBorder="1" applyProtection="1"/>
    <xf numFmtId="0" fontId="0" fillId="0" borderId="0" xfId="0" applyBorder="1" applyProtection="1"/>
    <xf numFmtId="0" fontId="0" fillId="0" borderId="0" xfId="0" applyProtection="1"/>
    <xf numFmtId="11" fontId="0" fillId="5" borderId="2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2" fillId="0" borderId="13" xfId="0" applyFont="1" applyBorder="1" applyAlignment="1">
      <alignment horizontal="left"/>
    </xf>
    <xf numFmtId="0" fontId="0" fillId="5" borderId="1" xfId="0" applyFill="1" applyBorder="1" applyProtection="1">
      <protection locked="0"/>
    </xf>
    <xf numFmtId="0" fontId="0" fillId="5" borderId="24" xfId="0" applyFill="1" applyBorder="1" applyProtection="1">
      <protection locked="0"/>
    </xf>
    <xf numFmtId="11" fontId="0" fillId="5" borderId="10" xfId="0" applyNumberFormat="1" applyFill="1" applyBorder="1" applyProtection="1">
      <protection locked="0"/>
    </xf>
    <xf numFmtId="0" fontId="0" fillId="5" borderId="10" xfId="0" applyFill="1" applyBorder="1" applyProtection="1">
      <protection locked="0"/>
    </xf>
    <xf numFmtId="11" fontId="0" fillId="5" borderId="24" xfId="0" applyNumberFormat="1" applyFill="1" applyBorder="1" applyProtection="1">
      <protection locked="0"/>
    </xf>
    <xf numFmtId="0" fontId="0" fillId="5" borderId="26" xfId="0" applyFill="1" applyBorder="1" applyProtection="1">
      <protection locked="0"/>
    </xf>
    <xf numFmtId="0" fontId="0" fillId="0" borderId="0" xfId="0" applyFill="1" applyBorder="1" applyProtection="1">
      <protection locked="0"/>
    </xf>
    <xf numFmtId="11" fontId="0" fillId="0" borderId="0" xfId="0" applyNumberFormat="1" applyFill="1" applyBorder="1" applyProtection="1"/>
    <xf numFmtId="0" fontId="0" fillId="2" borderId="0" xfId="0" applyFill="1" applyProtection="1">
      <protection locked="0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3" borderId="0" xfId="0" applyFill="1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center"/>
      <protection locked="0"/>
    </xf>
    <xf numFmtId="11" fontId="0" fillId="5" borderId="17" xfId="0" applyNumberFormat="1" applyFill="1" applyBorder="1" applyAlignment="1" applyProtection="1">
      <alignment horizontal="right"/>
      <protection locked="0"/>
    </xf>
    <xf numFmtId="11" fontId="0" fillId="5" borderId="2" xfId="0" applyNumberFormat="1" applyFill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3" borderId="4" xfId="0" applyFill="1" applyBorder="1" applyProtection="1"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4" xfId="0" applyFont="1" applyFill="1" applyBorder="1" applyAlignment="1" applyProtection="1">
      <alignment horizontal="center" wrapText="1"/>
      <protection locked="0"/>
    </xf>
    <xf numFmtId="0" fontId="2" fillId="0" borderId="13" xfId="0" applyFont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Protection="1"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locked="0"/>
    </xf>
    <xf numFmtId="11" fontId="0" fillId="3" borderId="12" xfId="0" applyNumberFormat="1" applyFill="1" applyBorder="1" applyProtection="1">
      <protection locked="0"/>
    </xf>
    <xf numFmtId="11" fontId="0" fillId="3" borderId="12" xfId="0" applyNumberFormat="1" applyFill="1" applyBorder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quotePrefix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Border="1" applyProtection="1">
      <protection locked="0"/>
    </xf>
    <xf numFmtId="0" fontId="5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top"/>
    </xf>
    <xf numFmtId="0" fontId="14" fillId="0" borderId="0" xfId="0" applyFont="1" applyAlignment="1" applyProtection="1">
      <alignment vertical="center"/>
    </xf>
    <xf numFmtId="0" fontId="2" fillId="0" borderId="0" xfId="0" applyFont="1" applyProtection="1"/>
    <xf numFmtId="0" fontId="2" fillId="0" borderId="0" xfId="0" applyFont="1" applyFill="1" applyBorder="1" applyProtection="1"/>
    <xf numFmtId="0" fontId="2" fillId="0" borderId="2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2" xfId="0" applyFont="1" applyBorder="1" applyProtection="1"/>
    <xf numFmtId="11" fontId="0" fillId="0" borderId="2" xfId="0" applyNumberFormat="1" applyFill="1" applyBorder="1" applyAlignment="1" applyProtection="1">
      <alignment horizontal="right"/>
    </xf>
    <xf numFmtId="11" fontId="0" fillId="0" borderId="28" xfId="0" applyNumberFormat="1" applyBorder="1" applyAlignment="1" applyProtection="1">
      <alignment horizontal="right"/>
    </xf>
    <xf numFmtId="11" fontId="0" fillId="0" borderId="28" xfId="0" applyNumberFormat="1" applyFill="1" applyBorder="1" applyAlignment="1" applyProtection="1">
      <alignment horizontal="right"/>
    </xf>
    <xf numFmtId="0" fontId="0" fillId="0" borderId="29" xfId="0" applyBorder="1" applyProtection="1"/>
    <xf numFmtId="0" fontId="0" fillId="0" borderId="32" xfId="0" applyBorder="1" applyAlignment="1" applyProtection="1">
      <alignment horizontal="right"/>
    </xf>
    <xf numFmtId="0" fontId="0" fillId="0" borderId="30" xfId="0" applyBorder="1" applyAlignment="1" applyProtection="1">
      <alignment horizontal="right"/>
    </xf>
    <xf numFmtId="0" fontId="0" fillId="0" borderId="30" xfId="0" applyFill="1" applyBorder="1" applyAlignment="1" applyProtection="1">
      <alignment horizontal="right"/>
    </xf>
    <xf numFmtId="11" fontId="0" fillId="0" borderId="31" xfId="0" applyNumberFormat="1" applyFill="1" applyBorder="1" applyAlignment="1" applyProtection="1">
      <alignment horizontal="right"/>
    </xf>
    <xf numFmtId="0" fontId="0" fillId="0" borderId="12" xfId="0" applyBorder="1" applyProtection="1"/>
    <xf numFmtId="0" fontId="0" fillId="0" borderId="0" xfId="0" applyFill="1" applyProtection="1"/>
    <xf numFmtId="0" fontId="0" fillId="0" borderId="9" xfId="0" applyBorder="1" applyProtection="1"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2" borderId="0" xfId="0" applyFont="1" applyFill="1" applyProtection="1">
      <protection locked="0"/>
    </xf>
    <xf numFmtId="0" fontId="2" fillId="0" borderId="0" xfId="0" applyFont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11" fontId="0" fillId="5" borderId="12" xfId="0" applyNumberFormat="1" applyFill="1" applyBorder="1" applyAlignment="1" applyProtection="1">
      <alignment horizontal="right"/>
      <protection locked="0"/>
    </xf>
    <xf numFmtId="11" fontId="0" fillId="5" borderId="2" xfId="0" quotePrefix="1" applyNumberFormat="1" applyFill="1" applyBorder="1" applyAlignment="1" applyProtection="1">
      <alignment horizontal="right"/>
      <protection locked="0"/>
    </xf>
    <xf numFmtId="0" fontId="0" fillId="5" borderId="2" xfId="0" quotePrefix="1" applyFill="1" applyBorder="1" applyAlignment="1" applyProtection="1">
      <alignment horizontal="right"/>
      <protection locked="0"/>
    </xf>
    <xf numFmtId="11" fontId="0" fillId="5" borderId="0" xfId="0" applyNumberFormat="1" applyFill="1" applyAlignment="1" applyProtection="1">
      <alignment horizontal="right"/>
      <protection locked="0"/>
    </xf>
    <xf numFmtId="0" fontId="7" fillId="5" borderId="2" xfId="0" applyFont="1" applyFill="1" applyBorder="1" applyProtection="1">
      <protection locked="0"/>
    </xf>
    <xf numFmtId="0" fontId="0" fillId="5" borderId="2" xfId="0" applyFont="1" applyFill="1" applyBorder="1" applyProtection="1">
      <protection locked="0"/>
    </xf>
    <xf numFmtId="0" fontId="3" fillId="0" borderId="0" xfId="0" quotePrefix="1" applyFont="1" applyProtection="1">
      <protection locked="0"/>
    </xf>
    <xf numFmtId="0" fontId="0" fillId="5" borderId="12" xfId="0" applyFill="1" applyBorder="1" applyProtection="1">
      <protection locked="0"/>
    </xf>
    <xf numFmtId="0" fontId="0" fillId="5" borderId="12" xfId="0" applyFont="1" applyFill="1" applyBorder="1" applyProtection="1">
      <protection locked="0"/>
    </xf>
    <xf numFmtId="0" fontId="0" fillId="5" borderId="0" xfId="0" applyFill="1" applyAlignment="1" applyProtection="1">
      <alignment horizontal="left"/>
      <protection locked="0"/>
    </xf>
    <xf numFmtId="0" fontId="0" fillId="5" borderId="10" xfId="0" applyFill="1" applyBorder="1" applyAlignment="1" applyProtection="1">
      <alignment horizontal="left"/>
      <protection locked="0"/>
    </xf>
    <xf numFmtId="0" fontId="0" fillId="0" borderId="0" xfId="0" applyFont="1" applyFill="1" applyProtection="1">
      <protection locked="0"/>
    </xf>
    <xf numFmtId="11" fontId="0" fillId="0" borderId="2" xfId="0" applyNumberFormat="1" applyFill="1" applyBorder="1" applyProtection="1"/>
    <xf numFmtId="0" fontId="0" fillId="0" borderId="2" xfId="0" applyFill="1" applyBorder="1" applyProtection="1"/>
    <xf numFmtId="0" fontId="0" fillId="0" borderId="11" xfId="0" applyBorder="1" applyProtection="1"/>
    <xf numFmtId="0" fontId="0" fillId="0" borderId="1" xfId="0" applyBorder="1" applyProtection="1"/>
    <xf numFmtId="0" fontId="0" fillId="0" borderId="35" xfId="0" applyBorder="1" applyProtection="1"/>
    <xf numFmtId="11" fontId="0" fillId="0" borderId="0" xfId="0" applyNumberFormat="1" applyProtection="1"/>
    <xf numFmtId="0" fontId="2" fillId="0" borderId="10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11" fontId="0" fillId="0" borderId="0" xfId="0" applyNumberFormat="1" applyBorder="1" applyAlignment="1" applyProtection="1">
      <alignment horizontal="right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0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0" fillId="3" borderId="0" xfId="0" quotePrefix="1" applyFill="1" applyProtection="1"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2" fillId="3" borderId="0" xfId="0" applyFont="1" applyFill="1"/>
    <xf numFmtId="0" fontId="0" fillId="3" borderId="0" xfId="0" applyFill="1"/>
    <xf numFmtId="0" fontId="6" fillId="3" borderId="0" xfId="0" applyFont="1" applyFill="1"/>
    <xf numFmtId="0" fontId="0" fillId="3" borderId="0" xfId="0" applyFill="1" applyAlignment="1">
      <alignment vertical="top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wrapText="1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47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24" xfId="0" applyFont="1" applyFill="1" applyBorder="1" applyAlignment="1" applyProtection="1">
      <alignment horizontal="center"/>
      <protection locked="0"/>
    </xf>
    <xf numFmtId="16" fontId="2" fillId="3" borderId="2" xfId="0" quotePrefix="1" applyNumberFormat="1" applyFont="1" applyFill="1" applyBorder="1" applyAlignment="1" applyProtection="1">
      <alignment horizontal="center"/>
      <protection locked="0"/>
    </xf>
    <xf numFmtId="0" fontId="2" fillId="3" borderId="2" xfId="0" quotePrefix="1" applyFont="1" applyFill="1" applyBorder="1" applyProtection="1">
      <protection locked="0"/>
    </xf>
    <xf numFmtId="0" fontId="2" fillId="3" borderId="26" xfId="0" quotePrefix="1" applyFont="1" applyFill="1" applyBorder="1" applyAlignment="1" applyProtection="1">
      <alignment horizontal="center"/>
      <protection locked="0"/>
    </xf>
    <xf numFmtId="11" fontId="0" fillId="3" borderId="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4" xfId="0" applyFill="1" applyBorder="1" applyProtection="1">
      <protection locked="0"/>
    </xf>
    <xf numFmtId="0" fontId="0" fillId="3" borderId="26" xfId="0" applyFill="1" applyBorder="1" applyProtection="1">
      <protection locked="0"/>
    </xf>
    <xf numFmtId="1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164" fontId="0" fillId="3" borderId="24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26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26" xfId="0" applyNumberFormat="1" applyFill="1" applyBorder="1" applyProtection="1">
      <protection locked="0"/>
    </xf>
    <xf numFmtId="165" fontId="0" fillId="3" borderId="24" xfId="0" applyNumberFormat="1" applyFill="1" applyBorder="1" applyProtection="1">
      <protection locked="0"/>
    </xf>
    <xf numFmtId="165" fontId="0" fillId="3" borderId="2" xfId="0" applyNumberFormat="1" applyFill="1" applyBorder="1" applyProtection="1">
      <protection locked="0"/>
    </xf>
    <xf numFmtId="0" fontId="0" fillId="3" borderId="0" xfId="0" applyFill="1" applyBorder="1" applyAlignment="1" applyProtection="1">
      <alignment horizontal="right"/>
      <protection locked="0"/>
    </xf>
    <xf numFmtId="11" fontId="0" fillId="3" borderId="0" xfId="0" applyNumberFormat="1" applyFill="1" applyProtection="1"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11" fontId="0" fillId="3" borderId="2" xfId="0" applyNumberForma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0" fontId="0" fillId="3" borderId="17" xfId="0" applyFont="1" applyFill="1" applyBorder="1" applyProtection="1">
      <protection locked="0"/>
    </xf>
    <xf numFmtId="0" fontId="0" fillId="3" borderId="12" xfId="0" applyFont="1" applyFill="1" applyBorder="1" applyProtection="1">
      <protection locked="0"/>
    </xf>
    <xf numFmtId="0" fontId="0" fillId="3" borderId="2" xfId="0" applyFont="1" applyFill="1" applyBorder="1" applyProtection="1">
      <protection locked="0"/>
    </xf>
    <xf numFmtId="11" fontId="0" fillId="3" borderId="24" xfId="0" applyNumberFormat="1" applyFill="1" applyBorder="1" applyProtection="1">
      <protection locked="0"/>
    </xf>
    <xf numFmtId="11" fontId="0" fillId="3" borderId="26" xfId="0" applyNumberFormat="1" applyFill="1" applyBorder="1" applyProtection="1">
      <protection locked="0"/>
    </xf>
    <xf numFmtId="11" fontId="11" fillId="10" borderId="24" xfId="0" applyNumberFormat="1" applyFont="1" applyFill="1" applyBorder="1" applyProtection="1"/>
    <xf numFmtId="0" fontId="11" fillId="10" borderId="26" xfId="0" applyFont="1" applyFill="1" applyBorder="1" applyProtection="1"/>
    <xf numFmtId="11" fontId="11" fillId="10" borderId="10" xfId="0" applyNumberFormat="1" applyFont="1" applyFill="1" applyBorder="1" applyProtection="1"/>
    <xf numFmtId="0" fontId="11" fillId="10" borderId="2" xfId="0" applyFont="1" applyFill="1" applyBorder="1" applyProtection="1"/>
    <xf numFmtId="0" fontId="11" fillId="10" borderId="24" xfId="0" applyFont="1" applyFill="1" applyBorder="1" applyProtection="1"/>
    <xf numFmtId="0" fontId="11" fillId="10" borderId="10" xfId="0" applyFont="1" applyFill="1" applyBorder="1" applyProtection="1"/>
    <xf numFmtId="11" fontId="0" fillId="0" borderId="0" xfId="0" applyNumberFormat="1" applyProtection="1">
      <protection locked="0"/>
    </xf>
    <xf numFmtId="165" fontId="0" fillId="3" borderId="26" xfId="0" applyNumberFormat="1" applyFill="1" applyBorder="1" applyProtection="1">
      <protection locked="0"/>
    </xf>
    <xf numFmtId="11" fontId="0" fillId="12" borderId="24" xfId="0" applyNumberFormat="1" applyFill="1" applyBorder="1" applyProtection="1">
      <protection locked="0"/>
    </xf>
    <xf numFmtId="11" fontId="0" fillId="12" borderId="2" xfId="0" applyNumberFormat="1" applyFill="1" applyBorder="1" applyProtection="1">
      <protection locked="0"/>
    </xf>
    <xf numFmtId="0" fontId="0" fillId="12" borderId="24" xfId="0" applyFill="1" applyBorder="1" applyProtection="1">
      <protection locked="0"/>
    </xf>
    <xf numFmtId="0" fontId="0" fillId="12" borderId="2" xfId="0" applyFill="1" applyBorder="1" applyProtection="1">
      <protection locked="0"/>
    </xf>
    <xf numFmtId="1" fontId="0" fillId="12" borderId="24" xfId="0" applyNumberFormat="1" applyFill="1" applyBorder="1" applyProtection="1">
      <protection locked="0"/>
    </xf>
    <xf numFmtId="0" fontId="0" fillId="12" borderId="1" xfId="0" applyFill="1" applyBorder="1" applyProtection="1">
      <protection locked="0"/>
    </xf>
    <xf numFmtId="11" fontId="0" fillId="12" borderId="1" xfId="0" applyNumberFormat="1" applyFill="1" applyBorder="1" applyProtection="1">
      <protection locked="0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0" fillId="3" borderId="2" xfId="0" applyNumberFormat="1" applyFill="1" applyBorder="1" applyProtection="1"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5" fillId="3" borderId="0" xfId="0" applyFont="1" applyFill="1" applyProtection="1">
      <protection locked="0"/>
    </xf>
    <xf numFmtId="0" fontId="2" fillId="3" borderId="13" xfId="0" applyFont="1" applyFill="1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11" fontId="0" fillId="3" borderId="1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0" borderId="0" xfId="0" applyAlignment="1">
      <alignment horizontal="center"/>
    </xf>
    <xf numFmtId="0" fontId="7" fillId="0" borderId="0" xfId="0" applyFont="1"/>
    <xf numFmtId="0" fontId="2" fillId="3" borderId="2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8" fillId="0" borderId="12" xfId="0" applyFont="1" applyFill="1" applyBorder="1" applyAlignment="1">
      <alignment horizontal="right"/>
    </xf>
    <xf numFmtId="0" fontId="0" fillId="0" borderId="12" xfId="0" applyFill="1" applyBorder="1"/>
    <xf numFmtId="0" fontId="16" fillId="0" borderId="0" xfId="0" applyFont="1" applyFill="1" applyAlignment="1">
      <alignment horizontal="center"/>
    </xf>
    <xf numFmtId="0" fontId="0" fillId="0" borderId="0" xfId="0" applyFill="1" applyBorder="1"/>
    <xf numFmtId="0" fontId="17" fillId="0" borderId="0" xfId="0" applyFont="1" applyFill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14" xfId="0" applyFill="1" applyBorder="1"/>
    <xf numFmtId="0" fontId="0" fillId="0" borderId="15" xfId="0" applyFill="1" applyBorder="1" applyAlignment="1">
      <alignment horizontal="right"/>
    </xf>
    <xf numFmtId="0" fontId="18" fillId="5" borderId="24" xfId="0" applyFont="1" applyFill="1" applyBorder="1" applyProtection="1">
      <protection locked="0"/>
    </xf>
    <xf numFmtId="11" fontId="0" fillId="5" borderId="1" xfId="0" applyNumberFormat="1" applyFill="1" applyBorder="1" applyProtection="1">
      <protection locked="0"/>
    </xf>
    <xf numFmtId="11" fontId="0" fillId="5" borderId="26" xfId="0" applyNumberFormat="1" applyFill="1" applyBorder="1" applyProtection="1">
      <protection locked="0"/>
    </xf>
    <xf numFmtId="0" fontId="11" fillId="0" borderId="24" xfId="0" applyFont="1" applyFill="1" applyBorder="1" applyProtection="1"/>
    <xf numFmtId="0" fontId="11" fillId="0" borderId="26" xfId="0" applyFont="1" applyFill="1" applyBorder="1" applyProtection="1"/>
    <xf numFmtId="0" fontId="11" fillId="0" borderId="10" xfId="0" applyFont="1" applyFill="1" applyBorder="1" applyProtection="1"/>
    <xf numFmtId="11" fontId="0" fillId="0" borderId="0" xfId="0" applyNumberFormat="1" applyFill="1" applyBorder="1" applyAlignment="1" applyProtection="1">
      <alignment horizontal="right"/>
      <protection locked="0"/>
    </xf>
    <xf numFmtId="0" fontId="2" fillId="3" borderId="18" xfId="0" applyFont="1" applyFill="1" applyBorder="1" applyAlignment="1" applyProtection="1">
      <alignment horizontal="center" wrapText="1"/>
      <protection locked="0"/>
    </xf>
    <xf numFmtId="0" fontId="2" fillId="3" borderId="18" xfId="0" applyFont="1" applyFill="1" applyBorder="1" applyAlignment="1" applyProtection="1">
      <alignment horizontal="center"/>
      <protection locked="0"/>
    </xf>
    <xf numFmtId="0" fontId="0" fillId="3" borderId="57" xfId="0" applyFont="1" applyFill="1" applyBorder="1" applyProtection="1">
      <protection locked="0"/>
    </xf>
    <xf numFmtId="11" fontId="16" fillId="3" borderId="18" xfId="0" applyNumberFormat="1" applyFont="1" applyFill="1" applyBorder="1" applyProtection="1">
      <protection locked="0"/>
    </xf>
    <xf numFmtId="0" fontId="16" fillId="3" borderId="18" xfId="0" applyFont="1" applyFill="1" applyBorder="1" applyProtection="1">
      <protection locked="0"/>
    </xf>
    <xf numFmtId="0" fontId="0" fillId="3" borderId="0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vertical="center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11" fontId="0" fillId="3" borderId="12" xfId="0" applyNumberFormat="1" applyFill="1" applyBorder="1" applyAlignment="1" applyProtection="1">
      <alignment horizontal="right"/>
    </xf>
    <xf numFmtId="0" fontId="0" fillId="3" borderId="0" xfId="0" applyFill="1" applyBorder="1"/>
    <xf numFmtId="0" fontId="2" fillId="3" borderId="27" xfId="0" applyFont="1" applyFill="1" applyBorder="1" applyAlignment="1">
      <alignment horizontal="left" wrapText="1"/>
    </xf>
    <xf numFmtId="0" fontId="2" fillId="3" borderId="27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left" wrapText="1"/>
    </xf>
    <xf numFmtId="0" fontId="2" fillId="3" borderId="18" xfId="0" applyFont="1" applyFill="1" applyBorder="1" applyAlignment="1">
      <alignment horizontal="center" wrapText="1"/>
    </xf>
    <xf numFmtId="0" fontId="0" fillId="3" borderId="17" xfId="0" applyFill="1" applyBorder="1"/>
    <xf numFmtId="0" fontId="17" fillId="3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>
      <alignment horizontal="right"/>
    </xf>
    <xf numFmtId="0" fontId="6" fillId="0" borderId="0" xfId="0" applyFont="1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vertical="top"/>
    </xf>
    <xf numFmtId="0" fontId="0" fillId="3" borderId="2" xfId="0" applyFill="1" applyBorder="1" applyAlignment="1" applyProtection="1">
      <alignment horizontal="center"/>
      <protection locked="0"/>
    </xf>
    <xf numFmtId="0" fontId="2" fillId="3" borderId="24" xfId="0" applyFont="1" applyFill="1" applyBorder="1" applyAlignment="1" applyProtection="1">
      <alignment horizontal="center"/>
      <protection locked="0"/>
    </xf>
    <xf numFmtId="0" fontId="0" fillId="12" borderId="26" xfId="0" applyFill="1" applyBorder="1" applyProtection="1">
      <protection locked="0"/>
    </xf>
    <xf numFmtId="1" fontId="0" fillId="12" borderId="2" xfId="0" applyNumberFormat="1" applyFill="1" applyBorder="1" applyProtection="1">
      <protection locked="0"/>
    </xf>
    <xf numFmtId="1" fontId="0" fillId="12" borderId="26" xfId="0" applyNumberFormat="1" applyFill="1" applyBorder="1" applyProtection="1">
      <protection locked="0"/>
    </xf>
    <xf numFmtId="0" fontId="18" fillId="0" borderId="62" xfId="0" applyFont="1" applyFill="1" applyBorder="1" applyProtection="1">
      <protection locked="0"/>
    </xf>
    <xf numFmtId="0" fontId="11" fillId="10" borderId="48" xfId="0" applyFont="1" applyFill="1" applyBorder="1" applyProtection="1"/>
    <xf numFmtId="0" fontId="18" fillId="0" borderId="63" xfId="0" applyFont="1" applyFill="1" applyBorder="1" applyProtection="1">
      <protection locked="0"/>
    </xf>
    <xf numFmtId="0" fontId="11" fillId="10" borderId="54" xfId="0" applyFont="1" applyFill="1" applyBorder="1" applyProtection="1"/>
    <xf numFmtId="166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 wrapText="1"/>
      <protection locked="0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18" xfId="0" applyFont="1" applyBorder="1" applyAlignment="1" applyProtection="1">
      <alignment horizontal="center" wrapText="1"/>
      <protection locked="0"/>
    </xf>
    <xf numFmtId="0" fontId="2" fillId="0" borderId="19" xfId="0" applyFont="1" applyBorder="1" applyAlignment="1" applyProtection="1">
      <alignment horizontal="center" wrapText="1"/>
      <protection locked="0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horizontal="left" vertical="top"/>
    </xf>
    <xf numFmtId="0" fontId="2" fillId="0" borderId="18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0" fillId="3" borderId="0" xfId="0" applyFill="1" applyAlignment="1">
      <alignment horizontal="center" vertical="top" wrapText="1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wrapText="1"/>
      <protection locked="0"/>
    </xf>
    <xf numFmtId="0" fontId="2" fillId="3" borderId="45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46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32" xfId="0" applyFill="1" applyBorder="1" applyAlignment="1" applyProtection="1">
      <alignment horizontal="right"/>
    </xf>
    <xf numFmtId="0" fontId="0" fillId="0" borderId="30" xfId="0" applyFill="1" applyBorder="1" applyAlignment="1" applyProtection="1">
      <alignment horizontal="right"/>
    </xf>
    <xf numFmtId="0" fontId="0" fillId="0" borderId="34" xfId="0" applyFill="1" applyBorder="1" applyAlignment="1" applyProtection="1">
      <alignment horizontal="right"/>
    </xf>
    <xf numFmtId="0" fontId="2" fillId="0" borderId="16" xfId="0" applyFont="1" applyBorder="1" applyAlignment="1" applyProtection="1">
      <alignment horizontal="left" wrapText="1"/>
      <protection locked="0"/>
    </xf>
    <xf numFmtId="0" fontId="2" fillId="0" borderId="44" xfId="0" applyFont="1" applyBorder="1" applyAlignment="1" applyProtection="1">
      <alignment horizontal="left" wrapText="1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2" fillId="3" borderId="27" xfId="0" applyFont="1" applyFill="1" applyBorder="1" applyAlignment="1" applyProtection="1">
      <alignment horizontal="center"/>
      <protection locked="0"/>
    </xf>
    <xf numFmtId="0" fontId="2" fillId="3" borderId="53" xfId="0" applyFont="1" applyFill="1" applyBorder="1" applyAlignment="1" applyProtection="1">
      <alignment horizontal="center"/>
      <protection locked="0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3" borderId="26" xfId="0" applyFont="1" applyFill="1" applyBorder="1" applyAlignment="1" applyProtection="1">
      <alignment horizontal="center"/>
      <protection locked="0"/>
    </xf>
    <xf numFmtId="0" fontId="0" fillId="3" borderId="0" xfId="0" applyFill="1" applyProtection="1"/>
    <xf numFmtId="0" fontId="0" fillId="3" borderId="0" xfId="0" applyFill="1" applyAlignment="1" applyProtection="1">
      <alignment horizontal="center"/>
    </xf>
    <xf numFmtId="0" fontId="0" fillId="3" borderId="0" xfId="0" applyFill="1" applyAlignment="1" applyProtection="1">
      <alignment horizontal="left" wrapText="1"/>
    </xf>
    <xf numFmtId="0" fontId="0" fillId="2" borderId="0" xfId="0" applyFill="1" applyProtection="1"/>
    <xf numFmtId="0" fontId="6" fillId="0" borderId="0" xfId="0" applyFont="1" applyFill="1" applyProtection="1"/>
    <xf numFmtId="0" fontId="2" fillId="0" borderId="2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0" fillId="0" borderId="0" xfId="0" applyFont="1" applyFill="1" applyProtection="1"/>
    <xf numFmtId="0" fontId="2" fillId="0" borderId="13" xfId="0" applyFont="1" applyFill="1" applyBorder="1" applyAlignment="1" applyProtection="1">
      <alignment horizontal="center"/>
    </xf>
    <xf numFmtId="0" fontId="2" fillId="3" borderId="13" xfId="0" applyFont="1" applyFill="1" applyBorder="1" applyAlignment="1" applyProtection="1">
      <alignment horizontal="center"/>
    </xf>
    <xf numFmtId="11" fontId="0" fillId="0" borderId="12" xfId="0" applyNumberFormat="1" applyFill="1" applyBorder="1" applyAlignment="1" applyProtection="1">
      <alignment horizontal="right"/>
    </xf>
    <xf numFmtId="11" fontId="18" fillId="0" borderId="2" xfId="0" applyNumberFormat="1" applyFont="1" applyFill="1" applyBorder="1" applyAlignment="1" applyProtection="1">
      <alignment horizontal="right"/>
    </xf>
    <xf numFmtId="11" fontId="18" fillId="3" borderId="12" xfId="0" applyNumberFormat="1" applyFont="1" applyFill="1" applyBorder="1" applyAlignment="1" applyProtection="1">
      <alignment horizontal="right"/>
    </xf>
    <xf numFmtId="11" fontId="0" fillId="0" borderId="0" xfId="0" quotePrefix="1" applyNumberFormat="1" applyFill="1" applyProtection="1"/>
    <xf numFmtId="11" fontId="0" fillId="3" borderId="0" xfId="0" quotePrefix="1" applyNumberFormat="1" applyFill="1" applyProtection="1"/>
    <xf numFmtId="0" fontId="0" fillId="0" borderId="0" xfId="0" applyNumberFormat="1" applyFill="1" applyProtection="1"/>
    <xf numFmtId="0" fontId="0" fillId="0" borderId="0" xfId="0" applyFont="1" applyProtection="1"/>
    <xf numFmtId="0" fontId="0" fillId="0" borderId="0" xfId="0" applyAlignment="1" applyProtection="1">
      <alignment horizontal="left" vertical="top" wrapText="1"/>
    </xf>
    <xf numFmtId="0" fontId="0" fillId="3" borderId="0" xfId="0" applyFill="1" applyAlignment="1" applyProtection="1">
      <alignment vertical="top"/>
      <protection locked="0"/>
    </xf>
    <xf numFmtId="0" fontId="0" fillId="5" borderId="12" xfId="0" quotePrefix="1" applyFill="1" applyBorder="1" applyAlignment="1" applyProtection="1">
      <alignment horizontal="right"/>
      <protection locked="0"/>
    </xf>
    <xf numFmtId="0" fontId="0" fillId="5" borderId="2" xfId="0" applyFill="1" applyBorder="1" applyAlignment="1" applyProtection="1">
      <alignment horizontal="right"/>
      <protection locked="0"/>
    </xf>
    <xf numFmtId="0" fontId="0" fillId="5" borderId="12" xfId="0" applyFill="1" applyBorder="1" applyAlignment="1" applyProtection="1">
      <alignment horizontal="right"/>
      <protection locked="0"/>
    </xf>
    <xf numFmtId="11" fontId="0" fillId="5" borderId="1" xfId="0" applyNumberFormat="1" applyFill="1" applyBorder="1" applyAlignment="1" applyProtection="1">
      <alignment horizontal="right"/>
      <protection locked="0"/>
    </xf>
    <xf numFmtId="0" fontId="2" fillId="0" borderId="27" xfId="0" applyFont="1" applyBorder="1" applyAlignment="1" applyProtection="1">
      <alignment horizontal="center"/>
    </xf>
    <xf numFmtId="0" fontId="2" fillId="0" borderId="44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45" xfId="0" applyFont="1" applyBorder="1" applyAlignment="1" applyProtection="1">
      <alignment horizontal="center"/>
    </xf>
    <xf numFmtId="0" fontId="2" fillId="0" borderId="46" xfId="0" applyFont="1" applyBorder="1" applyAlignment="1" applyProtection="1">
      <alignment horizontal="center"/>
    </xf>
    <xf numFmtId="0" fontId="2" fillId="0" borderId="45" xfId="0" applyFont="1" applyBorder="1" applyAlignment="1" applyProtection="1">
      <alignment horizontal="center" wrapText="1"/>
    </xf>
    <xf numFmtId="0" fontId="2" fillId="0" borderId="11" xfId="0" applyFont="1" applyBorder="1" applyAlignment="1" applyProtection="1">
      <alignment horizontal="center" wrapText="1"/>
    </xf>
    <xf numFmtId="0" fontId="2" fillId="0" borderId="46" xfId="0" applyFont="1" applyBorder="1" applyAlignment="1" applyProtection="1">
      <alignment horizontal="center" wrapText="1"/>
    </xf>
    <xf numFmtId="0" fontId="2" fillId="0" borderId="24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0" xfId="0" quotePrefix="1" applyFont="1" applyBorder="1" applyAlignment="1" applyProtection="1">
      <alignment horizontal="center"/>
    </xf>
    <xf numFmtId="0" fontId="2" fillId="0" borderId="24" xfId="0" applyFont="1" applyBorder="1" applyAlignment="1" applyProtection="1"/>
    <xf numFmtId="0" fontId="2" fillId="0" borderId="2" xfId="0" applyFont="1" applyBorder="1" applyAlignment="1" applyProtection="1"/>
    <xf numFmtId="0" fontId="2" fillId="0" borderId="26" xfId="0" applyFont="1" applyBorder="1" applyAlignment="1" applyProtection="1"/>
    <xf numFmtId="0" fontId="2" fillId="0" borderId="1" xfId="0" applyFont="1" applyFill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 wrapText="1"/>
    </xf>
    <xf numFmtId="0" fontId="2" fillId="0" borderId="26" xfId="0" applyFont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wrapText="1"/>
    </xf>
    <xf numFmtId="0" fontId="2" fillId="0" borderId="10" xfId="0" applyFont="1" applyBorder="1" applyAlignment="1" applyProtection="1">
      <alignment horizontal="center"/>
    </xf>
    <xf numFmtId="16" fontId="2" fillId="0" borderId="2" xfId="0" quotePrefix="1" applyNumberFormat="1" applyFont="1" applyBorder="1" applyAlignment="1" applyProtection="1">
      <alignment horizontal="center"/>
    </xf>
    <xf numFmtId="0" fontId="2" fillId="0" borderId="2" xfId="0" quotePrefix="1" applyFont="1" applyBorder="1" applyProtection="1"/>
    <xf numFmtId="0" fontId="2" fillId="0" borderId="1" xfId="0" quotePrefix="1" applyFont="1" applyBorder="1" applyAlignment="1" applyProtection="1">
      <alignment horizontal="center"/>
    </xf>
    <xf numFmtId="0" fontId="2" fillId="0" borderId="26" xfId="0" quotePrefix="1" applyFont="1" applyBorder="1" applyAlignment="1" applyProtection="1">
      <alignment horizontal="center"/>
    </xf>
    <xf numFmtId="11" fontId="0" fillId="6" borderId="24" xfId="0" applyNumberFormat="1" applyFill="1" applyBorder="1" applyProtection="1"/>
    <xf numFmtId="11" fontId="0" fillId="6" borderId="2" xfId="0" applyNumberFormat="1" applyFill="1" applyBorder="1" applyProtection="1"/>
    <xf numFmtId="11" fontId="0" fillId="6" borderId="26" xfId="0" applyNumberFormat="1" applyFill="1" applyBorder="1" applyProtection="1"/>
    <xf numFmtId="11" fontId="0" fillId="6" borderId="10" xfId="0" applyNumberFormat="1" applyFill="1" applyBorder="1" applyProtection="1"/>
    <xf numFmtId="11" fontId="0" fillId="6" borderId="1" xfId="0" applyNumberFormat="1" applyFill="1" applyBorder="1" applyProtection="1"/>
    <xf numFmtId="0" fontId="0" fillId="0" borderId="24" xfId="0" applyFill="1" applyBorder="1" applyProtection="1"/>
    <xf numFmtId="0" fontId="0" fillId="0" borderId="26" xfId="0" applyFill="1" applyBorder="1" applyProtection="1"/>
    <xf numFmtId="0" fontId="0" fillId="0" borderId="10" xfId="0" applyFill="1" applyBorder="1" applyProtection="1"/>
    <xf numFmtId="0" fontId="0" fillId="0" borderId="1" xfId="0" applyFill="1" applyBorder="1" applyProtection="1"/>
    <xf numFmtId="1" fontId="0" fillId="0" borderId="24" xfId="0" applyNumberFormat="1" applyFill="1" applyBorder="1" applyProtection="1"/>
    <xf numFmtId="1" fontId="0" fillId="0" borderId="2" xfId="0" applyNumberFormat="1" applyFill="1" applyBorder="1" applyProtection="1"/>
    <xf numFmtId="1" fontId="0" fillId="0" borderId="26" xfId="0" applyNumberFormat="1" applyFill="1" applyBorder="1" applyProtection="1"/>
    <xf numFmtId="1" fontId="0" fillId="0" borderId="10" xfId="0" applyNumberFormat="1" applyFill="1" applyBorder="1" applyProtection="1"/>
    <xf numFmtId="1" fontId="0" fillId="0" borderId="1" xfId="0" applyNumberFormat="1" applyFill="1" applyBorder="1" applyProtection="1"/>
    <xf numFmtId="0" fontId="0" fillId="0" borderId="56" xfId="0" applyFill="1" applyBorder="1" applyProtection="1"/>
    <xf numFmtId="0" fontId="0" fillId="0" borderId="18" xfId="0" applyFill="1" applyBorder="1" applyProtection="1"/>
    <xf numFmtId="0" fontId="0" fillId="0" borderId="64" xfId="0" applyFill="1" applyBorder="1" applyProtection="1"/>
    <xf numFmtId="0" fontId="0" fillId="0" borderId="65" xfId="0" applyFill="1" applyBorder="1" applyProtection="1"/>
    <xf numFmtId="0" fontId="0" fillId="0" borderId="35" xfId="0" applyFill="1" applyBorder="1" applyProtection="1"/>
    <xf numFmtId="0" fontId="0" fillId="0" borderId="9" xfId="0" applyFill="1" applyBorder="1" applyProtection="1"/>
    <xf numFmtId="0" fontId="18" fillId="0" borderId="2" xfId="0" applyFont="1" applyFill="1" applyBorder="1" applyProtection="1"/>
    <xf numFmtId="0" fontId="18" fillId="0" borderId="1" xfId="0" applyFont="1" applyFill="1" applyBorder="1" applyProtection="1"/>
    <xf numFmtId="0" fontId="0" fillId="0" borderId="61" xfId="0" applyFill="1" applyBorder="1" applyProtection="1"/>
    <xf numFmtId="0" fontId="0" fillId="0" borderId="26" xfId="0" applyBorder="1" applyProtection="1"/>
    <xf numFmtId="0" fontId="0" fillId="0" borderId="54" xfId="0" applyFill="1" applyBorder="1" applyProtection="1"/>
    <xf numFmtId="0" fontId="0" fillId="6" borderId="54" xfId="0" applyFill="1" applyBorder="1" applyProtection="1"/>
    <xf numFmtId="0" fontId="0" fillId="0" borderId="49" xfId="0" applyFill="1" applyBorder="1" applyProtection="1"/>
    <xf numFmtId="0" fontId="0" fillId="0" borderId="50" xfId="0" applyFill="1" applyBorder="1" applyProtection="1"/>
    <xf numFmtId="0" fontId="0" fillId="0" borderId="55" xfId="0" applyFill="1" applyBorder="1" applyProtection="1"/>
    <xf numFmtId="0" fontId="0" fillId="0" borderId="60" xfId="0" applyFill="1" applyBorder="1" applyProtection="1"/>
    <xf numFmtId="0" fontId="0" fillId="0" borderId="49" xfId="0" applyBorder="1" applyProtection="1"/>
    <xf numFmtId="0" fontId="0" fillId="0" borderId="50" xfId="0" applyBorder="1" applyProtection="1"/>
    <xf numFmtId="0" fontId="0" fillId="0" borderId="51" xfId="0" applyBorder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2" fillId="0" borderId="45" xfId="0" applyFont="1" applyFill="1" applyBorder="1" applyAlignment="1" applyProtection="1">
      <alignment horizontal="center" wrapText="1"/>
    </xf>
    <xf numFmtId="0" fontId="2" fillId="0" borderId="11" xfId="0" applyFont="1" applyFill="1" applyBorder="1" applyAlignment="1" applyProtection="1">
      <alignment horizontal="center" wrapText="1"/>
    </xf>
    <xf numFmtId="0" fontId="2" fillId="0" borderId="46" xfId="0" applyFont="1" applyFill="1" applyBorder="1" applyAlignment="1" applyProtection="1">
      <alignment horizontal="center" wrapText="1"/>
    </xf>
    <xf numFmtId="0" fontId="0" fillId="0" borderId="55" xfId="0" applyBorder="1" applyProtection="1"/>
    <xf numFmtId="2" fontId="2" fillId="0" borderId="54" xfId="0" applyNumberFormat="1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45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46" xfId="0" applyFont="1" applyFill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16" fontId="2" fillId="0" borderId="2" xfId="0" quotePrefix="1" applyNumberFormat="1" applyFont="1" applyFill="1" applyBorder="1" applyAlignment="1" applyProtection="1">
      <alignment horizontal="center"/>
    </xf>
    <xf numFmtId="0" fontId="2" fillId="0" borderId="2" xfId="0" quotePrefix="1" applyFont="1" applyFill="1" applyBorder="1" applyProtection="1"/>
    <xf numFmtId="0" fontId="2" fillId="0" borderId="2" xfId="0" quotePrefix="1" applyFont="1" applyFill="1" applyBorder="1" applyAlignment="1" applyProtection="1">
      <alignment horizontal="center"/>
    </xf>
    <xf numFmtId="0" fontId="2" fillId="0" borderId="10" xfId="0" quotePrefix="1" applyFont="1" applyFill="1" applyBorder="1" applyProtection="1"/>
    <xf numFmtId="0" fontId="2" fillId="0" borderId="26" xfId="0" quotePrefix="1" applyFont="1" applyFill="1" applyBorder="1" applyAlignment="1" applyProtection="1">
      <alignment horizontal="center"/>
    </xf>
    <xf numFmtId="2" fontId="2" fillId="0" borderId="54" xfId="0" quotePrefix="1" applyNumberFormat="1" applyFont="1" applyBorder="1" applyAlignment="1" applyProtection="1">
      <alignment horizontal="center"/>
    </xf>
    <xf numFmtId="2" fontId="2" fillId="0" borderId="54" xfId="0" quotePrefix="1" applyNumberFormat="1" applyFont="1" applyBorder="1" applyProtection="1"/>
    <xf numFmtId="0" fontId="0" fillId="5" borderId="1" xfId="0" applyFill="1" applyBorder="1" applyProtection="1"/>
    <xf numFmtId="0" fontId="0" fillId="5" borderId="2" xfId="0" applyFill="1" applyBorder="1" applyProtection="1"/>
    <xf numFmtId="11" fontId="0" fillId="0" borderId="24" xfId="0" applyNumberFormat="1" applyFill="1" applyBorder="1" applyProtection="1"/>
    <xf numFmtId="11" fontId="0" fillId="0" borderId="26" xfId="0" applyNumberFormat="1" applyFill="1" applyBorder="1" applyProtection="1"/>
    <xf numFmtId="2" fontId="0" fillId="6" borderId="54" xfId="0" applyNumberFormat="1" applyFill="1" applyBorder="1" applyProtection="1"/>
    <xf numFmtId="2" fontId="0" fillId="0" borderId="54" xfId="0" applyNumberFormat="1" applyFill="1" applyBorder="1" applyProtection="1"/>
    <xf numFmtId="1" fontId="0" fillId="0" borderId="39" xfId="0" applyNumberFormat="1" applyFill="1" applyBorder="1" applyProtection="1"/>
    <xf numFmtId="0" fontId="0" fillId="0" borderId="39" xfId="0" applyFill="1" applyBorder="1" applyProtection="1"/>
    <xf numFmtId="2" fontId="0" fillId="0" borderId="54" xfId="0" applyNumberFormat="1" applyBorder="1" applyProtection="1"/>
    <xf numFmtId="0" fontId="0" fillId="0" borderId="0" xfId="0" applyFont="1" applyFill="1" applyBorder="1" applyAlignment="1" applyProtection="1">
      <alignment horizontal="left"/>
    </xf>
    <xf numFmtId="0" fontId="2" fillId="0" borderId="0" xfId="0" applyFont="1" applyFill="1" applyProtection="1"/>
    <xf numFmtId="0" fontId="2" fillId="7" borderId="0" xfId="0" applyFont="1" applyFill="1" applyProtection="1"/>
    <xf numFmtId="0" fontId="2" fillId="8" borderId="0" xfId="0" applyFont="1" applyFill="1" applyProtection="1"/>
    <xf numFmtId="0" fontId="2" fillId="9" borderId="0" xfId="0" applyFont="1" applyFill="1" applyProtection="1"/>
    <xf numFmtId="0" fontId="2" fillId="0" borderId="18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2" fillId="0" borderId="1" xfId="0" applyFont="1" applyBorder="1" applyProtection="1"/>
    <xf numFmtId="0" fontId="2" fillId="0" borderId="12" xfId="0" applyFont="1" applyBorder="1" applyAlignment="1" applyProtection="1">
      <alignment horizontal="center" vertical="center" wrapText="1"/>
    </xf>
    <xf numFmtId="2" fontId="0" fillId="7" borderId="2" xfId="0" applyNumberFormat="1" applyFill="1" applyBorder="1" applyAlignment="1" applyProtection="1">
      <alignment horizontal="center"/>
    </xf>
    <xf numFmtId="2" fontId="0" fillId="8" borderId="2" xfId="0" applyNumberFormat="1" applyFill="1" applyBorder="1" applyProtection="1"/>
    <xf numFmtId="2" fontId="0" fillId="8" borderId="1" xfId="0" applyNumberFormat="1" applyFill="1" applyBorder="1" applyProtection="1"/>
    <xf numFmtId="2" fontId="0" fillId="9" borderId="24" xfId="0" applyNumberFormat="1" applyFill="1" applyBorder="1" applyProtection="1"/>
    <xf numFmtId="2" fontId="0" fillId="9" borderId="2" xfId="0" applyNumberFormat="1" applyFill="1" applyBorder="1" applyProtection="1"/>
    <xf numFmtId="2" fontId="0" fillId="0" borderId="0" xfId="0" applyNumberFormat="1" applyFill="1" applyBorder="1" applyProtection="1"/>
    <xf numFmtId="0" fontId="0" fillId="0" borderId="0" xfId="0" applyFont="1" applyBorder="1" applyAlignment="1" applyProtection="1">
      <alignment horizontal="left"/>
    </xf>
    <xf numFmtId="0" fontId="0" fillId="5" borderId="29" xfId="0" applyFill="1" applyBorder="1" applyProtection="1"/>
    <xf numFmtId="2" fontId="0" fillId="7" borderId="29" xfId="0" applyNumberFormat="1" applyFill="1" applyBorder="1" applyAlignment="1" applyProtection="1">
      <alignment horizontal="center"/>
    </xf>
    <xf numFmtId="2" fontId="0" fillId="8" borderId="29" xfId="0" applyNumberFormat="1" applyFill="1" applyBorder="1" applyProtection="1"/>
    <xf numFmtId="2" fontId="0" fillId="8" borderId="32" xfId="0" applyNumberFormat="1" applyFill="1" applyBorder="1" applyProtection="1"/>
    <xf numFmtId="2" fontId="0" fillId="8" borderId="33" xfId="0" applyNumberFormat="1" applyFill="1" applyBorder="1" applyProtection="1"/>
    <xf numFmtId="2" fontId="0" fillId="9" borderId="31" xfId="0" applyNumberFormat="1" applyFill="1" applyBorder="1" applyProtection="1"/>
    <xf numFmtId="2" fontId="0" fillId="9" borderId="29" xfId="0" applyNumberFormat="1" applyFill="1" applyBorder="1" applyProtection="1"/>
    <xf numFmtId="0" fontId="0" fillId="5" borderId="25" xfId="0" applyFill="1" applyBorder="1" applyProtection="1"/>
    <xf numFmtId="2" fontId="0" fillId="7" borderId="12" xfId="0" applyNumberFormat="1" applyFill="1" applyBorder="1" applyAlignment="1" applyProtection="1">
      <alignment horizontal="center"/>
    </xf>
    <xf numFmtId="2" fontId="0" fillId="8" borderId="12" xfId="0" applyNumberFormat="1" applyFill="1" applyBorder="1" applyProtection="1"/>
    <xf numFmtId="2" fontId="0" fillId="8" borderId="25" xfId="0" applyNumberFormat="1" applyFill="1" applyBorder="1" applyProtection="1"/>
    <xf numFmtId="2" fontId="0" fillId="9" borderId="28" xfId="0" applyNumberFormat="1" applyFill="1" applyBorder="1" applyProtection="1"/>
    <xf numFmtId="2" fontId="0" fillId="9" borderId="12" xfId="0" applyNumberFormat="1" applyFill="1" applyBorder="1" applyProtection="1"/>
    <xf numFmtId="0" fontId="0" fillId="5" borderId="32" xfId="0" applyFill="1" applyBorder="1" applyProtection="1"/>
    <xf numFmtId="11" fontId="11" fillId="11" borderId="24" xfId="0" applyNumberFormat="1" applyFont="1" applyFill="1" applyBorder="1" applyProtection="1">
      <protection locked="0"/>
    </xf>
    <xf numFmtId="0" fontId="11" fillId="11" borderId="26" xfId="0" applyFont="1" applyFill="1" applyBorder="1" applyProtection="1">
      <protection locked="0"/>
    </xf>
    <xf numFmtId="0" fontId="11" fillId="11" borderId="24" xfId="0" applyFont="1" applyFill="1" applyBorder="1" applyProtection="1">
      <protection locked="0"/>
    </xf>
    <xf numFmtId="0" fontId="11" fillId="11" borderId="46" xfId="0" applyFont="1" applyFill="1" applyBorder="1" applyProtection="1">
      <protection locked="0"/>
    </xf>
    <xf numFmtId="0" fontId="0" fillId="0" borderId="0" xfId="0" applyAlignment="1" applyProtection="1">
      <alignment horizontal="left" vertical="center" indent="5"/>
    </xf>
    <xf numFmtId="0" fontId="2" fillId="0" borderId="27" xfId="0" applyFont="1" applyBorder="1" applyAlignment="1" applyProtection="1">
      <alignment wrapText="1"/>
    </xf>
    <xf numFmtId="0" fontId="0" fillId="3" borderId="0" xfId="0" applyFill="1" applyBorder="1" applyProtection="1"/>
    <xf numFmtId="0" fontId="0" fillId="0" borderId="18" xfId="0" applyBorder="1" applyAlignment="1" applyProtection="1">
      <alignment horizontal="center"/>
    </xf>
    <xf numFmtId="0" fontId="2" fillId="0" borderId="13" xfId="0" applyFont="1" applyBorder="1" applyAlignment="1" applyProtection="1">
      <alignment horizontal="left"/>
    </xf>
    <xf numFmtId="0" fontId="2" fillId="0" borderId="13" xfId="0" applyFont="1" applyBorder="1" applyAlignment="1" applyProtection="1">
      <alignment wrapText="1"/>
    </xf>
    <xf numFmtId="0" fontId="0" fillId="0" borderId="19" xfId="0" applyBorder="1" applyAlignment="1" applyProtection="1">
      <alignment horizontal="center"/>
    </xf>
    <xf numFmtId="0" fontId="0" fillId="0" borderId="10" xfId="0" applyFont="1" applyFill="1" applyBorder="1" applyProtection="1"/>
    <xf numFmtId="11" fontId="0" fillId="0" borderId="12" xfId="0" applyNumberFormat="1" applyBorder="1" applyAlignment="1" applyProtection="1">
      <alignment horizontal="right"/>
    </xf>
    <xf numFmtId="0" fontId="0" fillId="0" borderId="35" xfId="0" applyBorder="1" applyAlignment="1" applyProtection="1">
      <alignment horizontal="center"/>
    </xf>
    <xf numFmtId="0" fontId="0" fillId="0" borderId="40" xfId="0" applyFill="1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0" fontId="0" fillId="0" borderId="41" xfId="0" applyFill="1" applyBorder="1" applyAlignment="1" applyProtection="1">
      <alignment horizontal="center"/>
    </xf>
    <xf numFmtId="11" fontId="0" fillId="0" borderId="25" xfId="0" applyNumberFormat="1" applyBorder="1" applyAlignment="1" applyProtection="1">
      <alignment horizontal="right"/>
    </xf>
    <xf numFmtId="11" fontId="0" fillId="0" borderId="42" xfId="0" applyNumberFormat="1" applyBorder="1" applyAlignment="1" applyProtection="1">
      <alignment horizontal="right"/>
    </xf>
    <xf numFmtId="11" fontId="0" fillId="0" borderId="43" xfId="0" applyNumberFormat="1" applyBorder="1" applyAlignment="1" applyProtection="1">
      <alignment horizontal="right"/>
    </xf>
    <xf numFmtId="11" fontId="0" fillId="0" borderId="39" xfId="0" applyNumberFormat="1" applyBorder="1" applyAlignment="1" applyProtection="1">
      <alignment horizontal="right"/>
    </xf>
    <xf numFmtId="0" fontId="0" fillId="0" borderId="57" xfId="0" applyFont="1" applyBorder="1" applyProtection="1"/>
    <xf numFmtId="11" fontId="0" fillId="3" borderId="52" xfId="0" applyNumberFormat="1" applyFill="1" applyBorder="1" applyProtection="1"/>
    <xf numFmtId="11" fontId="0" fillId="0" borderId="52" xfId="0" applyNumberFormat="1" applyBorder="1" applyAlignment="1" applyProtection="1">
      <alignment horizontal="right"/>
    </xf>
    <xf numFmtId="11" fontId="0" fillId="3" borderId="52" xfId="0" applyNumberFormat="1" applyFill="1" applyBorder="1" applyAlignment="1" applyProtection="1">
      <alignment horizontal="right"/>
    </xf>
    <xf numFmtId="11" fontId="0" fillId="0" borderId="58" xfId="0" applyNumberFormat="1" applyBorder="1" applyAlignment="1" applyProtection="1">
      <alignment horizontal="right"/>
    </xf>
    <xf numFmtId="11" fontId="0" fillId="0" borderId="59" xfId="0" applyNumberFormat="1" applyBorder="1" applyAlignment="1" applyProtection="1">
      <alignment horizontal="right"/>
    </xf>
    <xf numFmtId="0" fontId="0" fillId="0" borderId="18" xfId="0" applyFont="1" applyBorder="1" applyProtection="1"/>
    <xf numFmtId="0" fontId="0" fillId="3" borderId="18" xfId="0" applyNumberFormat="1" applyFill="1" applyBorder="1" applyProtection="1"/>
    <xf numFmtId="11" fontId="0" fillId="3" borderId="18" xfId="0" applyNumberFormat="1" applyFill="1" applyBorder="1" applyProtection="1"/>
    <xf numFmtId="11" fontId="0" fillId="0" borderId="18" xfId="0" applyNumberFormat="1" applyBorder="1" applyAlignment="1" applyProtection="1">
      <alignment horizontal="right"/>
    </xf>
    <xf numFmtId="11" fontId="0" fillId="3" borderId="18" xfId="0" applyNumberFormat="1" applyFill="1" applyBorder="1" applyAlignment="1" applyProtection="1">
      <alignment horizontal="right"/>
    </xf>
    <xf numFmtId="11" fontId="0" fillId="0" borderId="35" xfId="0" applyNumberFormat="1" applyBorder="1" applyAlignment="1" applyProtection="1">
      <alignment horizontal="right"/>
    </xf>
    <xf numFmtId="11" fontId="0" fillId="0" borderId="56" xfId="0" applyNumberFormat="1" applyBorder="1" applyAlignment="1" applyProtection="1">
      <alignment horizontal="right"/>
    </xf>
    <xf numFmtId="0" fontId="0" fillId="0" borderId="2" xfId="0" applyFont="1" applyFill="1" applyBorder="1" applyProtection="1"/>
    <xf numFmtId="11" fontId="0" fillId="3" borderId="2" xfId="0" applyNumberFormat="1" applyFill="1" applyBorder="1" applyProtection="1"/>
    <xf numFmtId="11" fontId="0" fillId="3" borderId="2" xfId="0" applyNumberFormat="1" applyFill="1" applyBorder="1" applyAlignment="1" applyProtection="1">
      <alignment horizontal="right"/>
    </xf>
    <xf numFmtId="167" fontId="0" fillId="0" borderId="2" xfId="0" applyNumberFormat="1" applyFill="1" applyBorder="1" applyAlignment="1" applyProtection="1">
      <alignment horizontal="right"/>
    </xf>
    <xf numFmtId="11" fontId="0" fillId="0" borderId="1" xfId="0" applyNumberFormat="1" applyFill="1" applyBorder="1" applyAlignment="1" applyProtection="1">
      <alignment horizontal="right"/>
    </xf>
    <xf numFmtId="11" fontId="0" fillId="0" borderId="24" xfId="0" applyNumberFormat="1" applyFill="1" applyBorder="1" applyAlignment="1" applyProtection="1">
      <alignment horizontal="right"/>
    </xf>
    <xf numFmtId="0" fontId="0" fillId="0" borderId="12" xfId="0" applyFont="1" applyBorder="1" applyProtection="1"/>
    <xf numFmtId="11" fontId="0" fillId="3" borderId="12" xfId="0" applyNumberFormat="1" applyFill="1" applyBorder="1" applyProtection="1"/>
    <xf numFmtId="0" fontId="0" fillId="0" borderId="2" xfId="0" applyFont="1" applyBorder="1" applyProtection="1"/>
    <xf numFmtId="11" fontId="0" fillId="0" borderId="2" xfId="0" applyNumberFormat="1" applyBorder="1" applyAlignment="1" applyProtection="1">
      <alignment horizontal="right"/>
    </xf>
    <xf numFmtId="11" fontId="0" fillId="0" borderId="1" xfId="0" applyNumberFormat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EFC3"/>
      <color rgb="FF00B0F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173832</xdr:colOff>
      <xdr:row>1</xdr:row>
      <xdr:rowOff>152400</xdr:rowOff>
    </xdr:from>
    <xdr:to>
      <xdr:col>25</xdr:col>
      <xdr:colOff>421482</xdr:colOff>
      <xdr:row>35</xdr:row>
      <xdr:rowOff>76200</xdr:rowOff>
    </xdr:to>
    <xdr:grpSp>
      <xdr:nvGrpSpPr>
        <xdr:cNvPr id="1050" name="Group 26"/>
        <xdr:cNvGrpSpPr>
          <a:grpSpLocks/>
        </xdr:cNvGrpSpPr>
      </xdr:nvGrpSpPr>
      <xdr:grpSpPr bwMode="auto">
        <a:xfrm>
          <a:off x="9103520" y="342900"/>
          <a:ext cx="6200775" cy="6400800"/>
          <a:chOff x="1440" y="1624"/>
          <a:chExt cx="9996" cy="8690"/>
        </a:xfrm>
        <a:noFill/>
      </xdr:grpSpPr>
      <xdr:grpSp>
        <xdr:nvGrpSpPr>
          <xdr:cNvPr id="1051" name="Group 27"/>
          <xdr:cNvGrpSpPr>
            <a:grpSpLocks/>
          </xdr:cNvGrpSpPr>
        </xdr:nvGrpSpPr>
        <xdr:grpSpPr bwMode="auto">
          <a:xfrm>
            <a:off x="1440" y="1624"/>
            <a:ext cx="9996" cy="8690"/>
            <a:chOff x="1440" y="1624"/>
            <a:chExt cx="9996" cy="8690"/>
          </a:xfrm>
          <a:grpFill/>
        </xdr:grpSpPr>
        <xdr:grpSp>
          <xdr:nvGrpSpPr>
            <xdr:cNvPr id="1053" name="Group 29"/>
            <xdr:cNvGrpSpPr>
              <a:grpSpLocks/>
            </xdr:cNvGrpSpPr>
          </xdr:nvGrpSpPr>
          <xdr:grpSpPr bwMode="auto">
            <a:xfrm>
              <a:off x="1440" y="1624"/>
              <a:ext cx="9996" cy="8690"/>
              <a:chOff x="1440" y="1624"/>
              <a:chExt cx="9996" cy="8690"/>
            </a:xfrm>
            <a:grpFill/>
          </xdr:grpSpPr>
          <xdr:sp macro="" textlink="">
            <xdr:nvSpPr>
              <xdr:cNvPr id="1062" name="Rectangle 38"/>
              <xdr:cNvSpPr>
                <a:spLocks noChangeArrowheads="1"/>
              </xdr:cNvSpPr>
            </xdr:nvSpPr>
            <xdr:spPr bwMode="auto">
              <a:xfrm>
                <a:off x="1440" y="1624"/>
                <a:ext cx="9996" cy="8690"/>
              </a:xfrm>
              <a:prstGeom prst="rect">
                <a:avLst/>
              </a:prstGeom>
              <a:solidFill>
                <a:schemeClr val="bg1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069" name="Text Box 2"/>
              <xdr:cNvSpPr txBox="1">
                <a:spLocks noChangeArrowheads="1"/>
              </xdr:cNvSpPr>
            </xdr:nvSpPr>
            <xdr:spPr bwMode="auto">
              <a:xfrm>
                <a:off x="1884" y="1797"/>
                <a:ext cx="9334" cy="401"/>
              </a:xfrm>
              <a:prstGeom prst="rect">
                <a:avLst/>
              </a:prstGeom>
              <a:grpFill/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wrap="none" lIns="91440" tIns="45720" rIns="91440" bIns="45720" anchor="t" upright="1">
                <a:spAutoFit/>
              </a:bodyPr>
              <a:lstStyle/>
              <a:p>
                <a:pPr algn="l" rtl="0">
                  <a:defRPr sz="1000"/>
                </a:pPr>
                <a:r>
                  <a:rPr lang="en-US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Using this Spreadsheet to Calculate Risk-Based Tissue and Sediment Concentrations</a:t>
                </a:r>
              </a:p>
            </xdr:txBody>
          </xdr:sp>
          <xdr:sp macro="" textlink="">
            <xdr:nvSpPr>
              <xdr:cNvPr id="1068" name="Text Box 2"/>
              <xdr:cNvSpPr txBox="1">
                <a:spLocks noChangeArrowheads="1"/>
              </xdr:cNvSpPr>
            </xdr:nvSpPr>
            <xdr:spPr bwMode="auto">
              <a:xfrm>
                <a:off x="8138" y="2562"/>
                <a:ext cx="2880" cy="1424"/>
              </a:xfrm>
              <a:prstGeom prst="rect">
                <a:avLst/>
              </a:prstGeom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rgbClr val="95B3D7"/>
                </a:solidFill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ctr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Risk-based tissue concentrations based on human consumption of fish/shellfish are displayed in “Consumption_HH_Tissue”</a:t>
                </a:r>
              </a:p>
            </xdr:txBody>
          </xdr:sp>
          <xdr:sp macro="" textlink="">
            <xdr:nvSpPr>
              <xdr:cNvPr id="1067" name="Text Box 2"/>
              <xdr:cNvSpPr txBox="1">
                <a:spLocks noChangeArrowheads="1"/>
              </xdr:cNvSpPr>
            </xdr:nvSpPr>
            <xdr:spPr bwMode="auto">
              <a:xfrm>
                <a:off x="8138" y="8170"/>
                <a:ext cx="2880" cy="1589"/>
              </a:xfrm>
              <a:prstGeom prst="rect">
                <a:avLst/>
              </a:prstGeom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rgbClr val="95B3D7"/>
                </a:solidFill>
                <a:miter lim="800000"/>
                <a:headEnd/>
                <a:tailEnd/>
              </a:ln>
            </xdr:spPr>
            <xdr:txBody>
              <a:bodyPr vertOverflow="clip" wrap="square" lIns="91440" tIns="45720" rIns="91440" bIns="45720" anchor="t" upright="1"/>
              <a:lstStyle/>
              <a:p>
                <a:pPr algn="ctr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Risk-based sediment concentrations based on incidental ingestion and dermal contact with sediments are displayed in “IngestionDermal_Sediment”</a:t>
                </a:r>
              </a:p>
            </xdr:txBody>
          </xdr:sp>
          <xdr:sp macro="" textlink="">
            <xdr:nvSpPr>
              <xdr:cNvPr id="1066" name="AutoShape 42"/>
              <xdr:cNvSpPr>
                <a:spLocks noChangeShapeType="1"/>
              </xdr:cNvSpPr>
            </xdr:nvSpPr>
            <xdr:spPr bwMode="auto">
              <a:xfrm>
                <a:off x="7820" y="3365"/>
                <a:ext cx="0" cy="5593"/>
              </a:xfrm>
              <a:prstGeom prst="straightConnector1">
                <a:avLst/>
              </a:prstGeom>
              <a:grpFill/>
              <a:ln w="15875">
                <a:solidFill>
                  <a:srgbClr val="365F91"/>
                </a:solidFill>
                <a:round/>
                <a:headEnd/>
                <a:tailEnd/>
              </a:ln>
              <a:extLst/>
            </xdr:spPr>
          </xdr:sp>
          <xdr:sp macro="" textlink="">
            <xdr:nvSpPr>
              <xdr:cNvPr id="1065" name="AutoShape 41"/>
              <xdr:cNvSpPr>
                <a:spLocks noChangeShapeType="1"/>
              </xdr:cNvSpPr>
            </xdr:nvSpPr>
            <xdr:spPr bwMode="auto">
              <a:xfrm>
                <a:off x="7820" y="3365"/>
                <a:ext cx="318" cy="0"/>
              </a:xfrm>
              <a:prstGeom prst="straightConnector1">
                <a:avLst/>
              </a:prstGeom>
              <a:grpFill/>
              <a:ln w="15875">
                <a:solidFill>
                  <a:srgbClr val="365F91"/>
                </a:solidFill>
                <a:round/>
                <a:headEnd/>
                <a:tailEnd type="triangle" w="med" len="med"/>
              </a:ln>
              <a:extLst/>
            </xdr:spPr>
          </xdr:sp>
          <xdr:sp macro="" textlink="">
            <xdr:nvSpPr>
              <xdr:cNvPr id="1064" name="AutoShape 40"/>
              <xdr:cNvSpPr>
                <a:spLocks noChangeShapeType="1"/>
              </xdr:cNvSpPr>
            </xdr:nvSpPr>
            <xdr:spPr bwMode="auto">
              <a:xfrm>
                <a:off x="7820" y="7032"/>
                <a:ext cx="318" cy="0"/>
              </a:xfrm>
              <a:prstGeom prst="straightConnector1">
                <a:avLst/>
              </a:prstGeom>
              <a:grpFill/>
              <a:ln w="15875">
                <a:solidFill>
                  <a:srgbClr val="365F91"/>
                </a:solidFill>
                <a:round/>
                <a:headEnd/>
                <a:tailEnd type="triangle" w="med" len="med"/>
              </a:ln>
              <a:extLst/>
            </xdr:spPr>
          </xdr:sp>
          <xdr:sp macro="" textlink="">
            <xdr:nvSpPr>
              <xdr:cNvPr id="1063" name="Text Box 2"/>
              <xdr:cNvSpPr txBox="1">
                <a:spLocks noChangeArrowheads="1"/>
              </xdr:cNvSpPr>
            </xdr:nvSpPr>
            <xdr:spPr bwMode="auto">
              <a:xfrm>
                <a:off x="1842" y="9087"/>
                <a:ext cx="5592" cy="864"/>
              </a:xfrm>
              <a:prstGeom prst="rect">
                <a:avLst/>
              </a:prstGeom>
              <a:grpFill/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91440" tIns="45720" rIns="91440" bIns="45720" anchor="t" upright="1"/>
              <a:lstStyle/>
              <a:p>
                <a:pPr algn="l" rtl="0">
                  <a:defRPr sz="1000"/>
                </a:pPr>
                <a:r>
                  <a:rPr lang="en-US" sz="1000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The recommended values can be used or changed on a </a:t>
                </a:r>
                <a:endPara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endParaRPr>
              </a:p>
              <a:p>
                <a:pPr algn="l" rtl="0"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site-specific basis using the shaded cells.</a:t>
                </a:r>
              </a:p>
            </xdr:txBody>
          </xdr:sp>
          <xdr:grpSp>
            <xdr:nvGrpSpPr>
              <xdr:cNvPr id="1054" name="Group 30"/>
              <xdr:cNvGrpSpPr>
                <a:grpSpLocks/>
              </xdr:cNvGrpSpPr>
            </xdr:nvGrpSpPr>
            <xdr:grpSpPr bwMode="auto">
              <a:xfrm>
                <a:off x="1936" y="4734"/>
                <a:ext cx="9082" cy="3019"/>
                <a:chOff x="1936" y="4734"/>
                <a:chExt cx="9082" cy="3019"/>
              </a:xfrm>
              <a:grpFill/>
            </xdr:grpSpPr>
            <xdr:sp macro="" textlink="">
              <xdr:nvSpPr>
                <xdr:cNvPr id="1061" name="Text Box 2"/>
                <xdr:cNvSpPr txBox="1">
                  <a:spLocks noChangeArrowheads="1"/>
                </xdr:cNvSpPr>
              </xdr:nvSpPr>
              <xdr:spPr bwMode="auto">
                <a:xfrm>
                  <a:off x="1936" y="4734"/>
                  <a:ext cx="1647" cy="905"/>
                </a:xfrm>
                <a:prstGeom prst="rect">
                  <a:avLst/>
                </a:prstGeom>
                <a:solidFill>
                  <a:schemeClr val="accent1">
                    <a:lumMod val="20000"/>
                    <a:lumOff val="80000"/>
                  </a:schemeClr>
                </a:solidFill>
                <a:ln w="19050">
                  <a:solidFill>
                    <a:srgbClr val="95B3D7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91440" tIns="45720" rIns="91440" bIns="45720" anchor="t" upright="1"/>
                <a:lstStyle/>
                <a:p>
                  <a:pPr algn="l" rtl="0">
                    <a:defRPr sz="1000"/>
                  </a:pPr>
                  <a:r>
                    <a:rPr lang="en-US" sz="1000" b="1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Step 1:</a:t>
                  </a:r>
                  <a:r>
                    <a:rPr lang="en-US" sz="10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 Enter toxicity data</a:t>
                  </a:r>
                  <a:r>
                    <a:rPr lang="en-US" sz="1000" b="0" i="0" u="none" strike="noStrike" baseline="3000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1060" name="Text Box 2"/>
                <xdr:cNvSpPr txBox="1">
                  <a:spLocks noChangeArrowheads="1"/>
                </xdr:cNvSpPr>
              </xdr:nvSpPr>
              <xdr:spPr bwMode="auto">
                <a:xfrm>
                  <a:off x="3946" y="4734"/>
                  <a:ext cx="1647" cy="905"/>
                </a:xfrm>
                <a:prstGeom prst="rect">
                  <a:avLst/>
                </a:prstGeom>
                <a:solidFill>
                  <a:schemeClr val="accent1">
                    <a:lumMod val="20000"/>
                    <a:lumOff val="80000"/>
                  </a:schemeClr>
                </a:solidFill>
                <a:ln w="19050">
                  <a:solidFill>
                    <a:srgbClr val="95B3D7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91440" tIns="45720" rIns="91440" bIns="45720" anchor="t" upright="1"/>
                <a:lstStyle/>
                <a:p>
                  <a:pPr algn="l" rtl="0">
                    <a:defRPr sz="1000"/>
                  </a:pPr>
                  <a:r>
                    <a:rPr lang="en-US" sz="1000" b="1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Step 2:</a:t>
                  </a:r>
                  <a:r>
                    <a:rPr lang="en-US" sz="10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 Enter chemical parameters</a:t>
                  </a:r>
                  <a:r>
                    <a:rPr lang="en-US" sz="1000" b="0" i="0" u="none" strike="noStrike" baseline="3000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1059" name="Text Box 2"/>
                <xdr:cNvSpPr txBox="1">
                  <a:spLocks noChangeArrowheads="1"/>
                </xdr:cNvSpPr>
              </xdr:nvSpPr>
              <xdr:spPr bwMode="auto">
                <a:xfrm>
                  <a:off x="5944" y="4734"/>
                  <a:ext cx="1647" cy="905"/>
                </a:xfrm>
                <a:prstGeom prst="rect">
                  <a:avLst/>
                </a:prstGeom>
                <a:solidFill>
                  <a:schemeClr val="accent1">
                    <a:lumMod val="20000"/>
                    <a:lumOff val="80000"/>
                  </a:schemeClr>
                </a:solidFill>
                <a:ln w="19050">
                  <a:solidFill>
                    <a:srgbClr val="95B3D7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91440" tIns="45720" rIns="91440" bIns="45720" anchor="t" upright="1"/>
                <a:lstStyle/>
                <a:p>
                  <a:pPr algn="l" rtl="0">
                    <a:defRPr sz="1000"/>
                  </a:pPr>
                  <a:r>
                    <a:rPr lang="en-US" sz="1000" b="1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Step 3:</a:t>
                  </a:r>
                  <a:r>
                    <a:rPr lang="en-US" sz="10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 Enter exposure parameters</a:t>
                  </a:r>
                  <a:r>
                    <a:rPr lang="en-US" sz="1000" b="0" i="0" u="none" strike="noStrike" baseline="3000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1058" name="AutoShape 34"/>
                <xdr:cNvSpPr>
                  <a:spLocks noChangeShapeType="1"/>
                </xdr:cNvSpPr>
              </xdr:nvSpPr>
              <xdr:spPr bwMode="auto">
                <a:xfrm>
                  <a:off x="3583" y="5153"/>
                  <a:ext cx="363" cy="0"/>
                </a:xfrm>
                <a:prstGeom prst="straightConnector1">
                  <a:avLst/>
                </a:prstGeom>
                <a:grpFill/>
                <a:ln w="12700">
                  <a:solidFill>
                    <a:srgbClr val="365F91"/>
                  </a:solidFill>
                  <a:round/>
                  <a:headEnd/>
                  <a:tailEnd type="triangle" w="med" len="med"/>
                </a:ln>
                <a:extLst/>
              </xdr:spPr>
            </xdr:sp>
            <xdr:sp macro="" textlink="">
              <xdr:nvSpPr>
                <xdr:cNvPr id="1057" name="AutoShape 33"/>
                <xdr:cNvSpPr>
                  <a:spLocks noChangeShapeType="1"/>
                </xdr:cNvSpPr>
              </xdr:nvSpPr>
              <xdr:spPr bwMode="auto">
                <a:xfrm>
                  <a:off x="5593" y="5153"/>
                  <a:ext cx="363" cy="0"/>
                </a:xfrm>
                <a:prstGeom prst="straightConnector1">
                  <a:avLst/>
                </a:prstGeom>
                <a:grpFill/>
                <a:ln w="12700">
                  <a:solidFill>
                    <a:srgbClr val="365F91"/>
                  </a:solidFill>
                  <a:round/>
                  <a:headEnd/>
                  <a:tailEnd type="triangle" w="med" len="med"/>
                </a:ln>
                <a:extLst/>
              </xdr:spPr>
            </xdr:sp>
            <xdr:sp macro="" textlink="">
              <xdr:nvSpPr>
                <xdr:cNvPr id="1056" name="AutoShape 32"/>
                <xdr:cNvSpPr>
                  <a:spLocks noChangeShapeType="1"/>
                </xdr:cNvSpPr>
              </xdr:nvSpPr>
              <xdr:spPr bwMode="auto">
                <a:xfrm>
                  <a:off x="7591" y="5153"/>
                  <a:ext cx="547" cy="2"/>
                </a:xfrm>
                <a:prstGeom prst="straightConnector1">
                  <a:avLst/>
                </a:prstGeom>
                <a:grpFill/>
                <a:ln w="12700">
                  <a:solidFill>
                    <a:srgbClr val="365F91"/>
                  </a:solidFill>
                  <a:round/>
                  <a:headEnd/>
                  <a:tailEnd type="triangle" w="med" len="med"/>
                </a:ln>
                <a:extLst/>
              </xdr:spPr>
            </xdr:sp>
            <xdr:sp macro="" textlink="">
              <xdr:nvSpPr>
                <xdr:cNvPr id="1055" name="Text Box 2"/>
                <xdr:cNvSpPr txBox="1">
                  <a:spLocks noChangeArrowheads="1"/>
                </xdr:cNvSpPr>
              </xdr:nvSpPr>
              <xdr:spPr bwMode="auto">
                <a:xfrm>
                  <a:off x="8138" y="6329"/>
                  <a:ext cx="2880" cy="1424"/>
                </a:xfrm>
                <a:prstGeom prst="rect">
                  <a:avLst/>
                </a:prstGeom>
                <a:solidFill>
                  <a:schemeClr val="accent1">
                    <a:lumMod val="20000"/>
                    <a:lumOff val="80000"/>
                  </a:schemeClr>
                </a:solidFill>
                <a:ln w="19050">
                  <a:solidFill>
                    <a:srgbClr val="95B3D7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91440" tIns="45720" rIns="91440" bIns="45720" anchor="t" upright="1"/>
                <a:lstStyle/>
                <a:p>
                  <a:pPr algn="ctr" rtl="0">
                    <a:defRPr sz="1000"/>
                  </a:pPr>
                  <a:r>
                    <a:rPr lang="en-US" sz="10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Risk-based sediment concentrations based on consumption of fish\shellfish re displayed in “Consumption_Sediment”</a:t>
                  </a:r>
                </a:p>
              </xdr:txBody>
            </xdr:sp>
          </xdr:grpSp>
        </xdr:grpSp>
        <xdr:sp macro="" textlink="">
          <xdr:nvSpPr>
            <xdr:cNvPr id="1052" name="Text Box 2"/>
            <xdr:cNvSpPr txBox="1">
              <a:spLocks noChangeArrowheads="1"/>
            </xdr:cNvSpPr>
          </xdr:nvSpPr>
          <xdr:spPr bwMode="auto">
            <a:xfrm>
              <a:off x="8138" y="4387"/>
              <a:ext cx="2880" cy="1650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 w="19050">
              <a:solidFill>
                <a:srgbClr val="95B3D7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Risk-based tissue concentrations based on higher trophic level consumption of fish\shellfi share displayed in “Consumption_Eco_Tissue”</a:t>
              </a:r>
            </a:p>
          </xdr:txBody>
        </xdr:sp>
      </xdr:grpSp>
      <xdr:sp macro="" textlink="">
        <xdr:nvSpPr>
          <xdr:cNvPr id="1070" name="AutoShape 46"/>
          <xdr:cNvSpPr>
            <a:spLocks noChangeShapeType="1"/>
          </xdr:cNvSpPr>
        </xdr:nvSpPr>
        <xdr:spPr bwMode="auto">
          <a:xfrm>
            <a:off x="7820" y="8958"/>
            <a:ext cx="318" cy="0"/>
          </a:xfrm>
          <a:prstGeom prst="straightConnector1">
            <a:avLst/>
          </a:prstGeom>
          <a:grpFill/>
          <a:ln w="15875">
            <a:solidFill>
              <a:srgbClr val="365F91"/>
            </a:solidFill>
            <a:round/>
            <a:headEnd/>
            <a:tailEnd type="triangle" w="med" len="med"/>
          </a:ln>
          <a:extLst/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495300</xdr:colOff>
      <xdr:row>7</xdr:row>
      <xdr:rowOff>171449</xdr:rowOff>
    </xdr:from>
    <xdr:ext cx="5734050" cy="2205989"/>
    <xdr:sp macro="" textlink="">
      <xdr:nvSpPr>
        <xdr:cNvPr id="2" name="TextBox 1"/>
        <xdr:cNvSpPr txBox="1"/>
      </xdr:nvSpPr>
      <xdr:spPr>
        <a:xfrm>
          <a:off x="6353175" y="933449"/>
          <a:ext cx="5734050" cy="2205989"/>
        </a:xfrm>
        <a:prstGeom prst="rect">
          <a:avLst/>
        </a:prstGeom>
        <a:solidFill>
          <a:srgbClr val="DAEFC3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GIABS - EPA RAGS Part E Section 4.2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i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See Exhibit 4-1 of RAGS E for a list of chemicical specific GIABS and recommendations for adjustment</a:t>
          </a:r>
          <a:r>
            <a:rPr lang="en-U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n-US" sz="110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Generally if the chemical-specific GIABS is &gt;50%, EPA recommends using 100% for the GIABS.  (indicating that the compound is well aborbed).</a:t>
          </a:r>
          <a:endParaRPr lang="en-US">
            <a:effectLst/>
          </a:endParaRP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Recommendations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for chemicals not on Exhibit 4-1</a:t>
          </a:r>
          <a:endParaRPr lang="en-US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Based on EPA’s RAGS Part E guidance, for organic chemicals in which chemical-specific GIABS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factors are not available, the GIABS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factor should be assumed to be 100%, indicating that organic chemicals are generally well absorbed (i.e., &gt;50% across the GI tract).  For inorganics in which chemical-specific GIABS factors are not available, the GIABS factor should also assumed to be 100% based on EPA’s RAGS Part E guidance.</a:t>
          </a:r>
        </a:p>
      </xdr:txBody>
    </xdr:sp>
    <xdr:clientData/>
  </xdr:oneCellAnchor>
  <xdr:oneCellAnchor>
    <xdr:from>
      <xdr:col>6</xdr:col>
      <xdr:colOff>514350</xdr:colOff>
      <xdr:row>22</xdr:row>
      <xdr:rowOff>123824</xdr:rowOff>
    </xdr:from>
    <xdr:ext cx="5734050" cy="2550442"/>
    <xdr:sp macro="" textlink="">
      <xdr:nvSpPr>
        <xdr:cNvPr id="3" name="TextBox 2"/>
        <xdr:cNvSpPr txBox="1"/>
      </xdr:nvSpPr>
      <xdr:spPr>
        <a:xfrm>
          <a:off x="6372225" y="3743324"/>
          <a:ext cx="5734050" cy="2550442"/>
        </a:xfrm>
        <a:prstGeom prst="rect">
          <a:avLst/>
        </a:prstGeom>
        <a:solidFill>
          <a:srgbClr val="DAEFC3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ABS -</a:t>
          </a:r>
          <a:r>
            <a:rPr lang="en-US" sz="14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EPA RAGS Part E Section 3.2.2.4</a:t>
          </a:r>
          <a:endParaRPr lang="en-US" sz="1400" b="1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i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See Exhibit 3-4 of RAGS E for a list of chemicical specific GIABS and recommendations for adjustment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>
            <a:effectLst/>
          </a:endParaRP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smtClean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EPA says that until</a:t>
          </a:r>
          <a:r>
            <a:rPr lang="en-US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 more information becomes available, the same dermal absorption fraction for soils (Exhibit 3-4) should be applied to sediments. 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Recommendations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for chemicals not on Exhibit 3-4</a:t>
          </a:r>
          <a:endParaRPr lang="en-US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Where chemical-specific ABS factors are not available, EPA recommends default values for the appropriate chemical class (e.g., 0% for VOCs and 10% for SVOCs) was used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(RAGS Part E). 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EPA does not recommend using a default ABS for inorganics.  Therefore, if a chemical specific dermal ABS value is not available for an inorganic chemical of concern, a value of 0% should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be used.</a:t>
          </a: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18</xdr:row>
      <xdr:rowOff>200025</xdr:rowOff>
    </xdr:from>
    <xdr:to>
      <xdr:col>3</xdr:col>
      <xdr:colOff>419100</xdr:colOff>
      <xdr:row>20</xdr:row>
      <xdr:rowOff>142875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3086100"/>
          <a:ext cx="29527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171450</xdr:colOff>
      <xdr:row>24</xdr:row>
      <xdr:rowOff>66675</xdr:rowOff>
    </xdr:from>
    <xdr:to>
      <xdr:col>3</xdr:col>
      <xdr:colOff>438150</xdr:colOff>
      <xdr:row>25</xdr:row>
      <xdr:rowOff>209550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4267200"/>
          <a:ext cx="30670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3</xdr:row>
      <xdr:rowOff>57150</xdr:rowOff>
    </xdr:from>
    <xdr:to>
      <xdr:col>4</xdr:col>
      <xdr:colOff>1266825</xdr:colOff>
      <xdr:row>4</xdr:row>
      <xdr:rowOff>171450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628650"/>
          <a:ext cx="22479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</xdr:col>
      <xdr:colOff>1381125</xdr:colOff>
      <xdr:row>5</xdr:row>
      <xdr:rowOff>152400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3619500"/>
          <a:ext cx="13811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4</xdr:row>
      <xdr:rowOff>0</xdr:rowOff>
    </xdr:from>
    <xdr:to>
      <xdr:col>6</xdr:col>
      <xdr:colOff>1885950</xdr:colOff>
      <xdr:row>6</xdr:row>
      <xdr:rowOff>19050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762000"/>
          <a:ext cx="18859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20</xdr:row>
      <xdr:rowOff>76200</xdr:rowOff>
    </xdr:from>
    <xdr:to>
      <xdr:col>10</xdr:col>
      <xdr:colOff>895350</xdr:colOff>
      <xdr:row>22</xdr:row>
      <xdr:rowOff>209550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314325"/>
          <a:ext cx="501967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47625</xdr:colOff>
      <xdr:row>24</xdr:row>
      <xdr:rowOff>9525</xdr:rowOff>
    </xdr:from>
    <xdr:to>
      <xdr:col>12</xdr:col>
      <xdr:colOff>102235</xdr:colOff>
      <xdr:row>27</xdr:row>
      <xdr:rowOff>209550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741"/>
        <a:stretch>
          <a:fillRect/>
        </a:stretch>
      </xdr:blipFill>
      <xdr:spPr bwMode="auto">
        <a:xfrm>
          <a:off x="1038225" y="1200150"/>
          <a:ext cx="6941185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C4:C9" totalsRowShown="0">
  <autoFilter ref="C4:C9"/>
  <tableColumns count="1">
    <tableColumn id="1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3"/>
  <sheetViews>
    <sheetView zoomScale="80" zoomScaleNormal="80" workbookViewId="0">
      <selection activeCell="W44" sqref="W44"/>
    </sheetView>
  </sheetViews>
  <sheetFormatPr defaultColWidth="8.85546875" defaultRowHeight="15" x14ac:dyDescent="0.25"/>
  <cols>
    <col min="1" max="31" width="8.85546875" style="30"/>
    <col min="32" max="16384" width="8.85546875" style="44"/>
  </cols>
  <sheetData>
    <row r="1" spans="2:31" x14ac:dyDescent="0.25">
      <c r="B1" s="86" t="s">
        <v>239</v>
      </c>
    </row>
    <row r="2" spans="2:31" x14ac:dyDescent="0.25">
      <c r="B2" s="86" t="s">
        <v>128</v>
      </c>
    </row>
    <row r="4" spans="2:31" x14ac:dyDescent="0.25">
      <c r="B4" s="86" t="s">
        <v>132</v>
      </c>
    </row>
    <row r="5" spans="2:31" x14ac:dyDescent="0.25">
      <c r="B5" s="328" t="s">
        <v>129</v>
      </c>
    </row>
    <row r="6" spans="2:31" x14ac:dyDescent="0.25">
      <c r="B6" s="30" t="s">
        <v>240</v>
      </c>
    </row>
    <row r="7" spans="2:31" x14ac:dyDescent="0.25">
      <c r="B7" s="30" t="s">
        <v>130</v>
      </c>
      <c r="AA7" s="329" t="s">
        <v>298</v>
      </c>
      <c r="AB7" s="329"/>
      <c r="AC7" s="329"/>
      <c r="AD7" s="329"/>
    </row>
    <row r="8" spans="2:31" x14ac:dyDescent="0.25">
      <c r="AA8" s="329"/>
      <c r="AB8" s="329"/>
      <c r="AC8" s="329"/>
      <c r="AD8" s="329"/>
    </row>
    <row r="9" spans="2:31" x14ac:dyDescent="0.25">
      <c r="B9" s="30" t="s">
        <v>241</v>
      </c>
    </row>
    <row r="10" spans="2:31" x14ac:dyDescent="0.25">
      <c r="B10" s="30" t="s">
        <v>131</v>
      </c>
    </row>
    <row r="12" spans="2:31" x14ac:dyDescent="0.25">
      <c r="B12" s="30" t="s">
        <v>133</v>
      </c>
    </row>
    <row r="13" spans="2:31" x14ac:dyDescent="0.25">
      <c r="B13" s="30" t="s">
        <v>242</v>
      </c>
    </row>
    <row r="14" spans="2:31" ht="15" customHeight="1" x14ac:dyDescent="0.25">
      <c r="AA14" s="329" t="s">
        <v>299</v>
      </c>
      <c r="AB14" s="329"/>
      <c r="AC14" s="329"/>
      <c r="AD14" s="329"/>
      <c r="AE14" s="329"/>
    </row>
    <row r="15" spans="2:31" x14ac:dyDescent="0.25">
      <c r="B15" s="86" t="s">
        <v>152</v>
      </c>
      <c r="AA15" s="329"/>
      <c r="AB15" s="329"/>
      <c r="AC15" s="329"/>
      <c r="AD15" s="329"/>
      <c r="AE15" s="329"/>
    </row>
    <row r="16" spans="2:31" x14ac:dyDescent="0.25">
      <c r="B16" s="30" t="s">
        <v>244</v>
      </c>
      <c r="AA16" s="329"/>
      <c r="AB16" s="329"/>
      <c r="AC16" s="329"/>
      <c r="AD16" s="329"/>
      <c r="AE16" s="329"/>
    </row>
    <row r="17" spans="1:31" x14ac:dyDescent="0.25">
      <c r="C17" s="30" t="s">
        <v>1942</v>
      </c>
    </row>
    <row r="18" spans="1:31" x14ac:dyDescent="0.25">
      <c r="B18" s="30" t="s">
        <v>144</v>
      </c>
    </row>
    <row r="19" spans="1:31" x14ac:dyDescent="0.25">
      <c r="B19" s="30" t="s">
        <v>134</v>
      </c>
    </row>
    <row r="20" spans="1:31" x14ac:dyDescent="0.25">
      <c r="B20" s="30" t="s">
        <v>145</v>
      </c>
    </row>
    <row r="21" spans="1:31" s="107" customFormat="1" x14ac:dyDescent="0.25">
      <c r="A21" s="328"/>
      <c r="B21" s="328" t="s">
        <v>146</v>
      </c>
      <c r="C21" s="328"/>
      <c r="D21" s="328"/>
      <c r="E21" s="328"/>
      <c r="F21" s="328"/>
      <c r="G21" s="328"/>
      <c r="H21" s="328"/>
      <c r="I21" s="328"/>
      <c r="J21" s="328"/>
      <c r="K21" s="328"/>
      <c r="L21" s="328"/>
      <c r="M21" s="328"/>
      <c r="N21" s="328"/>
      <c r="O21" s="328"/>
      <c r="P21" s="328"/>
      <c r="Q21" s="328"/>
      <c r="R21" s="328"/>
      <c r="S21" s="328"/>
      <c r="T21" s="328"/>
      <c r="U21" s="328"/>
      <c r="V21" s="328"/>
      <c r="W21" s="328"/>
      <c r="X21" s="328"/>
      <c r="Y21" s="328"/>
      <c r="Z21" s="328"/>
      <c r="AA21" s="329" t="s">
        <v>1949</v>
      </c>
      <c r="AB21" s="329"/>
      <c r="AC21" s="329"/>
      <c r="AD21" s="329"/>
      <c r="AE21" s="329"/>
    </row>
    <row r="22" spans="1:31" ht="15" customHeight="1" x14ac:dyDescent="0.25">
      <c r="AA22" s="329"/>
      <c r="AB22" s="329"/>
      <c r="AC22" s="329"/>
      <c r="AD22" s="329"/>
      <c r="AE22" s="329"/>
    </row>
    <row r="23" spans="1:31" x14ac:dyDescent="0.25">
      <c r="B23" s="86" t="s">
        <v>153</v>
      </c>
      <c r="AA23" s="329"/>
      <c r="AB23" s="329"/>
      <c r="AC23" s="329"/>
      <c r="AD23" s="329"/>
      <c r="AE23" s="329"/>
    </row>
    <row r="24" spans="1:31" x14ac:dyDescent="0.25">
      <c r="B24" s="30" t="s">
        <v>243</v>
      </c>
      <c r="AA24" s="329"/>
      <c r="AB24" s="329"/>
      <c r="AC24" s="329"/>
      <c r="AD24" s="329"/>
      <c r="AE24" s="329"/>
    </row>
    <row r="25" spans="1:31" x14ac:dyDescent="0.25">
      <c r="B25" s="30" t="s">
        <v>135</v>
      </c>
    </row>
    <row r="26" spans="1:31" x14ac:dyDescent="0.25">
      <c r="B26" s="30" t="s">
        <v>147</v>
      </c>
    </row>
    <row r="28" spans="1:31" x14ac:dyDescent="0.25">
      <c r="B28" s="86" t="s">
        <v>154</v>
      </c>
      <c r="AA28" s="329" t="s">
        <v>300</v>
      </c>
      <c r="AB28" s="329"/>
      <c r="AC28" s="329"/>
      <c r="AD28" s="329"/>
      <c r="AE28" s="329"/>
    </row>
    <row r="29" spans="1:31" x14ac:dyDescent="0.25">
      <c r="B29" s="30" t="s">
        <v>1952</v>
      </c>
      <c r="AA29" s="329"/>
      <c r="AB29" s="329"/>
      <c r="AC29" s="329"/>
      <c r="AD29" s="329"/>
      <c r="AE29" s="329"/>
    </row>
    <row r="30" spans="1:31" x14ac:dyDescent="0.25">
      <c r="B30" s="30" t="s">
        <v>245</v>
      </c>
      <c r="AA30" s="329"/>
      <c r="AB30" s="329"/>
      <c r="AC30" s="329"/>
      <c r="AD30" s="329"/>
      <c r="AE30" s="329"/>
    </row>
    <row r="31" spans="1:31" x14ac:dyDescent="0.25">
      <c r="B31" s="86" t="s">
        <v>1955</v>
      </c>
      <c r="AA31" s="329"/>
      <c r="AB31" s="329"/>
      <c r="AC31" s="329"/>
      <c r="AD31" s="329"/>
      <c r="AE31" s="329"/>
    </row>
    <row r="32" spans="1:31" x14ac:dyDescent="0.25">
      <c r="B32" s="30" t="s">
        <v>1956</v>
      </c>
      <c r="AA32" s="329"/>
      <c r="AB32" s="329"/>
      <c r="AC32" s="329"/>
      <c r="AD32" s="329"/>
      <c r="AE32" s="329"/>
    </row>
    <row r="33" spans="2:31" x14ac:dyDescent="0.25">
      <c r="B33" s="30" t="s">
        <v>137</v>
      </c>
      <c r="AA33" s="329"/>
      <c r="AB33" s="329"/>
      <c r="AC33" s="329"/>
      <c r="AD33" s="329"/>
      <c r="AE33" s="329"/>
    </row>
    <row r="34" spans="2:31" x14ac:dyDescent="0.25">
      <c r="B34" s="30" t="s">
        <v>248</v>
      </c>
      <c r="AA34" s="329"/>
      <c r="AB34" s="329"/>
      <c r="AC34" s="329"/>
      <c r="AD34" s="329"/>
      <c r="AE34" s="329"/>
    </row>
    <row r="35" spans="2:31" x14ac:dyDescent="0.25">
      <c r="B35" s="30" t="s">
        <v>206</v>
      </c>
      <c r="AA35" s="329"/>
      <c r="AB35" s="329"/>
      <c r="AC35" s="329"/>
      <c r="AD35" s="329"/>
      <c r="AE35" s="329"/>
    </row>
    <row r="36" spans="2:31" x14ac:dyDescent="0.25">
      <c r="B36" s="30" t="s">
        <v>205</v>
      </c>
    </row>
    <row r="37" spans="2:31" x14ac:dyDescent="0.25">
      <c r="B37" s="30" t="s">
        <v>297</v>
      </c>
    </row>
    <row r="38" spans="2:31" x14ac:dyDescent="0.25">
      <c r="B38" s="86" t="s">
        <v>1945</v>
      </c>
    </row>
    <row r="39" spans="2:31" x14ac:dyDescent="0.25">
      <c r="B39" s="328" t="s">
        <v>1957</v>
      </c>
    </row>
    <row r="40" spans="2:31" x14ac:dyDescent="0.25">
      <c r="B40" s="30" t="s">
        <v>137</v>
      </c>
    </row>
    <row r="41" spans="2:31" x14ac:dyDescent="0.25">
      <c r="B41" s="30" t="s">
        <v>248</v>
      </c>
    </row>
    <row r="42" spans="2:31" x14ac:dyDescent="0.25">
      <c r="B42" s="30" t="s">
        <v>206</v>
      </c>
    </row>
    <row r="43" spans="2:31" x14ac:dyDescent="0.25">
      <c r="B43" s="30" t="s">
        <v>205</v>
      </c>
    </row>
    <row r="44" spans="2:31" x14ac:dyDescent="0.25">
      <c r="B44" s="86" t="s">
        <v>1948</v>
      </c>
    </row>
    <row r="45" spans="2:31" x14ac:dyDescent="0.25">
      <c r="B45" s="86" t="s">
        <v>1953</v>
      </c>
    </row>
    <row r="46" spans="2:31" x14ac:dyDescent="0.25">
      <c r="B46" s="30" t="s">
        <v>246</v>
      </c>
    </row>
    <row r="47" spans="2:31" x14ac:dyDescent="0.25">
      <c r="B47" s="30" t="s">
        <v>155</v>
      </c>
    </row>
    <row r="48" spans="2:31" x14ac:dyDescent="0.25">
      <c r="B48" s="30" t="s">
        <v>220</v>
      </c>
    </row>
    <row r="49" spans="2:2" x14ac:dyDescent="0.25">
      <c r="B49" s="30" t="s">
        <v>221</v>
      </c>
    </row>
    <row r="50" spans="2:2" x14ac:dyDescent="0.25">
      <c r="B50" s="30" t="s">
        <v>249</v>
      </c>
    </row>
    <row r="51" spans="2:2" ht="18" x14ac:dyDescent="0.35">
      <c r="B51" s="30" t="s">
        <v>172</v>
      </c>
    </row>
    <row r="52" spans="2:2" x14ac:dyDescent="0.25">
      <c r="B52" s="30" t="s">
        <v>250</v>
      </c>
    </row>
    <row r="53" spans="2:2" x14ac:dyDescent="0.25">
      <c r="B53" s="30" t="s">
        <v>170</v>
      </c>
    </row>
    <row r="54" spans="2:2" x14ac:dyDescent="0.25">
      <c r="B54" s="30" t="s">
        <v>222</v>
      </c>
    </row>
    <row r="55" spans="2:2" x14ac:dyDescent="0.25">
      <c r="B55" s="30" t="s">
        <v>223</v>
      </c>
    </row>
    <row r="57" spans="2:2" x14ac:dyDescent="0.25">
      <c r="B57" s="86" t="s">
        <v>136</v>
      </c>
    </row>
    <row r="58" spans="2:2" x14ac:dyDescent="0.25">
      <c r="B58" s="30" t="s">
        <v>247</v>
      </c>
    </row>
    <row r="59" spans="2:2" x14ac:dyDescent="0.25">
      <c r="B59" s="30" t="s">
        <v>148</v>
      </c>
    </row>
    <row r="61" spans="2:2" x14ac:dyDescent="0.25">
      <c r="B61" s="86" t="s">
        <v>138</v>
      </c>
    </row>
    <row r="62" spans="2:2" x14ac:dyDescent="0.25">
      <c r="B62" s="30" t="s">
        <v>251</v>
      </c>
    </row>
    <row r="63" spans="2:2" x14ac:dyDescent="0.25">
      <c r="B63" s="30" t="s">
        <v>236</v>
      </c>
    </row>
    <row r="64" spans="2:2" x14ac:dyDescent="0.25">
      <c r="B64" s="30" t="s">
        <v>252</v>
      </c>
    </row>
    <row r="66" spans="2:2" x14ac:dyDescent="0.25">
      <c r="B66" s="86" t="s">
        <v>139</v>
      </c>
    </row>
    <row r="67" spans="2:2" x14ac:dyDescent="0.25">
      <c r="B67" s="30" t="s">
        <v>143</v>
      </c>
    </row>
    <row r="68" spans="2:2" x14ac:dyDescent="0.25">
      <c r="B68" s="30" t="s">
        <v>237</v>
      </c>
    </row>
    <row r="69" spans="2:2" x14ac:dyDescent="0.25">
      <c r="B69" s="30" t="s">
        <v>140</v>
      </c>
    </row>
    <row r="71" spans="2:2" x14ac:dyDescent="0.25">
      <c r="B71" s="86" t="s">
        <v>141</v>
      </c>
    </row>
    <row r="72" spans="2:2" x14ac:dyDescent="0.25">
      <c r="B72" s="30" t="s">
        <v>142</v>
      </c>
    </row>
    <row r="73" spans="2:2" x14ac:dyDescent="0.25">
      <c r="B73" s="30" t="s">
        <v>238</v>
      </c>
    </row>
  </sheetData>
  <sheetProtection sheet="1" objects="1" scenarios="1"/>
  <mergeCells count="4">
    <mergeCell ref="AA7:AD8"/>
    <mergeCell ref="AA28:AE35"/>
    <mergeCell ref="AA14:AE16"/>
    <mergeCell ref="AA21:AE24"/>
  </mergeCells>
  <pageMargins left="0.7" right="0.7" top="0.75" bottom="0.75" header="0.3" footer="0.3"/>
  <pageSetup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99"/>
  <sheetViews>
    <sheetView topLeftCell="A20" zoomScaleNormal="100" workbookViewId="0">
      <selection activeCell="M49" sqref="M49"/>
    </sheetView>
  </sheetViews>
  <sheetFormatPr defaultColWidth="8.85546875" defaultRowHeight="15" x14ac:dyDescent="0.25"/>
  <cols>
    <col min="1" max="1" width="6.5703125" style="44" customWidth="1"/>
    <col min="2" max="2" width="14.85546875" style="44" customWidth="1"/>
    <col min="3" max="3" width="33.28515625" style="44" customWidth="1"/>
    <col min="4" max="4" width="9.140625" style="47" hidden="1" customWidth="1"/>
    <col min="5" max="5" width="5.140625" style="47" hidden="1" customWidth="1"/>
    <col min="6" max="7" width="13.7109375" style="44" customWidth="1"/>
    <col min="8" max="8" width="14.5703125" style="44" customWidth="1"/>
    <col min="9" max="10" width="13.7109375" style="47" hidden="1" customWidth="1"/>
    <col min="11" max="11" width="14.28515625" style="44" customWidth="1"/>
    <col min="12" max="13" width="13.7109375" style="44" customWidth="1"/>
    <col min="14" max="15" width="13.7109375" style="47" hidden="1" customWidth="1"/>
    <col min="16" max="18" width="13.7109375" style="44" customWidth="1"/>
    <col min="19" max="19" width="27.7109375" style="44" customWidth="1"/>
    <col min="20" max="21" width="10.42578125" style="44" bestFit="1" customWidth="1"/>
    <col min="22" max="22" width="18" style="47" hidden="1" customWidth="1"/>
    <col min="23" max="23" width="22.85546875" style="47" hidden="1" customWidth="1"/>
    <col min="24" max="24" width="11.140625" style="47" hidden="1" customWidth="1"/>
    <col min="25" max="25" width="13.7109375" style="47" hidden="1" customWidth="1"/>
    <col min="26" max="26" width="22.42578125" style="47" hidden="1" customWidth="1"/>
    <col min="27" max="27" width="20.85546875" style="47" hidden="1" customWidth="1"/>
    <col min="28" max="28" width="8.85546875" style="47" hidden="1" customWidth="1"/>
    <col min="29" max="29" width="8.85546875" style="44" hidden="1" customWidth="1"/>
    <col min="30" max="16384" width="8.85546875" style="44"/>
  </cols>
  <sheetData>
    <row r="1" spans="1:27" s="47" customFormat="1" hidden="1" x14ac:dyDescent="0.25">
      <c r="A1" s="47" t="s">
        <v>285</v>
      </c>
      <c r="S1" s="137"/>
      <c r="T1" s="137"/>
      <c r="U1" s="164"/>
      <c r="V1" s="164"/>
    </row>
    <row r="2" spans="1:27" s="47" customFormat="1" hidden="1" x14ac:dyDescent="0.25">
      <c r="A2" s="138" t="s">
        <v>38</v>
      </c>
      <c r="S2" s="308" t="s">
        <v>309</v>
      </c>
      <c r="T2" s="308"/>
      <c r="U2" s="308"/>
      <c r="V2" s="309"/>
      <c r="X2" s="308" t="s">
        <v>302</v>
      </c>
      <c r="Y2" s="308"/>
      <c r="Z2" s="308"/>
      <c r="AA2" s="309"/>
    </row>
    <row r="3" spans="1:27" s="47" customFormat="1" hidden="1" x14ac:dyDescent="0.25">
      <c r="F3" s="304" t="s">
        <v>58</v>
      </c>
      <c r="G3" s="303"/>
      <c r="H3" s="303" t="s">
        <v>72</v>
      </c>
      <c r="I3" s="303"/>
      <c r="J3" s="303"/>
      <c r="K3" s="303"/>
      <c r="L3" s="304" t="s">
        <v>75</v>
      </c>
      <c r="M3" s="305"/>
      <c r="N3" s="59"/>
      <c r="O3" s="59"/>
      <c r="S3" s="310" t="s">
        <v>261</v>
      </c>
      <c r="T3" s="306"/>
      <c r="U3" s="306"/>
      <c r="V3" s="311"/>
      <c r="X3" s="310" t="s">
        <v>261</v>
      </c>
      <c r="Y3" s="306"/>
      <c r="Z3" s="306"/>
      <c r="AA3" s="311"/>
    </row>
    <row r="4" spans="1:27" s="47" customFormat="1" hidden="1" x14ac:dyDescent="0.25">
      <c r="A4" s="165" t="s">
        <v>14</v>
      </c>
      <c r="B4" s="165" t="s">
        <v>12</v>
      </c>
      <c r="C4" s="165" t="s">
        <v>4</v>
      </c>
      <c r="D4" s="60"/>
      <c r="E4" s="60"/>
      <c r="F4" s="61" t="s">
        <v>93</v>
      </c>
      <c r="G4" s="61" t="s">
        <v>94</v>
      </c>
      <c r="H4" s="61" t="str">
        <f>F4</f>
        <v>CULcancer</v>
      </c>
      <c r="I4" s="258"/>
      <c r="J4" s="258"/>
      <c r="K4" s="61" t="str">
        <f>G4</f>
        <v>CULnoncancer</v>
      </c>
      <c r="L4" s="61" t="str">
        <f>H4</f>
        <v>CULcancer</v>
      </c>
      <c r="M4" s="61" t="str">
        <f>K4</f>
        <v>CULnoncancer</v>
      </c>
      <c r="N4" s="258"/>
      <c r="O4" s="258"/>
      <c r="Q4" s="153" t="s">
        <v>158</v>
      </c>
      <c r="R4" s="153" t="s">
        <v>4</v>
      </c>
      <c r="S4" s="155" t="s">
        <v>263</v>
      </c>
      <c r="T4" s="156" t="s">
        <v>264</v>
      </c>
      <c r="U4" s="157" t="s">
        <v>265</v>
      </c>
      <c r="V4" s="158" t="s">
        <v>262</v>
      </c>
      <c r="X4" s="259" t="s">
        <v>263</v>
      </c>
      <c r="Y4" s="156" t="s">
        <v>264</v>
      </c>
      <c r="Z4" s="157" t="s">
        <v>265</v>
      </c>
      <c r="AA4" s="158" t="s">
        <v>262</v>
      </c>
    </row>
    <row r="5" spans="1:27" s="47" customFormat="1" hidden="1" x14ac:dyDescent="0.25">
      <c r="A5" s="60" t="s">
        <v>20</v>
      </c>
      <c r="B5" s="60" t="s">
        <v>21</v>
      </c>
      <c r="C5" s="60" t="s">
        <v>5</v>
      </c>
      <c r="D5" s="60"/>
      <c r="E5" s="60"/>
      <c r="F5" s="159">
        <f>'Step 3 Exposure Parameters'!D24</f>
        <v>9.9999999999999995E-7</v>
      </c>
      <c r="G5" s="60">
        <f>'Step 3 Exposure Parameters'!E24</f>
        <v>1</v>
      </c>
      <c r="H5" s="60">
        <f>'Step 3 Exposure Parameters'!F24</f>
        <v>9.9999999999999995E-7</v>
      </c>
      <c r="I5" s="60"/>
      <c r="J5" s="60"/>
      <c r="K5" s="60">
        <f>'Step 3 Exposure Parameters'!G24</f>
        <v>1</v>
      </c>
      <c r="L5" s="159">
        <f>'Step 3 Exposure Parameters'!H24</f>
        <v>9.9999999999999995E-7</v>
      </c>
      <c r="M5" s="60">
        <f>'Step 3 Exposure Parameters'!I24</f>
        <v>1</v>
      </c>
      <c r="N5" s="60"/>
      <c r="O5" s="60"/>
      <c r="Q5" s="60" t="s">
        <v>21</v>
      </c>
      <c r="R5" s="60" t="s">
        <v>5</v>
      </c>
      <c r="S5" s="166">
        <f>'Step 3 Exposure Parameters'!$P24</f>
        <v>9.9999999999999995E-7</v>
      </c>
      <c r="T5" s="167">
        <f>'Step 3 Exposure Parameters'!$Q24</f>
        <v>9.9999999999999995E-7</v>
      </c>
      <c r="U5" s="167">
        <f>'Step 3 Exposure Parameters'!$R24</f>
        <v>9.9999999999999995E-7</v>
      </c>
      <c r="V5" s="168">
        <f>'Step 3 Exposure Parameters'!$S24</f>
        <v>9.9999999999999995E-7</v>
      </c>
      <c r="X5" s="166">
        <f>'Step 3 Exposure Parameters'!$P24</f>
        <v>9.9999999999999995E-7</v>
      </c>
      <c r="Y5" s="167">
        <f>'Step 3 Exposure Parameters'!$Q24</f>
        <v>9.9999999999999995E-7</v>
      </c>
      <c r="Z5" s="167">
        <f>'Step 3 Exposure Parameters'!$T24</f>
        <v>9.9999999999999995E-7</v>
      </c>
      <c r="AA5" s="168">
        <f>'Step 3 Exposure Parameters'!$U24</f>
        <v>9.9999999999999995E-7</v>
      </c>
    </row>
    <row r="6" spans="1:27" s="47" customFormat="1" hidden="1" x14ac:dyDescent="0.25">
      <c r="A6" s="60" t="s">
        <v>15</v>
      </c>
      <c r="B6" s="60" t="s">
        <v>0</v>
      </c>
      <c r="C6" s="60" t="s">
        <v>6</v>
      </c>
      <c r="D6" s="60"/>
      <c r="E6" s="60"/>
      <c r="F6" s="159">
        <f>'Step 3 Exposure Parameters'!D25</f>
        <v>16</v>
      </c>
      <c r="G6" s="60">
        <f>'Step 3 Exposure Parameters'!E25</f>
        <v>16</v>
      </c>
      <c r="H6" s="60">
        <f>'Step 3 Exposure Parameters'!F25</f>
        <v>80</v>
      </c>
      <c r="I6" s="60"/>
      <c r="J6" s="60"/>
      <c r="K6" s="60">
        <f>'Step 3 Exposure Parameters'!G25</f>
        <v>80</v>
      </c>
      <c r="L6" s="159">
        <f>'Step 3 Exposure Parameters'!H25</f>
        <v>80</v>
      </c>
      <c r="M6" s="60">
        <f>'Step 3 Exposure Parameters'!I25</f>
        <v>80</v>
      </c>
      <c r="N6" s="60"/>
      <c r="O6" s="60"/>
      <c r="Q6" s="60" t="s">
        <v>0</v>
      </c>
      <c r="R6" s="60" t="s">
        <v>6</v>
      </c>
      <c r="S6" s="172">
        <f>'Step 3 Exposure Parameters'!$P25</f>
        <v>10</v>
      </c>
      <c r="T6" s="173">
        <f>'Step 3 Exposure Parameters'!$Q25</f>
        <v>17</v>
      </c>
      <c r="U6" s="173">
        <f>'Step 3 Exposure Parameters'!$R25</f>
        <v>41</v>
      </c>
      <c r="V6" s="171">
        <f>'Step 3 Exposure Parameters'!$S25</f>
        <v>80</v>
      </c>
      <c r="X6" s="172">
        <f>'Step 3 Exposure Parameters'!$P25</f>
        <v>10</v>
      </c>
      <c r="Y6" s="173">
        <f>'Step 3 Exposure Parameters'!$Q25</f>
        <v>17</v>
      </c>
      <c r="Z6" s="173">
        <f>'Step 3 Exposure Parameters'!$T25</f>
        <v>41</v>
      </c>
      <c r="AA6" s="191">
        <f>'Step 3 Exposure Parameters'!$U25</f>
        <v>80</v>
      </c>
    </row>
    <row r="7" spans="1:27" s="47" customFormat="1" hidden="1" x14ac:dyDescent="0.25">
      <c r="A7" s="60" t="s">
        <v>16</v>
      </c>
      <c r="B7" s="60" t="s">
        <v>87</v>
      </c>
      <c r="C7" s="60" t="s">
        <v>7</v>
      </c>
      <c r="D7" s="60"/>
      <c r="E7" s="60"/>
      <c r="F7" s="159">
        <f>'Step 3 Exposure Parameters'!D26</f>
        <v>25550</v>
      </c>
      <c r="G7" s="60">
        <f>'Step 3 Exposure Parameters'!E26</f>
        <v>2190</v>
      </c>
      <c r="H7" s="60">
        <f>'Step 3 Exposure Parameters'!F26</f>
        <v>25550</v>
      </c>
      <c r="I7" s="60"/>
      <c r="J7" s="60"/>
      <c r="K7" s="60">
        <f>'Step 3 Exposure Parameters'!G26</f>
        <v>25550</v>
      </c>
      <c r="L7" s="159">
        <f>'Step 3 Exposure Parameters'!H26</f>
        <v>25550</v>
      </c>
      <c r="M7" s="60">
        <f>'Step 3 Exposure Parameters'!I26</f>
        <v>25550</v>
      </c>
      <c r="N7" s="60"/>
      <c r="O7" s="60"/>
      <c r="Q7" s="60" t="s">
        <v>87</v>
      </c>
      <c r="R7" s="60" t="s">
        <v>7</v>
      </c>
      <c r="S7" s="169">
        <f>'Step 3 Exposure Parameters'!$P26</f>
        <v>25550</v>
      </c>
      <c r="T7" s="170">
        <f>'Step 3 Exposure Parameters'!$Q26</f>
        <v>25550</v>
      </c>
      <c r="U7" s="170">
        <f>'Step 3 Exposure Parameters'!$R26</f>
        <v>25550</v>
      </c>
      <c r="V7" s="171">
        <f>'Step 3 Exposure Parameters'!$S26</f>
        <v>25550</v>
      </c>
      <c r="X7" s="169">
        <f>'Step 3 Exposure Parameters'!$P26</f>
        <v>25550</v>
      </c>
      <c r="Y7" s="170">
        <f>'Step 3 Exposure Parameters'!$Q26</f>
        <v>25550</v>
      </c>
      <c r="Z7" s="170">
        <f>'Step 3 Exposure Parameters'!$T26</f>
        <v>25550</v>
      </c>
      <c r="AA7" s="171">
        <f>'Step 3 Exposure Parameters'!$U26</f>
        <v>25550</v>
      </c>
    </row>
    <row r="8" spans="1:27" s="47" customFormat="1" hidden="1" x14ac:dyDescent="0.25">
      <c r="A8" s="60" t="s">
        <v>17</v>
      </c>
      <c r="B8" s="60" t="s">
        <v>1</v>
      </c>
      <c r="C8" s="60" t="s">
        <v>47</v>
      </c>
      <c r="D8" s="60"/>
      <c r="E8" s="60"/>
      <c r="F8" s="159">
        <f>'Step 3 Exposure Parameters'!D27</f>
        <v>1000000</v>
      </c>
      <c r="G8" s="60">
        <f>'Step 3 Exposure Parameters'!E27</f>
        <v>1000000</v>
      </c>
      <c r="H8" s="60">
        <f>'Step 3 Exposure Parameters'!F27</f>
        <v>1000000</v>
      </c>
      <c r="I8" s="60"/>
      <c r="J8" s="60"/>
      <c r="K8" s="60">
        <f>'Step 3 Exposure Parameters'!G27</f>
        <v>1000000</v>
      </c>
      <c r="L8" s="159">
        <f>'Step 3 Exposure Parameters'!H27</f>
        <v>1000000</v>
      </c>
      <c r="M8" s="60">
        <f>'Step 3 Exposure Parameters'!I27</f>
        <v>1000000</v>
      </c>
      <c r="N8" s="60"/>
      <c r="O8" s="60"/>
      <c r="Q8" s="60" t="s">
        <v>1</v>
      </c>
      <c r="R8" s="60" t="s">
        <v>47</v>
      </c>
      <c r="S8" s="169">
        <f>'Step 3 Exposure Parameters'!$P27</f>
        <v>1000000</v>
      </c>
      <c r="T8" s="170">
        <f>'Step 3 Exposure Parameters'!$Q27</f>
        <v>1000000</v>
      </c>
      <c r="U8" s="170">
        <f>'Step 3 Exposure Parameters'!$R27</f>
        <v>1000000</v>
      </c>
      <c r="V8" s="171">
        <f>'Step 3 Exposure Parameters'!$S27</f>
        <v>1000000</v>
      </c>
      <c r="X8" s="169">
        <f>'Step 3 Exposure Parameters'!$P27</f>
        <v>1000000</v>
      </c>
      <c r="Y8" s="170">
        <f>'Step 3 Exposure Parameters'!$Q27</f>
        <v>1000000</v>
      </c>
      <c r="Z8" s="170">
        <f>'Step 3 Exposure Parameters'!$T27</f>
        <v>1000000</v>
      </c>
      <c r="AA8" s="171">
        <f>'Step 3 Exposure Parameters'!$U27</f>
        <v>1000000</v>
      </c>
    </row>
    <row r="9" spans="1:27" s="47" customFormat="1" hidden="1" x14ac:dyDescent="0.25">
      <c r="A9" s="60" t="s">
        <v>18</v>
      </c>
      <c r="B9" s="60" t="s">
        <v>2</v>
      </c>
      <c r="C9" s="60" t="s">
        <v>10</v>
      </c>
      <c r="D9" s="60"/>
      <c r="E9" s="60"/>
      <c r="F9" s="159">
        <f>'Step 3 Exposure Parameters'!D28</f>
        <v>41</v>
      </c>
      <c r="G9" s="60">
        <f>'Step 3 Exposure Parameters'!E28</f>
        <v>41</v>
      </c>
      <c r="H9" s="60">
        <f>'Step 3 Exposure Parameters'!F28</f>
        <v>120</v>
      </c>
      <c r="I9" s="60"/>
      <c r="J9" s="60"/>
      <c r="K9" s="60">
        <f>'Step 3 Exposure Parameters'!G28</f>
        <v>120</v>
      </c>
      <c r="L9" s="159">
        <f>'Step 3 Exposure Parameters'!H28</f>
        <v>119</v>
      </c>
      <c r="M9" s="60">
        <f>'Step 3 Exposure Parameters'!I28</f>
        <v>119</v>
      </c>
      <c r="N9" s="60"/>
      <c r="O9" s="60"/>
      <c r="Q9" s="60" t="s">
        <v>2</v>
      </c>
      <c r="R9" s="60" t="s">
        <v>10</v>
      </c>
      <c r="S9" s="169">
        <f>'Step 3 Exposure Parameters'!$P28</f>
        <v>41</v>
      </c>
      <c r="T9" s="170">
        <f>'Step 3 Exposure Parameters'!$Q28</f>
        <v>41</v>
      </c>
      <c r="U9" s="170">
        <f>'Step 3 Exposure Parameters'!$R28</f>
        <v>120</v>
      </c>
      <c r="V9" s="171">
        <f>'Step 3 Exposure Parameters'!S28</f>
        <v>120</v>
      </c>
      <c r="X9" s="169">
        <f>'Step 3 Exposure Parameters'!$P28</f>
        <v>41</v>
      </c>
      <c r="Y9" s="170">
        <f>'Step 3 Exposure Parameters'!$Q28</f>
        <v>41</v>
      </c>
      <c r="Z9" s="170">
        <f>'Step 3 Exposure Parameters'!$T28</f>
        <v>119</v>
      </c>
      <c r="AA9" s="171">
        <f>'Step 3 Exposure Parameters'!$U28</f>
        <v>119</v>
      </c>
    </row>
    <row r="10" spans="1:27" s="47" customFormat="1" hidden="1" x14ac:dyDescent="0.25">
      <c r="A10" s="60" t="s">
        <v>19</v>
      </c>
      <c r="B10" s="60" t="s">
        <v>3</v>
      </c>
      <c r="C10" s="60" t="s">
        <v>11</v>
      </c>
      <c r="D10" s="60"/>
      <c r="E10" s="60"/>
      <c r="F10" s="159">
        <f>'Step 3 Exposure Parameters'!D29</f>
        <v>6</v>
      </c>
      <c r="G10" s="60">
        <f>'Step 3 Exposure Parameters'!E29</f>
        <v>6</v>
      </c>
      <c r="H10" s="60">
        <f>'Step 3 Exposure Parameters'!F29</f>
        <v>70</v>
      </c>
      <c r="I10" s="60"/>
      <c r="J10" s="60"/>
      <c r="K10" s="60">
        <f>'Step 3 Exposure Parameters'!G29</f>
        <v>70</v>
      </c>
      <c r="L10" s="159">
        <f>'Step 3 Exposure Parameters'!H29</f>
        <v>70</v>
      </c>
      <c r="M10" s="60">
        <f>'Step 3 Exposure Parameters'!I29</f>
        <v>70</v>
      </c>
      <c r="N10" s="60"/>
      <c r="O10" s="60"/>
      <c r="Q10" s="60" t="s">
        <v>3</v>
      </c>
      <c r="R10" s="60" t="s">
        <v>11</v>
      </c>
      <c r="S10" s="169">
        <f>'Step 3 Exposure Parameters'!$P29</f>
        <v>2</v>
      </c>
      <c r="T10" s="170">
        <f>'Step 3 Exposure Parameters'!$Q29</f>
        <v>4</v>
      </c>
      <c r="U10" s="170">
        <f>'Step 3 Exposure Parameters'!$R29</f>
        <v>10</v>
      </c>
      <c r="V10" s="171">
        <f>'Step 3 Exposure Parameters'!$S29</f>
        <v>54</v>
      </c>
      <c r="X10" s="169">
        <f>'Step 3 Exposure Parameters'!$P29</f>
        <v>2</v>
      </c>
      <c r="Y10" s="170">
        <f>'Step 3 Exposure Parameters'!$Q29</f>
        <v>4</v>
      </c>
      <c r="Z10" s="170">
        <f>'Step 3 Exposure Parameters'!$T29</f>
        <v>10</v>
      </c>
      <c r="AA10" s="171">
        <f>'Step 3 Exposure Parameters'!$U29</f>
        <v>54</v>
      </c>
    </row>
    <row r="11" spans="1:27" s="47" customFormat="1" hidden="1" x14ac:dyDescent="0.25">
      <c r="A11" s="60" t="s">
        <v>33</v>
      </c>
      <c r="B11" s="60" t="s">
        <v>39</v>
      </c>
      <c r="C11" s="60" t="s">
        <v>40</v>
      </c>
      <c r="D11" s="60"/>
      <c r="E11" s="60"/>
      <c r="F11" s="159">
        <f>'Step 3 Exposure Parameters'!D30</f>
        <v>200</v>
      </c>
      <c r="G11" s="60">
        <f>'Step 3 Exposure Parameters'!E30</f>
        <v>200</v>
      </c>
      <c r="H11" s="60">
        <f>'Step 3 Exposure Parameters'!F30</f>
        <v>100</v>
      </c>
      <c r="I11" s="60"/>
      <c r="J11" s="60"/>
      <c r="K11" s="60">
        <f>'Step 3 Exposure Parameters'!G30</f>
        <v>100</v>
      </c>
      <c r="L11" s="159">
        <f>'Step 3 Exposure Parameters'!H30</f>
        <v>50</v>
      </c>
      <c r="M11" s="60">
        <f>'Step 3 Exposure Parameters'!I30</f>
        <v>50</v>
      </c>
      <c r="N11" s="60"/>
      <c r="O11" s="60"/>
      <c r="Q11" s="60" t="s">
        <v>39</v>
      </c>
      <c r="R11" s="60" t="s">
        <v>40</v>
      </c>
      <c r="S11" s="169">
        <f>'Step 3 Exposure Parameters'!$P30</f>
        <v>200</v>
      </c>
      <c r="T11" s="170">
        <f>'Step 3 Exposure Parameters'!$Q30</f>
        <v>200</v>
      </c>
      <c r="U11" s="170">
        <f>'Step 3 Exposure Parameters'!$R30</f>
        <v>100</v>
      </c>
      <c r="V11" s="171">
        <f>'Step 3 Exposure Parameters'!$S30</f>
        <v>100</v>
      </c>
      <c r="X11" s="169">
        <f>'Step 3 Exposure Parameters'!$P30</f>
        <v>200</v>
      </c>
      <c r="Y11" s="170">
        <f>'Step 3 Exposure Parameters'!$Q30</f>
        <v>200</v>
      </c>
      <c r="Z11" s="170">
        <f>'Step 3 Exposure Parameters'!$T30</f>
        <v>50</v>
      </c>
      <c r="AA11" s="171">
        <f>'Step 3 Exposure Parameters'!$U30</f>
        <v>50</v>
      </c>
    </row>
    <row r="12" spans="1:27" s="47" customFormat="1" hidden="1" x14ac:dyDescent="0.25">
      <c r="A12" s="60" t="s">
        <v>35</v>
      </c>
      <c r="B12" s="60" t="s">
        <v>41</v>
      </c>
      <c r="C12" s="60" t="s">
        <v>42</v>
      </c>
      <c r="D12" s="60"/>
      <c r="E12" s="60"/>
      <c r="F12" s="159">
        <f>'Step 3 Exposure Parameters'!D31</f>
        <v>2200</v>
      </c>
      <c r="G12" s="60">
        <f>'Step 3 Exposure Parameters'!E31</f>
        <v>2200</v>
      </c>
      <c r="H12" s="60">
        <f>'Step 3 Exposure Parameters'!F31</f>
        <v>3160</v>
      </c>
      <c r="I12" s="60"/>
      <c r="J12" s="60"/>
      <c r="K12" s="60">
        <f>'Step 3 Exposure Parameters'!G31</f>
        <v>3160</v>
      </c>
      <c r="L12" s="159">
        <f>'Step 3 Exposure Parameters'!H31</f>
        <v>3160</v>
      </c>
      <c r="M12" s="60">
        <f>'Step 3 Exposure Parameters'!I31</f>
        <v>3160</v>
      </c>
      <c r="N12" s="60"/>
      <c r="O12" s="60"/>
      <c r="Q12" s="60" t="s">
        <v>41</v>
      </c>
      <c r="R12" s="60" t="s">
        <v>42</v>
      </c>
      <c r="S12" s="169">
        <f>'Step 3 Exposure Parameters'!$P31</f>
        <v>1752</v>
      </c>
      <c r="T12" s="170">
        <f>'Step 3 Exposure Parameters'!$Q31</f>
        <v>2462</v>
      </c>
      <c r="U12" s="170">
        <f>'Step 3 Exposure Parameters'!$R31</f>
        <v>2178</v>
      </c>
      <c r="V12" s="171">
        <f>'Step 3 Exposure Parameters'!$S31</f>
        <v>3656</v>
      </c>
      <c r="X12" s="169">
        <f>'Step 3 Exposure Parameters'!$P31</f>
        <v>1752</v>
      </c>
      <c r="Y12" s="170">
        <f>'Step 3 Exposure Parameters'!$Q31</f>
        <v>2462</v>
      </c>
      <c r="Z12" s="170">
        <f>'Step 3 Exposure Parameters'!$T31</f>
        <v>2178</v>
      </c>
      <c r="AA12" s="171">
        <f>'Step 3 Exposure Parameters'!$U31</f>
        <v>3656</v>
      </c>
    </row>
    <row r="13" spans="1:27" s="47" customFormat="1" hidden="1" x14ac:dyDescent="0.25">
      <c r="A13" s="60" t="s">
        <v>36</v>
      </c>
      <c r="B13" s="60" t="s">
        <v>43</v>
      </c>
      <c r="C13" s="60" t="s">
        <v>44</v>
      </c>
      <c r="D13" s="60"/>
      <c r="E13" s="60"/>
      <c r="F13" s="159">
        <f>'Step 3 Exposure Parameters'!D32</f>
        <v>0.2</v>
      </c>
      <c r="G13" s="60">
        <f>'Step 3 Exposure Parameters'!E32</f>
        <v>0.2</v>
      </c>
      <c r="H13" s="60">
        <f>'Step 3 Exposure Parameters'!F32</f>
        <v>0.6</v>
      </c>
      <c r="I13" s="60"/>
      <c r="J13" s="60"/>
      <c r="K13" s="60">
        <f>'Step 3 Exposure Parameters'!G32</f>
        <v>0.6</v>
      </c>
      <c r="L13" s="159">
        <f>'Step 3 Exposure Parameters'!H32</f>
        <v>0.02</v>
      </c>
      <c r="M13" s="60">
        <f>'Step 3 Exposure Parameters'!I32</f>
        <v>0.02</v>
      </c>
      <c r="N13" s="60"/>
      <c r="O13" s="60"/>
      <c r="Q13" s="60" t="s">
        <v>43</v>
      </c>
      <c r="R13" s="60" t="s">
        <v>44</v>
      </c>
      <c r="S13" s="172">
        <f>'Step 3 Exposure Parameters'!$P32</f>
        <v>0.2</v>
      </c>
      <c r="T13" s="173">
        <f>'Step 3 Exposure Parameters'!$Q32</f>
        <v>0.2</v>
      </c>
      <c r="U13" s="173">
        <f>'Step 3 Exposure Parameters'!$R32</f>
        <v>0.6</v>
      </c>
      <c r="V13" s="191">
        <f>'Step 3 Exposure Parameters'!$S32</f>
        <v>0.6</v>
      </c>
      <c r="X13" s="172">
        <f>'Step 3 Exposure Parameters'!$P32</f>
        <v>0.2</v>
      </c>
      <c r="Y13" s="173">
        <f>'Step 3 Exposure Parameters'!$Q32</f>
        <v>0.2</v>
      </c>
      <c r="Z13" s="173">
        <f>'Step 3 Exposure Parameters'!$T32</f>
        <v>0.6</v>
      </c>
      <c r="AA13" s="191">
        <f>'Step 3 Exposure Parameters'!$U32</f>
        <v>0.6</v>
      </c>
    </row>
    <row r="14" spans="1:27" s="47" customFormat="1" hidden="1" x14ac:dyDescent="0.25">
      <c r="A14" s="50"/>
      <c r="B14" s="50"/>
      <c r="C14" s="50"/>
      <c r="D14" s="50"/>
      <c r="E14" s="50"/>
      <c r="F14" s="163"/>
      <c r="G14" s="50"/>
      <c r="H14" s="50"/>
      <c r="I14" s="50"/>
      <c r="J14" s="50"/>
      <c r="K14" s="50"/>
      <c r="L14" s="163"/>
      <c r="M14" s="50"/>
      <c r="N14" s="50"/>
      <c r="O14" s="50"/>
      <c r="Q14" s="60" t="s">
        <v>270</v>
      </c>
      <c r="R14" s="60" t="s">
        <v>5</v>
      </c>
      <c r="S14" s="169">
        <f>'Step 3 Exposure Parameters'!$P33</f>
        <v>10</v>
      </c>
      <c r="T14" s="170">
        <f>'Step 3 Exposure Parameters'!$Q33</f>
        <v>3</v>
      </c>
      <c r="U14" s="170">
        <f>'Step 3 Exposure Parameters'!$R33</f>
        <v>3</v>
      </c>
      <c r="V14" s="171">
        <f>'Step 3 Exposure Parameters'!$S33</f>
        <v>1</v>
      </c>
      <c r="X14" s="169">
        <f>'Step 3 Exposure Parameters'!$P33</f>
        <v>10</v>
      </c>
      <c r="Y14" s="170">
        <f>'Step 3 Exposure Parameters'!$Q33</f>
        <v>3</v>
      </c>
      <c r="Z14" s="170">
        <f>'Step 3 Exposure Parameters'!$T33</f>
        <v>3</v>
      </c>
      <c r="AA14" s="171">
        <f>'Step 3 Exposure Parameters'!$U33</f>
        <v>1</v>
      </c>
    </row>
    <row r="15" spans="1:27" s="47" customFormat="1" hidden="1" x14ac:dyDescent="0.25">
      <c r="A15" s="50"/>
      <c r="B15" s="50"/>
      <c r="C15" s="50"/>
      <c r="D15" s="50"/>
      <c r="E15" s="50"/>
      <c r="F15" s="163"/>
      <c r="G15" s="50"/>
      <c r="H15" s="50"/>
      <c r="I15" s="50"/>
      <c r="J15" s="50"/>
      <c r="K15" s="50"/>
      <c r="L15" s="163"/>
      <c r="M15" s="50"/>
      <c r="N15" s="50"/>
      <c r="O15" s="50"/>
      <c r="R15" s="47" t="s">
        <v>276</v>
      </c>
    </row>
    <row r="16" spans="1:27" s="47" customFormat="1" hidden="1" x14ac:dyDescent="0.25">
      <c r="A16" s="50"/>
      <c r="B16" s="50"/>
      <c r="C16" s="50"/>
      <c r="D16" s="50"/>
      <c r="E16" s="50"/>
      <c r="F16" s="163"/>
      <c r="G16" s="50"/>
      <c r="H16" s="50"/>
      <c r="I16" s="50"/>
      <c r="J16" s="50"/>
      <c r="K16" s="50"/>
      <c r="L16" s="163"/>
      <c r="M16" s="50"/>
      <c r="N16" s="50"/>
      <c r="O16" s="50"/>
      <c r="R16" s="50" t="s">
        <v>274</v>
      </c>
      <c r="S16" s="163">
        <f>(S11*S10*S9*S14)/S6</f>
        <v>16400</v>
      </c>
      <c r="T16" s="163">
        <f>(T11*T10*T9*T14)/T6</f>
        <v>5788.2352941176468</v>
      </c>
      <c r="U16" s="163">
        <f>(U11*U10*U9*U14)/U6</f>
        <v>8780.4878048780483</v>
      </c>
      <c r="V16" s="163">
        <f>(V11*V10*V9*V14)/V6</f>
        <v>8100</v>
      </c>
      <c r="W16" s="174" t="s">
        <v>274</v>
      </c>
      <c r="X16" s="163">
        <f>(X11*X10*X9*X14)/X6</f>
        <v>16400</v>
      </c>
      <c r="Y16" s="163">
        <f>(Y11*Y10*Y9*Y14)/Y6</f>
        <v>5788.2352941176468</v>
      </c>
      <c r="Z16" s="163">
        <f>(Z11*Z10*Z9*Z14)/Z6</f>
        <v>4353.6585365853662</v>
      </c>
      <c r="AA16" s="163">
        <f>(AA11*AA10*AA9*AA14)/AA6</f>
        <v>4016.25</v>
      </c>
    </row>
    <row r="17" spans="1:29" s="47" customFormat="1" hidden="1" x14ac:dyDescent="0.25">
      <c r="A17" s="50"/>
      <c r="B17" s="50"/>
      <c r="C17" s="50"/>
      <c r="D17" s="50"/>
      <c r="E17" s="50"/>
      <c r="F17" s="163"/>
      <c r="G17" s="50"/>
      <c r="H17" s="50"/>
      <c r="I17" s="50"/>
      <c r="J17" s="50"/>
      <c r="K17" s="50"/>
      <c r="L17" s="163"/>
      <c r="M17" s="50"/>
      <c r="N17" s="50"/>
      <c r="O17" s="50"/>
      <c r="R17" s="50" t="s">
        <v>275</v>
      </c>
      <c r="S17" s="163">
        <f>(S12*S10*S9*S13*S14)/S6</f>
        <v>28732.799999999999</v>
      </c>
      <c r="T17" s="163">
        <f>(T12*T10*T9*T13*T14)/T6</f>
        <v>14250.635294117648</v>
      </c>
      <c r="U17" s="163">
        <f>(U12*U10*U9*U13*U14)/U6</f>
        <v>114743.41463414633</v>
      </c>
      <c r="V17" s="163">
        <f>(V12*V10*V9*V13*V14)/V6</f>
        <v>177681.6</v>
      </c>
      <c r="W17" s="174" t="s">
        <v>275</v>
      </c>
      <c r="X17" s="163">
        <f>(X12*X10*X9*X13*X14)/X6</f>
        <v>28732.799999999999</v>
      </c>
      <c r="Y17" s="163">
        <f>(Y12*Y10*Y9*Y13*Y14)/Y6</f>
        <v>14250.635294117648</v>
      </c>
      <c r="Z17" s="163">
        <f>(Z12*Z10*Z9*Z13*Z14)/Z6</f>
        <v>113787.21951219512</v>
      </c>
      <c r="AA17" s="163">
        <f>(AA12*AA10*AA9*AA13*AA14)/AA6</f>
        <v>176200.91999999998</v>
      </c>
    </row>
    <row r="18" spans="1:29" s="47" customFormat="1" hidden="1" x14ac:dyDescent="0.25">
      <c r="Q18" s="50"/>
      <c r="R18" s="50"/>
      <c r="U18" s="175"/>
    </row>
    <row r="19" spans="1:29" hidden="1" x14ac:dyDescent="0.25">
      <c r="A19" s="42"/>
      <c r="B19" s="42"/>
      <c r="C19" s="42"/>
      <c r="D19" s="43"/>
      <c r="E19" s="43"/>
      <c r="F19" s="42"/>
      <c r="G19" s="42"/>
      <c r="H19" s="42"/>
      <c r="I19" s="43"/>
      <c r="J19" s="43"/>
      <c r="K19" s="42"/>
      <c r="L19" s="42"/>
      <c r="M19" s="42"/>
      <c r="N19" s="43"/>
      <c r="O19" s="43"/>
      <c r="P19" s="42"/>
      <c r="Q19" s="42"/>
      <c r="R19" s="42"/>
      <c r="AC19" s="47"/>
    </row>
    <row r="20" spans="1:29" ht="18.75" customHeight="1" thickBot="1" x14ac:dyDescent="0.3">
      <c r="A20" s="63"/>
      <c r="C20" s="46" t="s">
        <v>234</v>
      </c>
      <c r="D20" s="64"/>
      <c r="E20" s="64"/>
      <c r="F20" s="52"/>
      <c r="G20" s="52"/>
      <c r="H20" s="52"/>
      <c r="I20" s="50"/>
      <c r="J20" s="50"/>
      <c r="K20" s="52"/>
      <c r="L20" s="52"/>
      <c r="M20" s="52"/>
      <c r="N20" s="50"/>
      <c r="O20" s="50"/>
      <c r="P20" s="52"/>
      <c r="Q20" s="52"/>
      <c r="R20" s="52"/>
      <c r="AC20" s="47"/>
    </row>
    <row r="21" spans="1:29" ht="18.75" customHeight="1" thickTop="1" x14ac:dyDescent="0.25">
      <c r="A21" s="63"/>
      <c r="C21" s="63"/>
      <c r="D21" s="50"/>
      <c r="E21" s="50"/>
      <c r="F21" s="52"/>
      <c r="G21" s="52"/>
      <c r="H21" s="52"/>
      <c r="I21" s="50"/>
      <c r="J21" s="50"/>
      <c r="K21" s="52"/>
      <c r="L21" s="52"/>
      <c r="M21" s="52"/>
      <c r="N21" s="50"/>
      <c r="O21" s="50"/>
      <c r="P21" s="52"/>
      <c r="Q21" s="52"/>
      <c r="R21" s="52"/>
      <c r="T21" s="190"/>
      <c r="AC21" s="47"/>
    </row>
    <row r="22" spans="1:29" ht="18.75" customHeight="1" x14ac:dyDescent="0.25">
      <c r="A22" s="63"/>
      <c r="C22" s="63"/>
      <c r="D22" s="50"/>
      <c r="E22" s="50"/>
      <c r="F22" s="52"/>
      <c r="G22" s="52"/>
      <c r="H22" s="52"/>
      <c r="I22" s="50"/>
      <c r="J22" s="50"/>
      <c r="K22" s="52"/>
      <c r="L22" s="52"/>
      <c r="M22" s="52"/>
      <c r="N22" s="50"/>
      <c r="O22" s="50"/>
      <c r="P22" s="52"/>
      <c r="Q22" s="52"/>
      <c r="R22" s="52"/>
      <c r="T22" s="190"/>
      <c r="AC22" s="47"/>
    </row>
    <row r="23" spans="1:29" ht="18.75" customHeight="1" x14ac:dyDescent="0.25">
      <c r="A23" s="63"/>
      <c r="C23" s="63"/>
      <c r="D23" s="50"/>
      <c r="E23" s="50"/>
      <c r="F23" s="52"/>
      <c r="G23" s="52"/>
      <c r="H23" s="52"/>
      <c r="I23" s="50"/>
      <c r="J23" s="50"/>
      <c r="K23" s="52"/>
      <c r="M23" s="52"/>
      <c r="N23" s="50"/>
      <c r="O23" s="50"/>
      <c r="P23" s="52"/>
      <c r="Q23" s="52"/>
      <c r="R23" s="52"/>
      <c r="AC23" s="47"/>
    </row>
    <row r="24" spans="1:29" ht="18.75" customHeight="1" x14ac:dyDescent="0.25">
      <c r="A24" s="63"/>
      <c r="C24" s="46" t="s">
        <v>235</v>
      </c>
      <c r="D24" s="50"/>
      <c r="E24" s="50"/>
      <c r="F24" s="52"/>
      <c r="G24" s="52"/>
      <c r="H24" s="52"/>
      <c r="I24" s="50"/>
      <c r="J24" s="50"/>
      <c r="K24" s="52"/>
      <c r="L24" s="52"/>
      <c r="M24" s="52"/>
      <c r="N24" s="50"/>
      <c r="O24" s="50"/>
      <c r="P24" s="52"/>
      <c r="Q24" s="52"/>
      <c r="R24" s="52"/>
      <c r="AC24" s="47"/>
    </row>
    <row r="25" spans="1:29" ht="18.75" customHeight="1" x14ac:dyDescent="0.25">
      <c r="A25" s="63"/>
      <c r="C25" s="63"/>
      <c r="D25" s="50"/>
      <c r="E25" s="50"/>
      <c r="F25" s="52"/>
      <c r="G25" s="52"/>
      <c r="H25" s="52"/>
      <c r="I25" s="50"/>
      <c r="J25" s="50"/>
      <c r="K25" s="52"/>
      <c r="L25" s="52"/>
      <c r="M25" s="52"/>
      <c r="N25" s="50"/>
      <c r="O25" s="50"/>
      <c r="P25" s="52"/>
      <c r="Q25" s="52"/>
      <c r="R25" s="52"/>
      <c r="AC25" s="47"/>
    </row>
    <row r="26" spans="1:29" ht="18.75" customHeight="1" x14ac:dyDescent="0.25">
      <c r="A26" s="63"/>
      <c r="C26" s="63"/>
      <c r="D26" s="50"/>
      <c r="E26" s="50"/>
      <c r="F26" s="52"/>
      <c r="G26" s="52"/>
      <c r="H26" s="52"/>
      <c r="I26" s="50"/>
      <c r="J26" s="50"/>
      <c r="K26" s="52"/>
      <c r="L26" s="52"/>
      <c r="M26" s="52"/>
      <c r="N26" s="50"/>
      <c r="O26" s="50"/>
      <c r="P26" s="52"/>
      <c r="Q26" s="52"/>
      <c r="R26" s="52"/>
      <c r="AC26" s="47"/>
    </row>
    <row r="27" spans="1:29" ht="18.75" customHeight="1" x14ac:dyDescent="0.25">
      <c r="A27" s="63"/>
      <c r="C27" s="63"/>
      <c r="D27" s="50"/>
      <c r="E27" s="50"/>
      <c r="F27" s="52"/>
      <c r="G27" s="52"/>
      <c r="H27" s="52"/>
      <c r="I27" s="50"/>
      <c r="J27" s="50"/>
      <c r="K27" s="52"/>
      <c r="L27" s="52"/>
      <c r="M27" s="52"/>
      <c r="N27" s="50"/>
      <c r="O27" s="50"/>
      <c r="P27" s="52"/>
      <c r="Q27" s="52"/>
      <c r="R27" s="52"/>
      <c r="AC27" s="47"/>
    </row>
    <row r="28" spans="1:29" ht="18.75" customHeight="1" x14ac:dyDescent="0.25">
      <c r="A28" s="63"/>
      <c r="C28" s="63"/>
      <c r="D28" s="50"/>
      <c r="E28" s="50"/>
      <c r="F28" s="52"/>
      <c r="G28" s="52"/>
      <c r="H28" s="52"/>
      <c r="I28" s="50"/>
      <c r="J28" s="50"/>
      <c r="K28" s="52"/>
      <c r="L28" s="52"/>
      <c r="M28" s="52"/>
      <c r="N28" s="50"/>
      <c r="O28" s="50"/>
      <c r="P28" s="52"/>
      <c r="Q28" s="52"/>
      <c r="R28" s="52"/>
      <c r="AC28" s="47"/>
    </row>
    <row r="29" spans="1:29" ht="18.75" customHeight="1" x14ac:dyDescent="0.25">
      <c r="A29" s="63"/>
      <c r="C29" s="63" t="s">
        <v>1951</v>
      </c>
      <c r="D29" s="50"/>
      <c r="E29" s="50"/>
      <c r="F29" s="52"/>
      <c r="G29" s="52"/>
      <c r="H29" s="52"/>
      <c r="I29" s="50"/>
      <c r="J29" s="50"/>
      <c r="K29" s="52"/>
      <c r="L29" s="52"/>
      <c r="M29" s="52"/>
      <c r="N29" s="50"/>
      <c r="O29" s="50"/>
      <c r="P29" s="52"/>
      <c r="Q29" s="52"/>
      <c r="R29" s="52"/>
      <c r="AC29" s="47"/>
    </row>
    <row r="30" spans="1:29" ht="18.75" customHeight="1" x14ac:dyDescent="0.25">
      <c r="A30" s="63"/>
      <c r="C30" s="63"/>
      <c r="D30" s="50"/>
      <c r="E30" s="50"/>
      <c r="F30" s="52"/>
      <c r="G30" s="52"/>
      <c r="H30" s="52"/>
      <c r="I30" s="50"/>
      <c r="J30" s="50"/>
      <c r="K30" s="52"/>
      <c r="L30" s="52"/>
      <c r="M30" s="52"/>
      <c r="N30" s="50"/>
      <c r="O30" s="50"/>
      <c r="P30" s="52"/>
      <c r="Q30" s="52"/>
      <c r="R30" s="52"/>
      <c r="AC30" s="47"/>
    </row>
    <row r="31" spans="1:29" x14ac:dyDescent="0.25">
      <c r="C31" s="301"/>
      <c r="D31" s="306" t="s">
        <v>45</v>
      </c>
      <c r="E31" s="306"/>
      <c r="F31" s="290" t="s">
        <v>45</v>
      </c>
      <c r="G31" s="290"/>
      <c r="H31" s="290"/>
      <c r="I31" s="306" t="s">
        <v>48</v>
      </c>
      <c r="J31" s="306"/>
      <c r="K31" s="290" t="s">
        <v>73</v>
      </c>
      <c r="L31" s="290"/>
      <c r="M31" s="290"/>
      <c r="N31" s="306" t="s">
        <v>59</v>
      </c>
      <c r="O31" s="306"/>
      <c r="P31" s="290" t="s">
        <v>74</v>
      </c>
      <c r="Q31" s="290"/>
      <c r="R31" s="291"/>
      <c r="S31" s="65" t="s">
        <v>232</v>
      </c>
      <c r="Y31" s="271"/>
      <c r="Z31" s="271"/>
      <c r="AA31" s="271"/>
      <c r="AC31" s="47"/>
    </row>
    <row r="32" spans="1:29" ht="60" x14ac:dyDescent="0.25">
      <c r="C32" s="302"/>
      <c r="D32" s="66" t="s">
        <v>46</v>
      </c>
      <c r="E32" s="66" t="s">
        <v>98</v>
      </c>
      <c r="F32" s="67" t="s">
        <v>164</v>
      </c>
      <c r="G32" s="67" t="s">
        <v>165</v>
      </c>
      <c r="H32" s="67" t="s">
        <v>231</v>
      </c>
      <c r="I32" s="66" t="s">
        <v>98</v>
      </c>
      <c r="J32" s="66" t="s">
        <v>100</v>
      </c>
      <c r="K32" s="67" t="s">
        <v>164</v>
      </c>
      <c r="L32" s="67" t="s">
        <v>165</v>
      </c>
      <c r="M32" s="67" t="s">
        <v>231</v>
      </c>
      <c r="N32" s="66" t="s">
        <v>98</v>
      </c>
      <c r="O32" s="66" t="s">
        <v>100</v>
      </c>
      <c r="P32" s="67" t="s">
        <v>164</v>
      </c>
      <c r="Q32" s="67" t="s">
        <v>165</v>
      </c>
      <c r="R32" s="68" t="s">
        <v>231</v>
      </c>
      <c r="S32" s="69" t="s">
        <v>233</v>
      </c>
      <c r="V32" s="47" t="s">
        <v>253</v>
      </c>
      <c r="Y32" s="307" t="s">
        <v>277</v>
      </c>
      <c r="Z32" s="307"/>
      <c r="AA32" s="307"/>
      <c r="AB32" s="60"/>
      <c r="AC32" s="47"/>
    </row>
    <row r="33" spans="1:29" ht="16.5" customHeight="1" thickBot="1" x14ac:dyDescent="0.3">
      <c r="B33" s="70" t="s">
        <v>254</v>
      </c>
      <c r="C33" s="54" t="s">
        <v>150</v>
      </c>
      <c r="D33" s="71"/>
      <c r="E33" s="71"/>
      <c r="F33" s="53" t="s">
        <v>47</v>
      </c>
      <c r="G33" s="53" t="s">
        <v>47</v>
      </c>
      <c r="H33" s="53" t="s">
        <v>47</v>
      </c>
      <c r="I33" s="72"/>
      <c r="J33" s="72"/>
      <c r="K33" s="53" t="str">
        <f>F33</f>
        <v>mg/kg</v>
      </c>
      <c r="L33" s="53" t="str">
        <f>G33</f>
        <v>mg/kg</v>
      </c>
      <c r="M33" s="53" t="s">
        <v>47</v>
      </c>
      <c r="N33" s="72"/>
      <c r="O33" s="72"/>
      <c r="P33" s="53" t="s">
        <v>47</v>
      </c>
      <c r="Q33" s="53" t="s">
        <v>47</v>
      </c>
      <c r="R33" s="73" t="s">
        <v>47</v>
      </c>
      <c r="S33" s="74" t="s">
        <v>47</v>
      </c>
      <c r="V33" s="178" t="s">
        <v>254</v>
      </c>
      <c r="W33" s="71" t="s">
        <v>150</v>
      </c>
      <c r="Y33" s="60" t="s">
        <v>306</v>
      </c>
      <c r="Z33" s="60" t="s">
        <v>307</v>
      </c>
      <c r="AA33" s="60" t="s">
        <v>308</v>
      </c>
      <c r="AB33" s="60"/>
      <c r="AC33" s="47"/>
    </row>
    <row r="34" spans="1:29" x14ac:dyDescent="0.25">
      <c r="B34" s="476" t="str">
        <f>V34</f>
        <v>7440-38-2</v>
      </c>
      <c r="C34" s="476" t="str">
        <f t="shared" ref="C34:C66" si="0">W34</f>
        <v>arsenic, inorganic</v>
      </c>
      <c r="D34" s="477">
        <f>($F$5*$F$6*$F$7)/($F$9*$F$10*(($F$11*'Step 2 Chemical_Parameters'!E12*'Step 1 Toxicity_Values'!$D12/$F$8)+($F$12*$F$13*'Step 2 Chemical_Parameters'!F12*'Step 1 Toxicity_Values'!G12/$F$8)))</f>
        <v>5.196337141607815</v>
      </c>
      <c r="E34" s="477">
        <f>($G$5*$G$6*$G$7)/($G$9*$G$10*(((1/'Step 1 Toxicity_Values'!$E12)*($G$11*'Step 2 Chemical_Parameters'!$E12/$G$8))+((1/'Step 1 Toxicity_Values'!$I12)*($G$12*$G$13*'Step 2 Chemical_Parameters'!$F12/$G$8))))</f>
        <v>200.43014689058705</v>
      </c>
      <c r="F34" s="478">
        <f t="shared" ref="F34:F41" si="1">IF(ISERR(D34), "--", IF(D34&gt;0, D34, "--"))</f>
        <v>5.196337141607815</v>
      </c>
      <c r="G34" s="478">
        <f t="shared" ref="G34:G41" si="2">IF(ISNUMBER(E34), E34, "--")</f>
        <v>200.43014689058705</v>
      </c>
      <c r="H34" s="478">
        <f t="shared" ref="H34:H41" si="3">IF(MIN(F34:G34)&gt;0, MIN(F34:G34), "--")</f>
        <v>5.196337141607815</v>
      </c>
      <c r="I34" s="479">
        <f>($H$5*$H$6*$H$7)/($H$9*$H$10*(($H$11*'Step 2 Chemical_Parameters'!$E12*'Step 1 Toxicity_Values'!$D12/$H$8)+($H$12*$H$13*'Step 2 Chemical_Parameters'!$F12*'Step 1 Toxicity_Values'!$G12/$H$8)))</f>
        <v>1.0340529208453737</v>
      </c>
      <c r="J34" s="479">
        <f>($K$5*$K$6*$K$7)/($K$9*$K$10*(((1/'Step 1 Toxicity_Values'!$E12)*$K$11*'Step 2 Chemical_Parameters'!$E12/$K$8)+((1/'Step 1 Toxicity_Values'!$I12)*$K$12*$K$13*'Step 2 Chemical_Parameters'!$F12/$K$8)))</f>
        <v>465.32381438041813</v>
      </c>
      <c r="K34" s="478">
        <f>IF(ISERR(I34), "--", IF(I34&gt;0, I34, "--"))</f>
        <v>1.0340529208453737</v>
      </c>
      <c r="L34" s="478">
        <f t="shared" ref="L34:L41" si="4">IF(ISNUMBER(J34), J34, "--")</f>
        <v>465.32381438041813</v>
      </c>
      <c r="M34" s="478">
        <f t="shared" ref="M34:M41" si="5">IF(MIN(K34:L34)&gt;0, MIN(K34:L34), "--")</f>
        <v>1.0340529208453737</v>
      </c>
      <c r="N34" s="479">
        <f>($L$5*$L$6*$L$7)/($L$9*$L$10*(($L$11*'Step 2 Chemical_Parameters'!$E12*'Step 1 Toxicity_Values'!$D12/$L$8)+($L$12*$L$13*'Step 2 Chemical_Parameters'!$F12*'Step 1 Toxicity_Values'!$G12/$L$8)))</f>
        <v>3.1521780902896075</v>
      </c>
      <c r="O34" s="479">
        <f>($M$5*$M$6*$M$7)/($M$9*$M$10*(((1/'Step 1 Toxicity_Values'!$E12)*$M$11*'Step 2 Chemical_Parameters'!$E12/$M$8)+((1/'Step 1 Toxicity_Values'!$I12)*$M$12*$M$13*'Step 2 Chemical_Parameters'!$F12/$M$8)))</f>
        <v>1418.4801406303234</v>
      </c>
      <c r="P34" s="478">
        <f t="shared" ref="P34:P41" si="6">IF(ISERR(N34), "--", IF(N34&gt;0, N34, "--"))</f>
        <v>3.1521780902896075</v>
      </c>
      <c r="Q34" s="478">
        <f t="shared" ref="Q34:Q41" si="7">IF(ISNUMBER(O34), O34, "--")</f>
        <v>1418.4801406303234</v>
      </c>
      <c r="R34" s="480">
        <f t="shared" ref="R34:R41" si="8">IF(MIN(P34:Q34)&gt;0, MIN(P34:Q34), "--")</f>
        <v>3.1521780902896075</v>
      </c>
      <c r="S34" s="481">
        <f>IF(MIN(H34,M34,R34)&gt;0,MIN(H34,M34,R34),"--")</f>
        <v>1.0340529208453737</v>
      </c>
      <c r="V34" s="236" t="str">
        <f>'Step 2 Chemical_Parameters'!A12</f>
        <v>7440-38-2</v>
      </c>
      <c r="W34" s="236" t="str">
        <f>'Step 2 Chemical_Parameters'!B12</f>
        <v>arsenic, inorganic</v>
      </c>
      <c r="Y34" s="237" t="s">
        <v>278</v>
      </c>
      <c r="Z34" s="237"/>
      <c r="AA34" s="237"/>
      <c r="AB34" s="238"/>
      <c r="AC34" s="47"/>
    </row>
    <row r="35" spans="1:29" s="52" customFormat="1" x14ac:dyDescent="0.25">
      <c r="B35" s="482" t="str">
        <f t="shared" ref="B35:B66" si="9">V35</f>
        <v>7440-43-9a</v>
      </c>
      <c r="C35" s="482" t="str">
        <f t="shared" si="0"/>
        <v>cadmium</v>
      </c>
      <c r="D35" s="483" t="e">
        <f>($F$5*$F$6*$F$7)/($F$9*$F$10*(($F$11*'Step 2 Chemical_Parameters'!E13*'Step 1 Toxicity_Values'!$D13/$F$8)+($F$12*$F$13*'Step 2 Chemical_Parameters'!F13*'Step 1 Toxicity_Values'!G13/$F$8)))</f>
        <v>#VALUE!</v>
      </c>
      <c r="E35" s="484">
        <f>($G$5*$G$6*$G$7)/($G$9*$G$10*(((1/'Step 1 Toxicity_Values'!$E13)*($G$11*'Step 2 Chemical_Parameters'!$E13/$G$8))+((1/'Step 1 Toxicity_Values'!$I13)*($G$12*$G$13*'Step 2 Chemical_Parameters'!$F13/$G$8))))</f>
        <v>654.59110473457679</v>
      </c>
      <c r="F35" s="485" t="str">
        <f t="shared" si="1"/>
        <v>--</v>
      </c>
      <c r="G35" s="485">
        <f t="shared" si="2"/>
        <v>654.59110473457679</v>
      </c>
      <c r="H35" s="485">
        <f t="shared" si="3"/>
        <v>654.59110473457679</v>
      </c>
      <c r="I35" s="486" t="e">
        <f>($H$5*$H$6*$H$7)/($H$9*$H$10*(($H$11*'Step 2 Chemical_Parameters'!$E13*'Step 1 Toxicity_Values'!$D13/$H$8)+($H$12*$H$13*'Step 2 Chemical_Parameters'!$F13*'Step 1 Toxicity_Values'!$G13/$H$8)))</f>
        <v>#VALUE!</v>
      </c>
      <c r="J35" s="486">
        <f>($K$5*$K$6*$K$7)/($K$9*$K$10*(((1/'Step 1 Toxicity_Values'!$E13)*$K$11*'Step 2 Chemical_Parameters'!$E13/$K$8)+((1/'Step 1 Toxicity_Values'!$I13)*$K$12*$K$13*'Step 2 Chemical_Parameters'!$F13/$K$8)))</f>
        <v>1383.833788292387</v>
      </c>
      <c r="K35" s="485" t="str">
        <f t="shared" ref="K35:K41" si="10">IF(ISERR(I35), "--", IF(I35&gt;0, I35, "--"))</f>
        <v>--</v>
      </c>
      <c r="L35" s="485">
        <f t="shared" si="4"/>
        <v>1383.833788292387</v>
      </c>
      <c r="M35" s="485">
        <f t="shared" si="5"/>
        <v>1383.833788292387</v>
      </c>
      <c r="N35" s="486" t="e">
        <f>($L$5*$L$6*$L$7)/($L$9*$L$10*(($L$11*'Step 2 Chemical_Parameters'!$E13*'Step 1 Toxicity_Values'!$D13/$L$8)+($L$12*$L$13*'Step 2 Chemical_Parameters'!$F13*'Step 1 Toxicity_Values'!$G13/$L$8)))</f>
        <v>#VALUE!</v>
      </c>
      <c r="O35" s="486">
        <f>($M$5*$M$6*$M$7)/($M$9*$M$10*(((1/'Step 1 Toxicity_Values'!$E13)*$M$11*'Step 2 Chemical_Parameters'!$E13/$M$8)+((1/'Step 1 Toxicity_Values'!$I13)*$M$12*$M$13*'Step 2 Chemical_Parameters'!$F13/$M$8)))</f>
        <v>4671.3781461411845</v>
      </c>
      <c r="P35" s="485" t="str">
        <f t="shared" si="6"/>
        <v>--</v>
      </c>
      <c r="Q35" s="485">
        <f t="shared" si="7"/>
        <v>4671.3781461411845</v>
      </c>
      <c r="R35" s="487">
        <f t="shared" si="8"/>
        <v>4671.3781461411845</v>
      </c>
      <c r="S35" s="488">
        <f t="shared" ref="S35:S66" si="11">IF(MIN(H35,M35,R35)&gt;0,MIN(H35,M35,R35),"--")</f>
        <v>654.59110473457679</v>
      </c>
      <c r="V35" s="239" t="str">
        <f>'Step 2 Chemical_Parameters'!A13</f>
        <v>7440-43-9a</v>
      </c>
      <c r="W35" s="239" t="str">
        <f>'Step 2 Chemical_Parameters'!B13</f>
        <v>cadmium</v>
      </c>
      <c r="X35" s="50"/>
      <c r="Y35" s="163"/>
      <c r="Z35" s="163"/>
      <c r="AA35" s="163"/>
      <c r="AB35" s="50"/>
      <c r="AC35" s="50"/>
    </row>
    <row r="36" spans="1:29" s="40" customFormat="1" x14ac:dyDescent="0.25">
      <c r="B36" s="489" t="str">
        <f t="shared" si="9"/>
        <v>50-32-8</v>
      </c>
      <c r="C36" s="489" t="str">
        <f t="shared" si="0"/>
        <v>cPAHs (Benzo(a)pyrene equivalents)</v>
      </c>
      <c r="D36" s="490">
        <f>($F$5*$F$6*$F$7)/($F$9*$F$10*(($F$11*'Step 2 Chemical_Parameters'!E14*'Step 1 Toxicity_Values'!$D14/$F$8)+($F$12*$F$13*'Step 2 Chemical_Parameters'!F14*'Step 1 Toxicity_Values'!G14/$F$8)))</f>
        <v>6.4610754972246456</v>
      </c>
      <c r="E36" s="490">
        <f>($G$5*$G$6*$G$7)/($G$9*$G$10*(((1/'Step 1 Toxicity_Values'!$E14)*($G$11*'Step 2 Chemical_Parameters'!$E14/$G$8))+((1/'Step 1 Toxicity_Values'!$I14)*($G$12*$G$13*'Step 2 Chemical_Parameters'!$F14/$G$8))))</f>
        <v>135.91509960901135</v>
      </c>
      <c r="F36" s="93">
        <f>Y36</f>
        <v>0.91985615927467279</v>
      </c>
      <c r="G36" s="93">
        <f t="shared" si="2"/>
        <v>135.91509960901135</v>
      </c>
      <c r="H36" s="93">
        <f>IF(MIN(F36:G36)&gt;0, MIN(F36:G36), "--")</f>
        <v>0.91985615927467279</v>
      </c>
      <c r="I36" s="491">
        <f>($H$5*$H$6*$H$7)/($H$9*$H$10*(($H$11*'Step 2 Chemical_Parameters'!$E14*'Step 1 Toxicity_Values'!$D14/$H$8)+($H$12*$H$13*'Step 2 Chemical_Parameters'!$F14*'Step 1 Toxicity_Values'!$G14/$H$8)))</f>
        <v>0.70230123912876163</v>
      </c>
      <c r="J36" s="491">
        <f>($K$5*$K$6*$K$7)/($K$9*$K$10*(((1/'Step 1 Toxicity_Values'!$E14)*$K$11*'Step 2 Chemical_Parameters'!$E14/$K$8)+((1/'Step 1 Toxicity_Values'!$I14)*$K$12*$K$13*'Step 2 Chemical_Parameters'!$F14/$K$8)))</f>
        <v>123.11117107393416</v>
      </c>
      <c r="K36" s="492">
        <f>Z36</f>
        <v>0.30905330871761644</v>
      </c>
      <c r="L36" s="93">
        <f t="shared" si="4"/>
        <v>123.11117107393416</v>
      </c>
      <c r="M36" s="93">
        <f t="shared" si="5"/>
        <v>0.30905330871761644</v>
      </c>
      <c r="N36" s="491">
        <f>($L$5*$L$6*$L$7)/($L$9*$L$10*(($L$11*'Step 2 Chemical_Parameters'!$E14*'Step 1 Toxicity_Values'!$D14/$L$8)+($L$12*$L$13*'Step 2 Chemical_Parameters'!$F14*'Step 1 Toxicity_Values'!$G14/$L$8)))</f>
        <v>4.2149606853872514</v>
      </c>
      <c r="O36" s="491">
        <f>($M$5*$M$6*$M$7)/($M$9*$M$10*(((1/'Step 1 Toxicity_Values'!$E14)*$M$11*'Step 2 Chemical_Parameters'!$E14/$M$8)+((1/'Step 1 Toxicity_Values'!$I14)*$M$12*$M$13*'Step 2 Chemical_Parameters'!$F14/$M$8)))</f>
        <v>1108.1022004177391</v>
      </c>
      <c r="P36" s="492">
        <f>AA36</f>
        <v>0.34599757327443437</v>
      </c>
      <c r="Q36" s="93">
        <f t="shared" si="7"/>
        <v>1108.1022004177391</v>
      </c>
      <c r="R36" s="493">
        <f t="shared" si="8"/>
        <v>0.34599757327443437</v>
      </c>
      <c r="S36" s="494">
        <f t="shared" si="11"/>
        <v>0.30905330871761644</v>
      </c>
      <c r="V36" s="239" t="str">
        <f>'Step 2 Chemical_Parameters'!A14</f>
        <v>50-32-8</v>
      </c>
      <c r="W36" s="239" t="str">
        <f>'Step 2 Chemical_Parameters'!B14</f>
        <v>cPAHs (Benzo(a)pyrene equivalents)</v>
      </c>
      <c r="X36" s="50"/>
      <c r="Y36" s="267">
        <f>($S$5*$S$7*$S$8)/((($S$16+$T$16)*'Step 2 Chemical_Parameters'!E14*'Step 1 Toxicity_Values'!D14)+(($S$17+$T$17)*'Step 2 Chemical_Parameters'!F14*'Step 1 Toxicity_Values'!G14))</f>
        <v>0.91985615927467279</v>
      </c>
      <c r="Z36" s="267">
        <f>($S$5*$S$7*$S$8)/((($S$16+$T$16+$U$16+$V$16)*'Step 2 Chemical_Parameters'!E14*'Step 1 Toxicity_Values'!D14)+(($S$17+$T$17+$U$17+$V$17)*'Step 2 Chemical_Parameters'!F14*'Step 1 Toxicity_Values'!G14))</f>
        <v>0.30905330871761644</v>
      </c>
      <c r="AA36" s="268">
        <f>($X$5*$X$7*$X$8)/((($X$16+$Y$16+$Z$16+$AA$16)*'Step 2 Chemical_Parameters'!E14*'Step 1 Toxicity_Values'!D14)+(($X$17+$Y$17+$Z$17+$AA$17)*'Step 2 Chemical_Parameters'!F14*'Step 1 Toxicity_Values'!G14))</f>
        <v>0.34599757327443437</v>
      </c>
      <c r="AB36" s="50"/>
    </row>
    <row r="37" spans="1:29" x14ac:dyDescent="0.25">
      <c r="B37" s="495" t="str">
        <f t="shared" si="9"/>
        <v>1746-01-6</v>
      </c>
      <c r="C37" s="495" t="str">
        <f t="shared" si="0"/>
        <v>dioxins (2,3,7,8-TCDD)</v>
      </c>
      <c r="D37" s="496">
        <f>($F$5*$F$6*$F$7)/($F$9*$F$10*(($F$11*'Step 2 Chemical_Parameters'!E15*'Step 1 Toxicity_Values'!$D15/$F$8)+($F$12*$F$13*'Step 2 Chemical_Parameters'!F15*'Step 1 Toxicity_Values'!G15/$F$8)))</f>
        <v>9.5968388651315476E-5</v>
      </c>
      <c r="E37" s="496">
        <f>($G$5*$G$6*$G$7)/($G$9*$G$10*(((1/'Step 1 Toxicity_Values'!$E15)*($G$11*'Step 2 Chemical_Parameters'!$E15/$G$8))+((1/'Step 1 Toxicity_Values'!$I15)*($G$12*$G$13*'Step 2 Chemical_Parameters'!$F15/$G$8))))</f>
        <v>7.4855343148026081E-4</v>
      </c>
      <c r="F37" s="467">
        <f t="shared" si="1"/>
        <v>9.5968388651315476E-5</v>
      </c>
      <c r="G37" s="467">
        <f t="shared" si="2"/>
        <v>7.4855343148026081E-4</v>
      </c>
      <c r="H37" s="467">
        <f t="shared" si="3"/>
        <v>9.5968388651315476E-5</v>
      </c>
      <c r="I37" s="244">
        <f>($H$5*$H$6*$H$7)/($H$9*$H$10*(($H$11*'Step 2 Chemical_Parameters'!$E15*'Step 1 Toxicity_Values'!$D15/$H$8)+($H$12*$H$13*'Step 2 Chemical_Parameters'!$F15*'Step 1 Toxicity_Values'!$G15/$H$8)))</f>
        <v>1.6014672072166941E-5</v>
      </c>
      <c r="J37" s="244">
        <f>($K$5*$K$6*$K$7)/($K$9*$K$10*(((1/'Step 1 Toxicity_Values'!$E15)*$K$11*'Step 2 Chemical_Parameters'!$E15/$K$8)+((1/'Step 1 Toxicity_Values'!$I15)*$K$12*$K$13*'Step 2 Chemical_Parameters'!$F15/$K$8)))</f>
        <v>1.4573351585671916E-3</v>
      </c>
      <c r="K37" s="467">
        <f t="shared" si="10"/>
        <v>1.6014672072166941E-5</v>
      </c>
      <c r="L37" s="467">
        <f t="shared" si="4"/>
        <v>1.4573351585671916E-3</v>
      </c>
      <c r="M37" s="467">
        <f t="shared" si="5"/>
        <v>1.6014672072166941E-5</v>
      </c>
      <c r="N37" s="244">
        <f>($L$5*$L$6*$L$7)/($L$9*$L$10*(($L$11*'Step 2 Chemical_Parameters'!$E15*'Step 1 Toxicity_Values'!$D15/$L$8)+($L$12*$L$13*'Step 2 Chemical_Parameters'!$F15*'Step 1 Toxicity_Values'!$G15/$L$8)))</f>
        <v>5.9177459257129958E-5</v>
      </c>
      <c r="O37" s="244">
        <f>($M$5*$M$6*$M$7)/($M$9*$M$10*(((1/'Step 1 Toxicity_Values'!$E15)*$M$11*'Step 2 Chemical_Parameters'!$E15/$M$8)+((1/'Step 1 Toxicity_Values'!$I15)*$M$12*$M$13*'Step 2 Chemical_Parameters'!$F15/$M$8)))</f>
        <v>5.3851487923988256E-3</v>
      </c>
      <c r="P37" s="467">
        <f t="shared" si="6"/>
        <v>5.9177459257129958E-5</v>
      </c>
      <c r="Q37" s="467">
        <f t="shared" si="7"/>
        <v>5.3851487923988256E-3</v>
      </c>
      <c r="R37" s="472">
        <f t="shared" si="8"/>
        <v>5.9177459257129958E-5</v>
      </c>
      <c r="S37" s="94">
        <f t="shared" si="11"/>
        <v>1.6014672072166941E-5</v>
      </c>
      <c r="V37" s="180" t="str">
        <f>'Step 2 Chemical_Parameters'!A15</f>
        <v>1746-01-6</v>
      </c>
      <c r="W37" s="180" t="str">
        <f>'Step 2 Chemical_Parameters'!B15</f>
        <v>dioxins (2,3,7,8-TCDD)</v>
      </c>
      <c r="Y37" s="75"/>
      <c r="Z37" s="75"/>
      <c r="AA37" s="75"/>
      <c r="AB37" s="211"/>
      <c r="AC37" s="47"/>
    </row>
    <row r="38" spans="1:29" x14ac:dyDescent="0.25">
      <c r="B38" s="497" t="str">
        <f t="shared" si="9"/>
        <v>7439-92-1</v>
      </c>
      <c r="C38" s="497" t="str">
        <f t="shared" si="0"/>
        <v>lead</v>
      </c>
      <c r="D38" s="496" t="e">
        <f>($F$5*$F$6*$F$7)/($F$9*$F$10*(($F$11*'Step 2 Chemical_Parameters'!E16*'Step 1 Toxicity_Values'!$D16/$F$8)+($F$12*$F$13*'Step 2 Chemical_Parameters'!F16*'Step 1 Toxicity_Values'!G16/$F$8)))</f>
        <v>#VALUE!</v>
      </c>
      <c r="E38" s="496" t="e">
        <f>($G$5*$G$6*$G$7)/($G$9*$G$10*(((1/'Step 1 Toxicity_Values'!$E16)*($G$11*'Step 2 Chemical_Parameters'!$E16/$G$8))+((1/'Step 1 Toxicity_Values'!$I16)*($G$12*$G$13*'Step 2 Chemical_Parameters'!$F16/$G$8))))</f>
        <v>#DIV/0!</v>
      </c>
      <c r="F38" s="498" t="str">
        <f t="shared" si="1"/>
        <v>--</v>
      </c>
      <c r="G38" s="498" t="str">
        <f t="shared" si="2"/>
        <v>--</v>
      </c>
      <c r="H38" s="498" t="str">
        <f t="shared" si="3"/>
        <v>--</v>
      </c>
      <c r="I38" s="244" t="e">
        <f>($H$5*$H$6*$H$7)/($H$9*$H$10*(($H$11*'Step 2 Chemical_Parameters'!$E16*'Step 1 Toxicity_Values'!$D16/$H$8)+($H$12*$H$13*'Step 2 Chemical_Parameters'!$F16*'Step 1 Toxicity_Values'!$G16/$H$8)))</f>
        <v>#VALUE!</v>
      </c>
      <c r="J38" s="244" t="e">
        <f>($K$5*$K$6*$K$7)/($K$9*$K$10*(((1/'Step 1 Toxicity_Values'!$E16)*$K$11*'Step 2 Chemical_Parameters'!$E16/$K$8)+((1/'Step 1 Toxicity_Values'!$I16)*$K$12*$K$13*'Step 2 Chemical_Parameters'!$F16/$K$8)))</f>
        <v>#DIV/0!</v>
      </c>
      <c r="K38" s="498" t="str">
        <f t="shared" si="10"/>
        <v>--</v>
      </c>
      <c r="L38" s="498" t="str">
        <f t="shared" si="4"/>
        <v>--</v>
      </c>
      <c r="M38" s="498" t="str">
        <f t="shared" si="5"/>
        <v>--</v>
      </c>
      <c r="N38" s="244" t="e">
        <f>($L$5*$L$6*$L$7)/($L$9*$L$10*(($L$11*'Step 2 Chemical_Parameters'!$E16*'Step 1 Toxicity_Values'!$D16/$L$8)+($L$12*$L$13*'Step 2 Chemical_Parameters'!$F16*'Step 1 Toxicity_Values'!$G16/$L$8)))</f>
        <v>#VALUE!</v>
      </c>
      <c r="O38" s="244" t="e">
        <f>($M$5*$M$6*$M$7)/($M$9*$M$10*(((1/'Step 1 Toxicity_Values'!$E16)*$M$11*'Step 2 Chemical_Parameters'!$E16/$M$8)+((1/'Step 1 Toxicity_Values'!$I16)*$M$12*$M$13*'Step 2 Chemical_Parameters'!$F16/$M$8)))</f>
        <v>#DIV/0!</v>
      </c>
      <c r="P38" s="498" t="str">
        <f t="shared" si="6"/>
        <v>--</v>
      </c>
      <c r="Q38" s="498" t="str">
        <f t="shared" si="7"/>
        <v>--</v>
      </c>
      <c r="R38" s="499" t="str">
        <f t="shared" si="8"/>
        <v>--</v>
      </c>
      <c r="S38" s="94" t="str">
        <f t="shared" si="11"/>
        <v>--</v>
      </c>
      <c r="V38" s="181" t="str">
        <f>'Step 2 Chemical_Parameters'!A16</f>
        <v>7439-92-1</v>
      </c>
      <c r="W38" s="181" t="str">
        <f>'Step 2 Chemical_Parameters'!B16</f>
        <v>lead</v>
      </c>
      <c r="Y38" s="159"/>
      <c r="Z38" s="159"/>
      <c r="AA38" s="159"/>
      <c r="AB38" s="60"/>
    </row>
    <row r="39" spans="1:29" x14ac:dyDescent="0.25">
      <c r="B39" s="497" t="str">
        <f t="shared" si="9"/>
        <v>22967-92-6</v>
      </c>
      <c r="C39" s="497" t="str">
        <f t="shared" si="0"/>
        <v>methyl mercury</v>
      </c>
      <c r="D39" s="496" t="e">
        <f>($F$5*$F$6*$F$7)/($F$9*$F$10*(($F$11*'Step 2 Chemical_Parameters'!E17*'Step 1 Toxicity_Values'!$D17/$F$8)+($F$12*$F$13*'Step 2 Chemical_Parameters'!F17*'Step 1 Toxicity_Values'!G17/$F$8)))</f>
        <v>#VALUE!</v>
      </c>
      <c r="E39" s="496">
        <f>($G$5*$G$6*$G$7)/($G$9*$G$10*(((1/'Step 1 Toxicity_Values'!$E17)*($G$11*'Step 2 Chemical_Parameters'!$E17/$G$8))+((1/'Step 1 Toxicity_Values'!$I17)*($G$12*$G$13*'Step 2 Chemical_Parameters'!$F17/$G$8))))</f>
        <v>71.219512195121951</v>
      </c>
      <c r="F39" s="498" t="str">
        <f t="shared" si="1"/>
        <v>--</v>
      </c>
      <c r="G39" s="498">
        <f t="shared" si="2"/>
        <v>71.219512195121951</v>
      </c>
      <c r="H39" s="498">
        <f t="shared" si="3"/>
        <v>71.219512195121951</v>
      </c>
      <c r="I39" s="244" t="e">
        <f>($H$5*$H$6*$H$7)/($H$9*$H$10*(($H$11*'Step 2 Chemical_Parameters'!$E17*'Step 1 Toxicity_Values'!$D17/$H$8)+($H$12*$H$13*'Step 2 Chemical_Parameters'!$F17*'Step 1 Toxicity_Values'!$G17/$H$8)))</f>
        <v>#VALUE!</v>
      </c>
      <c r="J39" s="244">
        <f>($K$5*$K$6*$K$7)/($K$9*$K$10*(((1/'Step 1 Toxicity_Values'!$E17)*$K$11*'Step 2 Chemical_Parameters'!$E17/$K$8)+((1/'Step 1 Toxicity_Values'!$I17)*$K$12*$K$13*'Step 2 Chemical_Parameters'!$F17/$K$8)))</f>
        <v>243.33333333333334</v>
      </c>
      <c r="K39" s="498" t="str">
        <f t="shared" si="10"/>
        <v>--</v>
      </c>
      <c r="L39" s="498">
        <f t="shared" si="4"/>
        <v>243.33333333333334</v>
      </c>
      <c r="M39" s="498">
        <f t="shared" si="5"/>
        <v>243.33333333333334</v>
      </c>
      <c r="N39" s="244" t="e">
        <f>($L$5*$L$6*$L$7)/($L$9*$L$10*(($L$11*'Step 2 Chemical_Parameters'!$E17*'Step 1 Toxicity_Values'!$D17/$L$8)+($L$12*$L$13*'Step 2 Chemical_Parameters'!$F17*'Step 1 Toxicity_Values'!$G17/$L$8)))</f>
        <v>#VALUE!</v>
      </c>
      <c r="O39" s="244">
        <f>($M$5*$M$6*$M$7)/($M$9*$M$10*(((1/'Step 1 Toxicity_Values'!$E17)*$M$11*'Step 2 Chemical_Parameters'!$E17/$M$8)+((1/'Step 1 Toxicity_Values'!$I17)*$M$12*$M$13*'Step 2 Chemical_Parameters'!$F17/$M$8)))</f>
        <v>490.75630252100842</v>
      </c>
      <c r="P39" s="498" t="str">
        <f t="shared" si="6"/>
        <v>--</v>
      </c>
      <c r="Q39" s="498">
        <f t="shared" si="7"/>
        <v>490.75630252100842</v>
      </c>
      <c r="R39" s="499">
        <f t="shared" si="8"/>
        <v>490.75630252100842</v>
      </c>
      <c r="S39" s="94">
        <f t="shared" si="11"/>
        <v>71.219512195121951</v>
      </c>
      <c r="V39" s="181" t="str">
        <f>'Step 2 Chemical_Parameters'!A17</f>
        <v>22967-92-6</v>
      </c>
      <c r="W39" s="181" t="str">
        <f>'Step 2 Chemical_Parameters'!B17</f>
        <v>methyl mercury</v>
      </c>
      <c r="Y39" s="159"/>
      <c r="Z39" s="159"/>
      <c r="AA39" s="159"/>
      <c r="AB39" s="60"/>
    </row>
    <row r="40" spans="1:29" x14ac:dyDescent="0.25">
      <c r="B40" s="497" t="str">
        <f t="shared" si="9"/>
        <v>1336-36-3a</v>
      </c>
      <c r="C40" s="497" t="str">
        <f t="shared" si="0"/>
        <v>dioxin-like PCBs</v>
      </c>
      <c r="D40" s="496">
        <f>($F$5*$F$6*$F$7)/($F$9*$F$10*(($F$11*'Step 2 Chemical_Parameters'!E18*'Step 1 Toxicity_Values'!$D18/$F$8)+($F$12*$F$13*'Step 2 Chemical_Parameters'!F18*'Step 1 Toxicity_Values'!G18/$F$8)))</f>
        <v>9.5968388651315476E-5</v>
      </c>
      <c r="E40" s="496">
        <f>($G$5*$G$6*$G$7)/($G$9*$G$10*(((1/'Step 1 Toxicity_Values'!$E18)*($G$11*'Step 2 Chemical_Parameters'!$E18/$G$8))+((1/'Step 1 Toxicity_Values'!$I18)*($G$12*$G$13*'Step 2 Chemical_Parameters'!$F18/$G$8))))</f>
        <v>7.4855343148026081E-4</v>
      </c>
      <c r="F40" s="498">
        <f t="shared" si="1"/>
        <v>9.5968388651315476E-5</v>
      </c>
      <c r="G40" s="498">
        <f t="shared" si="2"/>
        <v>7.4855343148026081E-4</v>
      </c>
      <c r="H40" s="498">
        <f t="shared" si="3"/>
        <v>9.5968388651315476E-5</v>
      </c>
      <c r="I40" s="244">
        <f>($H$5*$H$6*$H$7)/($H$9*$H$10*(($H$11*'Step 2 Chemical_Parameters'!$E18*'Step 1 Toxicity_Values'!$D18/$H$8)+($H$12*$H$13*'Step 2 Chemical_Parameters'!$F18*'Step 1 Toxicity_Values'!$G18/$H$8)))</f>
        <v>1.6014672072166941E-5</v>
      </c>
      <c r="J40" s="244">
        <f>($K$5*$K$6*$K$7)/($K$9*$K$10*(((1/'Step 1 Toxicity_Values'!$E18)*$K$11*'Step 2 Chemical_Parameters'!$E18/$K$8)+((1/'Step 1 Toxicity_Values'!$I18)*$K$12*$K$13*'Step 2 Chemical_Parameters'!$F18/$K$8)))</f>
        <v>1.4573351585671916E-3</v>
      </c>
      <c r="K40" s="498">
        <f t="shared" si="10"/>
        <v>1.6014672072166941E-5</v>
      </c>
      <c r="L40" s="498">
        <f t="shared" si="4"/>
        <v>1.4573351585671916E-3</v>
      </c>
      <c r="M40" s="498">
        <f t="shared" si="5"/>
        <v>1.6014672072166941E-5</v>
      </c>
      <c r="N40" s="244">
        <f>($L$5*$L$6*$L$7)/($L$9*$L$10*(($L$11*'Step 2 Chemical_Parameters'!$E18*'Step 1 Toxicity_Values'!$D18/$L$8)+($L$12*$L$13*'Step 2 Chemical_Parameters'!$F18*'Step 1 Toxicity_Values'!$G18/$L$8)))</f>
        <v>5.9177459257129958E-5</v>
      </c>
      <c r="O40" s="244">
        <f>($M$5*$M$6*$M$7)/($M$9*$M$10*(((1/'Step 1 Toxicity_Values'!$E18)*$M$11*'Step 2 Chemical_Parameters'!$E18/$M$8)+((1/'Step 1 Toxicity_Values'!$I18)*$M$12*$M$13*'Step 2 Chemical_Parameters'!$F18/$M$8)))</f>
        <v>5.3851487923988256E-3</v>
      </c>
      <c r="P40" s="498">
        <f t="shared" si="6"/>
        <v>5.9177459257129958E-5</v>
      </c>
      <c r="Q40" s="498">
        <f t="shared" si="7"/>
        <v>5.3851487923988256E-3</v>
      </c>
      <c r="R40" s="499">
        <f t="shared" si="8"/>
        <v>5.9177459257129958E-5</v>
      </c>
      <c r="S40" s="94">
        <f t="shared" si="11"/>
        <v>1.6014672072166941E-5</v>
      </c>
      <c r="V40" s="181" t="str">
        <f>'Step 2 Chemical_Parameters'!A18</f>
        <v>1336-36-3a</v>
      </c>
      <c r="W40" s="181" t="str">
        <f>'Step 2 Chemical_Parameters'!B18</f>
        <v>dioxin-like PCBs</v>
      </c>
      <c r="Y40" s="159"/>
      <c r="Z40" s="159"/>
      <c r="AA40" s="159"/>
      <c r="AB40" s="60"/>
    </row>
    <row r="41" spans="1:29" x14ac:dyDescent="0.25">
      <c r="B41" s="497" t="str">
        <f t="shared" si="9"/>
        <v>56-35-9</v>
      </c>
      <c r="C41" s="497" t="str">
        <f t="shared" si="0"/>
        <v>tributyltin oxide</v>
      </c>
      <c r="D41" s="496" t="e">
        <f>($F$5*$F$6*$F$7)/($F$9*$F$10*(($F$11*'Step 2 Chemical_Parameters'!E19*'Step 1 Toxicity_Values'!$D19/$F$8)+($F$12*$F$13*'Step 2 Chemical_Parameters'!F19*'Step 1 Toxicity_Values'!G19/$F$8)))</f>
        <v>#VALUE!</v>
      </c>
      <c r="E41" s="496">
        <f>($G$5*$G$6*$G$7)/($G$9*$G$10*(((1/'Step 1 Toxicity_Values'!$E19)*($G$11*'Step 2 Chemical_Parameters'!$E19/$G$8))+((1/'Step 1 Toxicity_Values'!$I19)*($G$12*$G$13*'Step 2 Chemical_Parameters'!$F19/$G$8))))</f>
        <v>175.12994802079166</v>
      </c>
      <c r="F41" s="498" t="str">
        <f t="shared" si="1"/>
        <v>--</v>
      </c>
      <c r="G41" s="498">
        <f t="shared" si="2"/>
        <v>175.12994802079166</v>
      </c>
      <c r="H41" s="498">
        <f t="shared" si="3"/>
        <v>175.12994802079166</v>
      </c>
      <c r="I41" s="244" t="e">
        <f>($H$5*$H$6*$H$7)/($H$9*$H$10*(($H$11*'Step 2 Chemical_Parameters'!$E19*'Step 1 Toxicity_Values'!$D19/$H$8)+($H$12*$H$13*'Step 2 Chemical_Parameters'!$F19*'Step 1 Toxicity_Values'!$G19/$H$8)))</f>
        <v>#VALUE!</v>
      </c>
      <c r="J41" s="244">
        <f>($K$5*$K$6*$K$7)/($K$9*$K$10*(((1/'Step 1 Toxicity_Values'!$E19)*$K$11*'Step 2 Chemical_Parameters'!$E19/$K$8)+((1/'Step 1 Toxicity_Values'!$I19)*$K$12*$K$13*'Step 2 Chemical_Parameters'!$F19/$K$8)))</f>
        <v>252.07182320441987</v>
      </c>
      <c r="K41" s="498" t="str">
        <f t="shared" si="10"/>
        <v>--</v>
      </c>
      <c r="L41" s="498">
        <f t="shared" si="4"/>
        <v>252.07182320441987</v>
      </c>
      <c r="M41" s="498">
        <f t="shared" si="5"/>
        <v>252.07182320441987</v>
      </c>
      <c r="N41" s="244" t="e">
        <f>($L$5*$L$6*$L$7)/($L$9*$L$10*(($L$11*'Step 2 Chemical_Parameters'!$E19*'Step 1 Toxicity_Values'!$D19/$L$8)+($L$12*$L$13*'Step 2 Chemical_Parameters'!$F19*'Step 1 Toxicity_Values'!$G19/$L$8)))</f>
        <v>#VALUE!</v>
      </c>
      <c r="O41" s="244">
        <f>($M$5*$M$6*$M$7)/($M$9*$M$10*(((1/'Step 1 Toxicity_Values'!$E19)*$M$11*'Step 2 Chemical_Parameters'!$E19/$M$8)+((1/'Step 1 Toxicity_Values'!$I19)*$M$12*$M$13*'Step 2 Chemical_Parameters'!$F19/$M$8)))</f>
        <v>1307.0569136745605</v>
      </c>
      <c r="P41" s="498" t="str">
        <f t="shared" si="6"/>
        <v>--</v>
      </c>
      <c r="Q41" s="498">
        <f t="shared" si="7"/>
        <v>1307.0569136745605</v>
      </c>
      <c r="R41" s="499">
        <f t="shared" si="8"/>
        <v>1307.0569136745605</v>
      </c>
      <c r="S41" s="94">
        <f t="shared" si="11"/>
        <v>175.12994802079166</v>
      </c>
      <c r="U41" s="52"/>
      <c r="V41" s="181" t="str">
        <f>'Step 2 Chemical_Parameters'!A19</f>
        <v>56-35-9</v>
      </c>
      <c r="W41" s="181" t="str">
        <f>'Step 2 Chemical_Parameters'!B19</f>
        <v>tributyltin oxide</v>
      </c>
      <c r="X41" s="50"/>
      <c r="Y41" s="159"/>
      <c r="Z41" s="159"/>
      <c r="AA41" s="159"/>
      <c r="AB41" s="60"/>
    </row>
    <row r="42" spans="1:29" x14ac:dyDescent="0.25">
      <c r="A42" s="77"/>
      <c r="B42" s="497" t="str">
        <f t="shared" si="9"/>
        <v>50-29-3</v>
      </c>
      <c r="C42" s="497" t="str">
        <f t="shared" si="0"/>
        <v>DDTs</v>
      </c>
      <c r="D42" s="496">
        <f>($F$5*$F$6*$F$7)/($F$9*$F$10*(($F$11*'Step 2 Chemical_Parameters'!E20*'Step 1 Toxicity_Values'!$D20/$F$8)+($F$12*$F$13*'Step 2 Chemical_Parameters'!F20*'Step 1 Toxicity_Values'!G20/$F$8)))</f>
        <v>22.925016801210944</v>
      </c>
      <c r="E42" s="496">
        <f>($G$5*$G$6*$G$7)/($G$9*$G$10*(((1/'Step 1 Toxicity_Values'!$E20)*($G$11*'Step 2 Chemical_Parameters'!$E20/$G$8))+((1/'Step 1 Toxicity_Values'!$I20)*($G$12*$G$13*'Step 2 Chemical_Parameters'!$F20/$G$8))))</f>
        <v>334.05024481764514</v>
      </c>
      <c r="F42" s="467">
        <f t="shared" ref="F42:F66" si="12">IF(ISERR(D42), "--", IF(D42&gt;0, D42, "--"))</f>
        <v>22.925016801210944</v>
      </c>
      <c r="G42" s="467">
        <f t="shared" ref="G42:G66" si="13">IF(ISNUMBER(E42), E42, "--")</f>
        <v>334.05024481764514</v>
      </c>
      <c r="H42" s="467">
        <f t="shared" ref="H42:H66" si="14">IF(MIN(F42:G42)&gt;0, MIN(F42:G42), "--")</f>
        <v>22.925016801210944</v>
      </c>
      <c r="I42" s="244">
        <f>($H$5*$H$6*$H$7)/($H$9*$H$10*(($H$11*'Step 2 Chemical_Parameters'!$E20*'Step 1 Toxicity_Values'!$D20/$H$8)+($H$12*$H$13*'Step 2 Chemical_Parameters'!$F20*'Step 1 Toxicity_Values'!$G20/$H$8)))</f>
        <v>4.5619981802001783</v>
      </c>
      <c r="J42" s="244">
        <f>($K$5*$K$6*$K$7)/($K$9*$K$10*(((1/'Step 1 Toxicity_Values'!$E20)*$K$11*'Step 2 Chemical_Parameters'!$E20/$K$8)+((1/'Step 1 Toxicity_Values'!$I20)*$K$12*$K$13*'Step 2 Chemical_Parameters'!$F20/$K$8)))</f>
        <v>775.53969063403019</v>
      </c>
      <c r="K42" s="467">
        <f t="shared" ref="K42:K66" si="15">IF(ISERR(I42), "--", IF(I42&gt;0, I42, "--"))</f>
        <v>4.5619981802001783</v>
      </c>
      <c r="L42" s="467">
        <f t="shared" ref="L42:L66" si="16">IF(ISNUMBER(J42), J42, "--")</f>
        <v>775.53969063403019</v>
      </c>
      <c r="M42" s="467">
        <f t="shared" ref="M42:M66" si="17">IF(MIN(K42:L42)&gt;0, MIN(K42:L42), "--")</f>
        <v>4.5619981802001783</v>
      </c>
      <c r="N42" s="244">
        <f>($L$5*$L$6*$L$7)/($L$9*$L$10*(($L$11*'Step 2 Chemical_Parameters'!$E20*'Step 1 Toxicity_Values'!$D20/$L$8)+($L$12*$L$13*'Step 2 Chemical_Parameters'!$F20*'Step 1 Toxicity_Values'!$G20/$L$8)))</f>
        <v>13.906668045395326</v>
      </c>
      <c r="O42" s="244">
        <f>($M$5*$M$6*$M$7)/($M$9*$M$10*(((1/'Step 1 Toxicity_Values'!$E20)*$M$11*'Step 2 Chemical_Parameters'!$E20/$M$8)+((1/'Step 1 Toxicity_Values'!$I20)*$M$12*$M$13*'Step 2 Chemical_Parameters'!$F20/$M$8)))</f>
        <v>2364.1335677172051</v>
      </c>
      <c r="P42" s="467">
        <f t="shared" ref="P42:P66" si="18">IF(ISERR(N42), "--", IF(N42&gt;0, N42, "--"))</f>
        <v>13.906668045395326</v>
      </c>
      <c r="Q42" s="467">
        <f t="shared" ref="Q42:Q66" si="19">IF(ISNUMBER(O42), O42, "--")</f>
        <v>2364.1335677172051</v>
      </c>
      <c r="R42" s="472">
        <f t="shared" ref="R42:R66" si="20">IF(MIN(P42:Q42)&gt;0, MIN(P42:Q42), "--")</f>
        <v>13.906668045395326</v>
      </c>
      <c r="S42" s="94">
        <f t="shared" si="11"/>
        <v>4.5619981802001783</v>
      </c>
      <c r="U42" s="52"/>
      <c r="V42" s="181" t="str">
        <f>'Step 2 Chemical_Parameters'!A20</f>
        <v>50-29-3</v>
      </c>
      <c r="W42" s="181" t="str">
        <f>'Step 2 Chemical_Parameters'!B20</f>
        <v>DDTs</v>
      </c>
      <c r="X42" s="50"/>
      <c r="Y42" s="159"/>
      <c r="Z42" s="159"/>
      <c r="AA42" s="159"/>
      <c r="AB42" s="60"/>
    </row>
    <row r="43" spans="1:29" x14ac:dyDescent="0.25">
      <c r="A43" s="77"/>
      <c r="B43" s="497" t="str">
        <f t="shared" si="9"/>
        <v>71-43-2</v>
      </c>
      <c r="C43" s="497" t="str">
        <f t="shared" si="0"/>
        <v>Benzene</v>
      </c>
      <c r="D43" s="496">
        <f>($F$5*$F$6*$F$7)/($F$9*$F$10*(($F$11*'Step 2 Chemical_Parameters'!E21*'Step 1 Toxicity_Values'!$D21/$F$8)+($F$12*$F$13*'Step 2 Chemical_Parameters'!F21*'Step 1 Toxicity_Values'!G21/$F$8)))</f>
        <v>151.07169253510716</v>
      </c>
      <c r="E43" s="496">
        <f>($G$5*$G$6*$G$7)/($G$9*$G$10*(((1/'Step 1 Toxicity_Values'!$E21)*($G$11*'Step 2 Chemical_Parameters'!$E21/$G$8))+((1/'Step 1 Toxicity_Values'!$I21)*($G$12*$G$13*'Step 2 Chemical_Parameters'!$F21/$G$8))))</f>
        <v>2848.7804878048778</v>
      </c>
      <c r="F43" s="498">
        <f t="shared" si="12"/>
        <v>151.07169253510716</v>
      </c>
      <c r="G43" s="498">
        <f t="shared" si="13"/>
        <v>2848.7804878048778</v>
      </c>
      <c r="H43" s="498">
        <f t="shared" si="14"/>
        <v>151.07169253510716</v>
      </c>
      <c r="I43" s="244">
        <f>($H$5*$H$6*$H$7)/($H$9*$H$10*(($H$11*'Step 2 Chemical_Parameters'!$E21*'Step 1 Toxicity_Values'!$D21/$H$8)+($H$12*$H$13*'Step 2 Chemical_Parameters'!$F21*'Step 1 Toxicity_Values'!$G21/$H$8)))</f>
        <v>44.242424242424242</v>
      </c>
      <c r="J43" s="244">
        <f>($K$5*$K$6*$K$7)/($K$9*$K$10*(((1/'Step 1 Toxicity_Values'!$E21)*$K$11*'Step 2 Chemical_Parameters'!$E21/$K$8)+((1/'Step 1 Toxicity_Values'!$I21)*$K$12*$K$13*'Step 2 Chemical_Parameters'!$F21/$K$8)))</f>
        <v>9733.3333333333339</v>
      </c>
      <c r="K43" s="498">
        <f t="shared" si="15"/>
        <v>44.242424242424242</v>
      </c>
      <c r="L43" s="498">
        <f t="shared" si="16"/>
        <v>9733.3333333333339</v>
      </c>
      <c r="M43" s="498">
        <f t="shared" si="17"/>
        <v>44.242424242424242</v>
      </c>
      <c r="N43" s="244">
        <f>($L$5*$L$6*$L$7)/($L$9*$L$10*(($L$11*'Step 2 Chemical_Parameters'!$E21*'Step 1 Toxicity_Values'!$D21/$L$8)+($L$12*$L$13*'Step 2 Chemical_Parameters'!$F21*'Step 1 Toxicity_Values'!$G21/$L$8)))</f>
        <v>89.228418640183349</v>
      </c>
      <c r="O43" s="244">
        <f>($M$5*$M$6*$M$7)/($M$9*$M$10*(((1/'Step 1 Toxicity_Values'!$E21)*$M$11*'Step 2 Chemical_Parameters'!$E21/$M$8)+((1/'Step 1 Toxicity_Values'!$I21)*$M$12*$M$13*'Step 2 Chemical_Parameters'!$F21/$M$8)))</f>
        <v>19630.252100840335</v>
      </c>
      <c r="P43" s="498">
        <f t="shared" si="18"/>
        <v>89.228418640183349</v>
      </c>
      <c r="Q43" s="498">
        <f t="shared" si="19"/>
        <v>19630.252100840335</v>
      </c>
      <c r="R43" s="499">
        <f t="shared" si="20"/>
        <v>89.228418640183349</v>
      </c>
      <c r="S43" s="94">
        <f t="shared" si="11"/>
        <v>44.242424242424242</v>
      </c>
      <c r="U43" s="52"/>
      <c r="V43" s="181" t="str">
        <f>'Step 2 Chemical_Parameters'!A21</f>
        <v>71-43-2</v>
      </c>
      <c r="W43" s="181" t="str">
        <f>'Step 2 Chemical_Parameters'!B21</f>
        <v>Benzene</v>
      </c>
      <c r="X43" s="50"/>
      <c r="Y43" s="159"/>
      <c r="Z43" s="159"/>
      <c r="AA43" s="159"/>
      <c r="AB43" s="60"/>
    </row>
    <row r="44" spans="1:29" x14ac:dyDescent="0.25">
      <c r="A44" s="77"/>
      <c r="B44" s="497" t="str">
        <f t="shared" si="9"/>
        <v>--</v>
      </c>
      <c r="C44" s="497" t="str">
        <f t="shared" si="0"/>
        <v>--</v>
      </c>
      <c r="D44" s="496" t="e">
        <f>($F$5*$F$6*$F$7)/($F$9*$F$10*(($F$11*'Step 2 Chemical_Parameters'!E22*'Step 1 Toxicity_Values'!$D22/$F$8)+($F$12*$F$13*'Step 2 Chemical_Parameters'!F22*'Step 1 Toxicity_Values'!G22/$F$8)))</f>
        <v>#VALUE!</v>
      </c>
      <c r="E44" s="496" t="e">
        <f>($G$5*$G$6*$G$7)/($G$9*$G$10*(((1/'Step 1 Toxicity_Values'!$E22)*($G$11*'Step 2 Chemical_Parameters'!$E22/$G$8))+((1/'Step 1 Toxicity_Values'!$I22)*($G$12*$G$13*'Step 2 Chemical_Parameters'!$F22/$G$8))))</f>
        <v>#DIV/0!</v>
      </c>
      <c r="F44" s="498" t="str">
        <f t="shared" si="12"/>
        <v>--</v>
      </c>
      <c r="G44" s="498" t="str">
        <f t="shared" si="13"/>
        <v>--</v>
      </c>
      <c r="H44" s="498" t="str">
        <f t="shared" si="14"/>
        <v>--</v>
      </c>
      <c r="I44" s="244" t="e">
        <f>($H$5*$H$6*$H$7)/($H$9*$H$10*(($H$11*'Step 2 Chemical_Parameters'!$E22*'Step 1 Toxicity_Values'!$D22/$H$8)+($H$12*$H$13*'Step 2 Chemical_Parameters'!$F22*'Step 1 Toxicity_Values'!$G22/$H$8)))</f>
        <v>#VALUE!</v>
      </c>
      <c r="J44" s="244" t="e">
        <f>($K$5*$K$6*$K$7)/($K$9*$K$10*(((1/'Step 1 Toxicity_Values'!$E22)*$K$11*'Step 2 Chemical_Parameters'!$E22/$K$8)+((1/'Step 1 Toxicity_Values'!$I22)*$K$12*$K$13*'Step 2 Chemical_Parameters'!$F22/$K$8)))</f>
        <v>#DIV/0!</v>
      </c>
      <c r="K44" s="498" t="str">
        <f t="shared" si="15"/>
        <v>--</v>
      </c>
      <c r="L44" s="498" t="str">
        <f t="shared" si="16"/>
        <v>--</v>
      </c>
      <c r="M44" s="498" t="str">
        <f t="shared" si="17"/>
        <v>--</v>
      </c>
      <c r="N44" s="244" t="e">
        <f>($L$5*$L$6*$L$7)/($L$9*$L$10*(($L$11*'Step 2 Chemical_Parameters'!$E22*'Step 1 Toxicity_Values'!$D22/$L$8)+($L$12*$L$13*'Step 2 Chemical_Parameters'!$F22*'Step 1 Toxicity_Values'!$G22/$L$8)))</f>
        <v>#VALUE!</v>
      </c>
      <c r="O44" s="244" t="e">
        <f>($M$5*$M$6*$M$7)/($M$9*$M$10*(((1/'Step 1 Toxicity_Values'!$E22)*$M$11*'Step 2 Chemical_Parameters'!$E22/$M$8)+((1/'Step 1 Toxicity_Values'!$I22)*$M$12*$M$13*'Step 2 Chemical_Parameters'!$F22/$M$8)))</f>
        <v>#DIV/0!</v>
      </c>
      <c r="P44" s="498" t="str">
        <f t="shared" si="18"/>
        <v>--</v>
      </c>
      <c r="Q44" s="498" t="str">
        <f t="shared" si="19"/>
        <v>--</v>
      </c>
      <c r="R44" s="499" t="str">
        <f t="shared" si="20"/>
        <v>--</v>
      </c>
      <c r="S44" s="94" t="str">
        <f t="shared" si="11"/>
        <v>--</v>
      </c>
      <c r="U44" s="52"/>
      <c r="V44" s="181" t="str">
        <f>'Step 2 Chemical_Parameters'!A22</f>
        <v>--</v>
      </c>
      <c r="W44" s="181" t="str">
        <f>'Step 2 Chemical_Parameters'!B22</f>
        <v>--</v>
      </c>
      <c r="X44" s="50"/>
      <c r="Y44" s="60"/>
      <c r="Z44" s="60"/>
      <c r="AA44" s="60"/>
      <c r="AB44" s="60"/>
    </row>
    <row r="45" spans="1:29" x14ac:dyDescent="0.25">
      <c r="A45" s="77"/>
      <c r="B45" s="497" t="str">
        <f t="shared" si="9"/>
        <v>--</v>
      </c>
      <c r="C45" s="497" t="str">
        <f t="shared" si="0"/>
        <v>--</v>
      </c>
      <c r="D45" s="496" t="e">
        <f>($F$5*$F$6*$F$7)/($F$9*$F$10*(($F$11*'Step 2 Chemical_Parameters'!E23*'Step 1 Toxicity_Values'!$D23/$F$8)+($F$12*$F$13*'Step 2 Chemical_Parameters'!F23*'Step 1 Toxicity_Values'!G23/$F$8)))</f>
        <v>#VALUE!</v>
      </c>
      <c r="E45" s="496" t="e">
        <f>($G$5*$G$6*$G$7)/($G$9*$G$10*(((1/'Step 1 Toxicity_Values'!$E23)*($G$11*'Step 2 Chemical_Parameters'!$E23/$G$8))+((1/'Step 1 Toxicity_Values'!$I23)*($G$12*$G$13*'Step 2 Chemical_Parameters'!$F23/$G$8))))</f>
        <v>#DIV/0!</v>
      </c>
      <c r="F45" s="498" t="str">
        <f t="shared" si="12"/>
        <v>--</v>
      </c>
      <c r="G45" s="498" t="str">
        <f t="shared" si="13"/>
        <v>--</v>
      </c>
      <c r="H45" s="498" t="str">
        <f t="shared" si="14"/>
        <v>--</v>
      </c>
      <c r="I45" s="244" t="e">
        <f>($H$5*$H$6*$H$7)/($H$9*$H$10*(($H$11*'Step 2 Chemical_Parameters'!$E23*'Step 1 Toxicity_Values'!$D23/$H$8)+($H$12*$H$13*'Step 2 Chemical_Parameters'!$F23*'Step 1 Toxicity_Values'!$G23/$H$8)))</f>
        <v>#VALUE!</v>
      </c>
      <c r="J45" s="244" t="e">
        <f>($K$5*$K$6*$K$7)/($K$9*$K$10*(((1/'Step 1 Toxicity_Values'!$E23)*$K$11*'Step 2 Chemical_Parameters'!$E23/$K$8)+((1/'Step 1 Toxicity_Values'!$I23)*$K$12*$K$13*'Step 2 Chemical_Parameters'!$F23/$K$8)))</f>
        <v>#DIV/0!</v>
      </c>
      <c r="K45" s="498" t="str">
        <f t="shared" si="15"/>
        <v>--</v>
      </c>
      <c r="L45" s="498" t="str">
        <f t="shared" si="16"/>
        <v>--</v>
      </c>
      <c r="M45" s="498" t="str">
        <f t="shared" si="17"/>
        <v>--</v>
      </c>
      <c r="N45" s="244" t="e">
        <f>($L$5*$L$6*$L$7)/($L$9*$L$10*(($L$11*'Step 2 Chemical_Parameters'!$E23*'Step 1 Toxicity_Values'!$D23/$L$8)+($L$12*$L$13*'Step 2 Chemical_Parameters'!$F23*'Step 1 Toxicity_Values'!$G23/$L$8)))</f>
        <v>#VALUE!</v>
      </c>
      <c r="O45" s="244" t="e">
        <f>($M$5*$M$6*$M$7)/($M$9*$M$10*(((1/'Step 1 Toxicity_Values'!$E23)*$M$11*'Step 2 Chemical_Parameters'!$E23/$M$8)+((1/'Step 1 Toxicity_Values'!$I23)*$M$12*$M$13*'Step 2 Chemical_Parameters'!$F23/$M$8)))</f>
        <v>#DIV/0!</v>
      </c>
      <c r="P45" s="498" t="str">
        <f t="shared" si="18"/>
        <v>--</v>
      </c>
      <c r="Q45" s="498" t="str">
        <f t="shared" si="19"/>
        <v>--</v>
      </c>
      <c r="R45" s="499" t="str">
        <f t="shared" si="20"/>
        <v>--</v>
      </c>
      <c r="S45" s="94" t="str">
        <f t="shared" si="11"/>
        <v>--</v>
      </c>
      <c r="T45" s="52"/>
      <c r="U45" s="52"/>
      <c r="V45" s="181" t="str">
        <f>'Step 2 Chemical_Parameters'!A23</f>
        <v>--</v>
      </c>
      <c r="W45" s="181" t="str">
        <f>'Step 2 Chemical_Parameters'!B23</f>
        <v>--</v>
      </c>
      <c r="X45" s="50"/>
    </row>
    <row r="46" spans="1:29" x14ac:dyDescent="0.25">
      <c r="A46" s="77"/>
      <c r="B46" s="497" t="str">
        <f t="shared" si="9"/>
        <v>--</v>
      </c>
      <c r="C46" s="497" t="str">
        <f t="shared" si="0"/>
        <v>--</v>
      </c>
      <c r="D46" s="496" t="e">
        <f>($F$5*$F$6*$F$7)/($F$9*$F$10*(($F$11*'Step 2 Chemical_Parameters'!E24*'Step 1 Toxicity_Values'!$D24/$F$8)+($F$12*$F$13*'Step 2 Chemical_Parameters'!F24*'Step 1 Toxicity_Values'!G24/$F$8)))</f>
        <v>#VALUE!</v>
      </c>
      <c r="E46" s="496" t="e">
        <f>($G$5*$G$6*$G$7)/($G$9*$G$10*(((1/'Step 1 Toxicity_Values'!$E24)*($G$11*'Step 2 Chemical_Parameters'!$E24/$G$8))+((1/'Step 1 Toxicity_Values'!$I24)*($G$12*$G$13*'Step 2 Chemical_Parameters'!$F24/$G$8))))</f>
        <v>#DIV/0!</v>
      </c>
      <c r="F46" s="498" t="str">
        <f t="shared" si="12"/>
        <v>--</v>
      </c>
      <c r="G46" s="498" t="str">
        <f t="shared" si="13"/>
        <v>--</v>
      </c>
      <c r="H46" s="498" t="str">
        <f t="shared" si="14"/>
        <v>--</v>
      </c>
      <c r="I46" s="244" t="e">
        <f>($H$5*$H$6*$H$7)/($H$9*$H$10*(($H$11*'Step 2 Chemical_Parameters'!$E24*'Step 1 Toxicity_Values'!$D24/$H$8)+($H$12*$H$13*'Step 2 Chemical_Parameters'!$F24*'Step 1 Toxicity_Values'!$G24/$H$8)))</f>
        <v>#VALUE!</v>
      </c>
      <c r="J46" s="244" t="e">
        <f>($K$5*$K$6*$K$7)/($K$9*$K$10*(((1/'Step 1 Toxicity_Values'!$E24)*$K$11*'Step 2 Chemical_Parameters'!$E24/$K$8)+((1/'Step 1 Toxicity_Values'!$I24)*$K$12*$K$13*'Step 2 Chemical_Parameters'!$F24/$K$8)))</f>
        <v>#DIV/0!</v>
      </c>
      <c r="K46" s="498" t="str">
        <f t="shared" si="15"/>
        <v>--</v>
      </c>
      <c r="L46" s="498" t="str">
        <f t="shared" si="16"/>
        <v>--</v>
      </c>
      <c r="M46" s="498" t="str">
        <f t="shared" si="17"/>
        <v>--</v>
      </c>
      <c r="N46" s="244" t="e">
        <f>($L$5*$L$6*$L$7)/($L$9*$L$10*(($L$11*'Step 2 Chemical_Parameters'!$E24*'Step 1 Toxicity_Values'!$D24/$L$8)+($L$12*$L$13*'Step 2 Chemical_Parameters'!$F24*'Step 1 Toxicity_Values'!$G24/$L$8)))</f>
        <v>#VALUE!</v>
      </c>
      <c r="O46" s="244" t="e">
        <f>($M$5*$M$6*$M$7)/($M$9*$M$10*(((1/'Step 1 Toxicity_Values'!$E24)*$M$11*'Step 2 Chemical_Parameters'!$E24/$M$8)+((1/'Step 1 Toxicity_Values'!$I24)*$M$12*$M$13*'Step 2 Chemical_Parameters'!$F24/$M$8)))</f>
        <v>#DIV/0!</v>
      </c>
      <c r="P46" s="498" t="str">
        <f t="shared" si="18"/>
        <v>--</v>
      </c>
      <c r="Q46" s="498" t="str">
        <f t="shared" si="19"/>
        <v>--</v>
      </c>
      <c r="R46" s="499" t="str">
        <f t="shared" si="20"/>
        <v>--</v>
      </c>
      <c r="S46" s="94" t="str">
        <f t="shared" si="11"/>
        <v>--</v>
      </c>
      <c r="T46" s="52"/>
      <c r="U46" s="52"/>
      <c r="V46" s="181" t="str">
        <f>'Step 2 Chemical_Parameters'!A24</f>
        <v>--</v>
      </c>
      <c r="W46" s="181" t="str">
        <f>'Step 2 Chemical_Parameters'!B24</f>
        <v>--</v>
      </c>
      <c r="X46" s="50"/>
    </row>
    <row r="47" spans="1:29" x14ac:dyDescent="0.25">
      <c r="A47" s="77"/>
      <c r="B47" s="497" t="str">
        <f t="shared" si="9"/>
        <v>--</v>
      </c>
      <c r="C47" s="497" t="str">
        <f t="shared" si="0"/>
        <v>--</v>
      </c>
      <c r="D47" s="496" t="e">
        <f>($F$5*$F$6*$F$7)/($F$9*$F$10*(($F$11*'Step 2 Chemical_Parameters'!E25*'Step 1 Toxicity_Values'!$D25/$F$8)+($F$12*$F$13*'Step 2 Chemical_Parameters'!F25*'Step 1 Toxicity_Values'!G25/$F$8)))</f>
        <v>#VALUE!</v>
      </c>
      <c r="E47" s="496" t="e">
        <f>($G$5*$G$6*$G$7)/($G$9*$G$10*(((1/'Step 1 Toxicity_Values'!$E25)*($G$11*'Step 2 Chemical_Parameters'!$E25/$G$8))+((1/'Step 1 Toxicity_Values'!$I25)*($G$12*$G$13*'Step 2 Chemical_Parameters'!$F25/$G$8))))</f>
        <v>#DIV/0!</v>
      </c>
      <c r="F47" s="498" t="str">
        <f t="shared" si="12"/>
        <v>--</v>
      </c>
      <c r="G47" s="498" t="str">
        <f t="shared" si="13"/>
        <v>--</v>
      </c>
      <c r="H47" s="498" t="str">
        <f t="shared" si="14"/>
        <v>--</v>
      </c>
      <c r="I47" s="244" t="e">
        <f>($H$5*$H$6*$H$7)/($H$9*$H$10*(($H$11*'Step 2 Chemical_Parameters'!$E25*'Step 1 Toxicity_Values'!$D25/$H$8)+($H$12*$H$13*'Step 2 Chemical_Parameters'!$F25*'Step 1 Toxicity_Values'!$G25/$H$8)))</f>
        <v>#VALUE!</v>
      </c>
      <c r="J47" s="244" t="e">
        <f>($K$5*$K$6*$K$7)/($K$9*$K$10*(((1/'Step 1 Toxicity_Values'!$E25)*$K$11*'Step 2 Chemical_Parameters'!$E25/$K$8)+((1/'Step 1 Toxicity_Values'!$I25)*$K$12*$K$13*'Step 2 Chemical_Parameters'!$F25/$K$8)))</f>
        <v>#DIV/0!</v>
      </c>
      <c r="K47" s="498" t="str">
        <f t="shared" si="15"/>
        <v>--</v>
      </c>
      <c r="L47" s="498" t="str">
        <f t="shared" si="16"/>
        <v>--</v>
      </c>
      <c r="M47" s="498" t="str">
        <f t="shared" si="17"/>
        <v>--</v>
      </c>
      <c r="N47" s="244" t="e">
        <f>($L$5*$L$6*$L$7)/($L$9*$L$10*(($L$11*'Step 2 Chemical_Parameters'!$E25*'Step 1 Toxicity_Values'!$D25/$L$8)+($L$12*$L$13*'Step 2 Chemical_Parameters'!$F25*'Step 1 Toxicity_Values'!$G25/$L$8)))</f>
        <v>#VALUE!</v>
      </c>
      <c r="O47" s="244" t="e">
        <f>($M$5*$M$6*$M$7)/($M$9*$M$10*(((1/'Step 1 Toxicity_Values'!$E25)*$M$11*'Step 2 Chemical_Parameters'!$E25/$M$8)+((1/'Step 1 Toxicity_Values'!$I25)*$M$12*$M$13*'Step 2 Chemical_Parameters'!$F25/$M$8)))</f>
        <v>#DIV/0!</v>
      </c>
      <c r="P47" s="498" t="str">
        <f t="shared" si="18"/>
        <v>--</v>
      </c>
      <c r="Q47" s="498" t="str">
        <f t="shared" si="19"/>
        <v>--</v>
      </c>
      <c r="R47" s="499" t="str">
        <f t="shared" si="20"/>
        <v>--</v>
      </c>
      <c r="S47" s="94" t="str">
        <f t="shared" si="11"/>
        <v>--</v>
      </c>
      <c r="T47" s="52"/>
      <c r="U47" s="52"/>
      <c r="V47" s="181" t="str">
        <f>'Step 2 Chemical_Parameters'!A25</f>
        <v>--</v>
      </c>
      <c r="W47" s="181" t="str">
        <f>'Step 2 Chemical_Parameters'!B25</f>
        <v>--</v>
      </c>
      <c r="X47" s="50"/>
    </row>
    <row r="48" spans="1:29" x14ac:dyDescent="0.25">
      <c r="A48" s="77"/>
      <c r="B48" s="497" t="str">
        <f t="shared" si="9"/>
        <v>--</v>
      </c>
      <c r="C48" s="497" t="str">
        <f t="shared" si="0"/>
        <v>--</v>
      </c>
      <c r="D48" s="496" t="e">
        <f>($F$5*$F$6*$F$7)/($F$9*$F$10*(($F$11*'Step 2 Chemical_Parameters'!E26*'Step 1 Toxicity_Values'!$D26/$F$8)+($F$12*$F$13*'Step 2 Chemical_Parameters'!F26*'Step 1 Toxicity_Values'!G26/$F$8)))</f>
        <v>#VALUE!</v>
      </c>
      <c r="E48" s="496" t="e">
        <f>($G$5*$G$6*$G$7)/($G$9*$G$10*(((1/'Step 1 Toxicity_Values'!$E26)*($G$11*'Step 2 Chemical_Parameters'!$E26/$G$8))+((1/'Step 1 Toxicity_Values'!$I26)*($G$12*$G$13*'Step 2 Chemical_Parameters'!$F26/$G$8))))</f>
        <v>#DIV/0!</v>
      </c>
      <c r="F48" s="498" t="str">
        <f t="shared" si="12"/>
        <v>--</v>
      </c>
      <c r="G48" s="498" t="str">
        <f t="shared" si="13"/>
        <v>--</v>
      </c>
      <c r="H48" s="498" t="str">
        <f t="shared" si="14"/>
        <v>--</v>
      </c>
      <c r="I48" s="244" t="e">
        <f>($H$5*$H$6*$H$7)/($H$9*$H$10*(($H$11*'Step 2 Chemical_Parameters'!$E26*'Step 1 Toxicity_Values'!$D26/$H$8)+($H$12*$H$13*'Step 2 Chemical_Parameters'!$F26*'Step 1 Toxicity_Values'!$G26/$H$8)))</f>
        <v>#VALUE!</v>
      </c>
      <c r="J48" s="244" t="e">
        <f>($K$5*$K$6*$K$7)/($K$9*$K$10*(((1/'Step 1 Toxicity_Values'!$E26)*$K$11*'Step 2 Chemical_Parameters'!$E26/$K$8)+((1/'Step 1 Toxicity_Values'!$I26)*$K$12*$K$13*'Step 2 Chemical_Parameters'!$F26/$K$8)))</f>
        <v>#DIV/0!</v>
      </c>
      <c r="K48" s="498" t="str">
        <f t="shared" si="15"/>
        <v>--</v>
      </c>
      <c r="L48" s="498" t="str">
        <f t="shared" si="16"/>
        <v>--</v>
      </c>
      <c r="M48" s="498" t="str">
        <f t="shared" si="17"/>
        <v>--</v>
      </c>
      <c r="N48" s="244" t="e">
        <f>($L$5*$L$6*$L$7)/($L$9*$L$10*(($L$11*'Step 2 Chemical_Parameters'!$E26*'Step 1 Toxicity_Values'!$D26/$L$8)+($L$12*$L$13*'Step 2 Chemical_Parameters'!$F26*'Step 1 Toxicity_Values'!$G26/$L$8)))</f>
        <v>#VALUE!</v>
      </c>
      <c r="O48" s="244" t="e">
        <f>($M$5*$M$6*$M$7)/($M$9*$M$10*(((1/'Step 1 Toxicity_Values'!$E26)*$M$11*'Step 2 Chemical_Parameters'!$E26/$M$8)+((1/'Step 1 Toxicity_Values'!$I26)*$M$12*$M$13*'Step 2 Chemical_Parameters'!$F26/$M$8)))</f>
        <v>#DIV/0!</v>
      </c>
      <c r="P48" s="498" t="str">
        <f t="shared" si="18"/>
        <v>--</v>
      </c>
      <c r="Q48" s="498" t="str">
        <f t="shared" si="19"/>
        <v>--</v>
      </c>
      <c r="R48" s="499" t="str">
        <f t="shared" si="20"/>
        <v>--</v>
      </c>
      <c r="S48" s="94" t="str">
        <f t="shared" si="11"/>
        <v>--</v>
      </c>
      <c r="T48" s="52"/>
      <c r="U48" s="52"/>
      <c r="V48" s="181" t="str">
        <f>'Step 2 Chemical_Parameters'!A26</f>
        <v>--</v>
      </c>
      <c r="W48" s="181" t="str">
        <f>'Step 2 Chemical_Parameters'!B26</f>
        <v>--</v>
      </c>
      <c r="X48" s="50"/>
    </row>
    <row r="49" spans="1:24" x14ac:dyDescent="0.25">
      <c r="A49" s="77"/>
      <c r="B49" s="497" t="str">
        <f t="shared" si="9"/>
        <v>--</v>
      </c>
      <c r="C49" s="497" t="str">
        <f t="shared" si="0"/>
        <v>--</v>
      </c>
      <c r="D49" s="496" t="e">
        <f>($F$5*$F$6*$F$7)/($F$9*$F$10*(($F$11*'Step 2 Chemical_Parameters'!E27*'Step 1 Toxicity_Values'!$D27/$F$8)+($F$12*$F$13*'Step 2 Chemical_Parameters'!F27*'Step 1 Toxicity_Values'!G27/$F$8)))</f>
        <v>#VALUE!</v>
      </c>
      <c r="E49" s="496" t="e">
        <f>($G$5*$G$6*$G$7)/($G$9*$G$10*(((1/'Step 1 Toxicity_Values'!$E27)*($G$11*'Step 2 Chemical_Parameters'!$E27/$G$8))+((1/'Step 1 Toxicity_Values'!$I27)*($G$12*$G$13*'Step 2 Chemical_Parameters'!$F27/$G$8))))</f>
        <v>#DIV/0!</v>
      </c>
      <c r="F49" s="498" t="str">
        <f t="shared" si="12"/>
        <v>--</v>
      </c>
      <c r="G49" s="498" t="str">
        <f t="shared" si="13"/>
        <v>--</v>
      </c>
      <c r="H49" s="498" t="str">
        <f t="shared" si="14"/>
        <v>--</v>
      </c>
      <c r="I49" s="244" t="e">
        <f>($H$5*$H$6*$H$7)/($H$9*$H$10*(($H$11*'Step 2 Chemical_Parameters'!$E27*'Step 1 Toxicity_Values'!$D27/$H$8)+($H$12*$H$13*'Step 2 Chemical_Parameters'!$F27*'Step 1 Toxicity_Values'!$G27/$H$8)))</f>
        <v>#VALUE!</v>
      </c>
      <c r="J49" s="244" t="e">
        <f>($K$5*$K$6*$K$7)/($K$9*$K$10*(((1/'Step 1 Toxicity_Values'!$E27)*$K$11*'Step 2 Chemical_Parameters'!$E27/$K$8)+((1/'Step 1 Toxicity_Values'!$I27)*$K$12*$K$13*'Step 2 Chemical_Parameters'!$F27/$K$8)))</f>
        <v>#DIV/0!</v>
      </c>
      <c r="K49" s="498" t="str">
        <f t="shared" si="15"/>
        <v>--</v>
      </c>
      <c r="L49" s="498" t="str">
        <f t="shared" si="16"/>
        <v>--</v>
      </c>
      <c r="M49" s="498" t="str">
        <f t="shared" si="17"/>
        <v>--</v>
      </c>
      <c r="N49" s="244" t="e">
        <f>($L$5*$L$6*$L$7)/($L$9*$L$10*(($L$11*'Step 2 Chemical_Parameters'!$E27*'Step 1 Toxicity_Values'!$D27/$L$8)+($L$12*$L$13*'Step 2 Chemical_Parameters'!$F27*'Step 1 Toxicity_Values'!$G27/$L$8)))</f>
        <v>#VALUE!</v>
      </c>
      <c r="O49" s="244" t="e">
        <f>($M$5*$M$6*$M$7)/($M$9*$M$10*(((1/'Step 1 Toxicity_Values'!$E27)*$M$11*'Step 2 Chemical_Parameters'!$E27/$M$8)+((1/'Step 1 Toxicity_Values'!$I27)*$M$12*$M$13*'Step 2 Chemical_Parameters'!$F27/$M$8)))</f>
        <v>#DIV/0!</v>
      </c>
      <c r="P49" s="498" t="str">
        <f t="shared" si="18"/>
        <v>--</v>
      </c>
      <c r="Q49" s="498" t="str">
        <f t="shared" si="19"/>
        <v>--</v>
      </c>
      <c r="R49" s="499" t="str">
        <f t="shared" si="20"/>
        <v>--</v>
      </c>
      <c r="S49" s="94" t="str">
        <f t="shared" si="11"/>
        <v>--</v>
      </c>
      <c r="T49" s="52"/>
      <c r="U49" s="52"/>
      <c r="V49" s="181" t="str">
        <f>'Step 2 Chemical_Parameters'!A27</f>
        <v>--</v>
      </c>
      <c r="W49" s="181" t="str">
        <f>'Step 2 Chemical_Parameters'!B27</f>
        <v>--</v>
      </c>
      <c r="X49" s="50"/>
    </row>
    <row r="50" spans="1:24" x14ac:dyDescent="0.25">
      <c r="A50" s="77"/>
      <c r="B50" s="497" t="str">
        <f t="shared" si="9"/>
        <v>--</v>
      </c>
      <c r="C50" s="497" t="str">
        <f t="shared" si="0"/>
        <v>--</v>
      </c>
      <c r="D50" s="496" t="e">
        <f>($F$5*$F$6*$F$7)/($F$9*$F$10*(($F$11*'Step 2 Chemical_Parameters'!E28*'Step 1 Toxicity_Values'!$D28/$F$8)+($F$12*$F$13*'Step 2 Chemical_Parameters'!F28*'Step 1 Toxicity_Values'!G28/$F$8)))</f>
        <v>#VALUE!</v>
      </c>
      <c r="E50" s="496" t="e">
        <f>($G$5*$G$6*$G$7)/($G$9*$G$10*(((1/'Step 1 Toxicity_Values'!$E28)*($G$11*'Step 2 Chemical_Parameters'!$E28/$G$8))+((1/'Step 1 Toxicity_Values'!$I28)*($G$12*$G$13*'Step 2 Chemical_Parameters'!$F28/$G$8))))</f>
        <v>#DIV/0!</v>
      </c>
      <c r="F50" s="467" t="str">
        <f t="shared" si="12"/>
        <v>--</v>
      </c>
      <c r="G50" s="467" t="str">
        <f t="shared" si="13"/>
        <v>--</v>
      </c>
      <c r="H50" s="467" t="str">
        <f t="shared" si="14"/>
        <v>--</v>
      </c>
      <c r="I50" s="244" t="e">
        <f>($H$5*$H$6*$H$7)/($H$9*$H$10*(($H$11*'Step 2 Chemical_Parameters'!$E28*'Step 1 Toxicity_Values'!$D28/$H$8)+($H$12*$H$13*'Step 2 Chemical_Parameters'!$F28*'Step 1 Toxicity_Values'!$G28/$H$8)))</f>
        <v>#VALUE!</v>
      </c>
      <c r="J50" s="244" t="e">
        <f>($K$5*$K$6*$K$7)/($K$9*$K$10*(((1/'Step 1 Toxicity_Values'!$E28)*$K$11*'Step 2 Chemical_Parameters'!$E28/$K$8)+((1/'Step 1 Toxicity_Values'!$I28)*$K$12*$K$13*'Step 2 Chemical_Parameters'!$F28/$K$8)))</f>
        <v>#DIV/0!</v>
      </c>
      <c r="K50" s="467" t="str">
        <f t="shared" si="15"/>
        <v>--</v>
      </c>
      <c r="L50" s="467" t="str">
        <f t="shared" si="16"/>
        <v>--</v>
      </c>
      <c r="M50" s="467" t="str">
        <f t="shared" si="17"/>
        <v>--</v>
      </c>
      <c r="N50" s="244" t="e">
        <f>($L$5*$L$6*$L$7)/($L$9*$L$10*(($L$11*'Step 2 Chemical_Parameters'!$E28*'Step 1 Toxicity_Values'!$D28/$L$8)+($L$12*$L$13*'Step 2 Chemical_Parameters'!$F28*'Step 1 Toxicity_Values'!$G28/$L$8)))</f>
        <v>#VALUE!</v>
      </c>
      <c r="O50" s="244" t="e">
        <f>($M$5*$M$6*$M$7)/($M$9*$M$10*(((1/'Step 1 Toxicity_Values'!$E28)*$M$11*'Step 2 Chemical_Parameters'!$E28/$M$8)+((1/'Step 1 Toxicity_Values'!$I28)*$M$12*$M$13*'Step 2 Chemical_Parameters'!$F28/$M$8)))</f>
        <v>#DIV/0!</v>
      </c>
      <c r="P50" s="467" t="str">
        <f t="shared" si="18"/>
        <v>--</v>
      </c>
      <c r="Q50" s="467" t="str">
        <f t="shared" si="19"/>
        <v>--</v>
      </c>
      <c r="R50" s="472" t="str">
        <f t="shared" si="20"/>
        <v>--</v>
      </c>
      <c r="S50" s="94" t="str">
        <f t="shared" si="11"/>
        <v>--</v>
      </c>
      <c r="T50" s="52"/>
      <c r="U50" s="52"/>
      <c r="V50" s="181" t="str">
        <f>'Step 2 Chemical_Parameters'!A28</f>
        <v>--</v>
      </c>
      <c r="W50" s="181" t="str">
        <f>'Step 2 Chemical_Parameters'!B28</f>
        <v>--</v>
      </c>
      <c r="X50" s="50"/>
    </row>
    <row r="51" spans="1:24" x14ac:dyDescent="0.25">
      <c r="A51" s="77"/>
      <c r="B51" s="497" t="str">
        <f t="shared" si="9"/>
        <v>--</v>
      </c>
      <c r="C51" s="497" t="str">
        <f t="shared" si="0"/>
        <v>--</v>
      </c>
      <c r="D51" s="496" t="e">
        <f>($F$5*$F$6*$F$7)/($F$9*$F$10*(($F$11*'Step 2 Chemical_Parameters'!E29*'Step 1 Toxicity_Values'!$D29/$F$8)+($F$12*$F$13*'Step 2 Chemical_Parameters'!F29*'Step 1 Toxicity_Values'!G29/$F$8)))</f>
        <v>#VALUE!</v>
      </c>
      <c r="E51" s="496" t="e">
        <f>($G$5*$G$6*$G$7)/($G$9*$G$10*(((1/'Step 1 Toxicity_Values'!$E29)*($G$11*'Step 2 Chemical_Parameters'!$E29/$G$8))+((1/'Step 1 Toxicity_Values'!$I29)*($G$12*$G$13*'Step 2 Chemical_Parameters'!$F29/$G$8))))</f>
        <v>#DIV/0!</v>
      </c>
      <c r="F51" s="498" t="str">
        <f t="shared" si="12"/>
        <v>--</v>
      </c>
      <c r="G51" s="498" t="str">
        <f t="shared" si="13"/>
        <v>--</v>
      </c>
      <c r="H51" s="498" t="str">
        <f t="shared" si="14"/>
        <v>--</v>
      </c>
      <c r="I51" s="244" t="e">
        <f>($H$5*$H$6*$H$7)/($H$9*$H$10*(($H$11*'Step 2 Chemical_Parameters'!$E29*'Step 1 Toxicity_Values'!$D29/$H$8)+($H$12*$H$13*'Step 2 Chemical_Parameters'!$F29*'Step 1 Toxicity_Values'!$G29/$H$8)))</f>
        <v>#VALUE!</v>
      </c>
      <c r="J51" s="244" t="e">
        <f>($K$5*$K$6*$K$7)/($K$9*$K$10*(((1/'Step 1 Toxicity_Values'!$E29)*$K$11*'Step 2 Chemical_Parameters'!$E29/$K$8)+((1/'Step 1 Toxicity_Values'!$I29)*$K$12*$K$13*'Step 2 Chemical_Parameters'!$F29/$K$8)))</f>
        <v>#DIV/0!</v>
      </c>
      <c r="K51" s="498" t="str">
        <f t="shared" si="15"/>
        <v>--</v>
      </c>
      <c r="L51" s="498" t="str">
        <f t="shared" si="16"/>
        <v>--</v>
      </c>
      <c r="M51" s="498" t="str">
        <f t="shared" si="17"/>
        <v>--</v>
      </c>
      <c r="N51" s="244" t="e">
        <f>($L$5*$L$6*$L$7)/($L$9*$L$10*(($L$11*'Step 2 Chemical_Parameters'!$E29*'Step 1 Toxicity_Values'!$D29/$L$8)+($L$12*$L$13*'Step 2 Chemical_Parameters'!$F29*'Step 1 Toxicity_Values'!$G29/$L$8)))</f>
        <v>#VALUE!</v>
      </c>
      <c r="O51" s="244" t="e">
        <f>($M$5*$M$6*$M$7)/($M$9*$M$10*(((1/'Step 1 Toxicity_Values'!$E29)*$M$11*'Step 2 Chemical_Parameters'!$E29/$M$8)+((1/'Step 1 Toxicity_Values'!$I29)*$M$12*$M$13*'Step 2 Chemical_Parameters'!$F29/$M$8)))</f>
        <v>#DIV/0!</v>
      </c>
      <c r="P51" s="498" t="str">
        <f t="shared" si="18"/>
        <v>--</v>
      </c>
      <c r="Q51" s="498" t="str">
        <f t="shared" si="19"/>
        <v>--</v>
      </c>
      <c r="R51" s="499" t="str">
        <f t="shared" si="20"/>
        <v>--</v>
      </c>
      <c r="S51" s="94" t="str">
        <f t="shared" si="11"/>
        <v>--</v>
      </c>
      <c r="T51" s="52"/>
      <c r="U51" s="52"/>
      <c r="V51" s="181" t="str">
        <f>'Step 2 Chemical_Parameters'!A29</f>
        <v>--</v>
      </c>
      <c r="W51" s="181" t="str">
        <f>'Step 2 Chemical_Parameters'!B29</f>
        <v>--</v>
      </c>
      <c r="X51" s="50"/>
    </row>
    <row r="52" spans="1:24" x14ac:dyDescent="0.25">
      <c r="A52" s="77"/>
      <c r="B52" s="497" t="str">
        <f t="shared" si="9"/>
        <v>--</v>
      </c>
      <c r="C52" s="497" t="str">
        <f t="shared" si="0"/>
        <v>--</v>
      </c>
      <c r="D52" s="496" t="e">
        <f>($F$5*$F$6*$F$7)/($F$9*$F$10*(($F$11*'Step 2 Chemical_Parameters'!E30*'Step 1 Toxicity_Values'!$D30/$F$8)+($F$12*$F$13*'Step 2 Chemical_Parameters'!F30*'Step 1 Toxicity_Values'!G30/$F$8)))</f>
        <v>#VALUE!</v>
      </c>
      <c r="E52" s="496" t="e">
        <f>($G$5*$G$6*$G$7)/($G$9*$G$10*(((1/'Step 1 Toxicity_Values'!$E30)*($G$11*'Step 2 Chemical_Parameters'!$E30/$G$8))+((1/'Step 1 Toxicity_Values'!$I30)*($G$12*$G$13*'Step 2 Chemical_Parameters'!$F30/$G$8))))</f>
        <v>#DIV/0!</v>
      </c>
      <c r="F52" s="498" t="str">
        <f t="shared" si="12"/>
        <v>--</v>
      </c>
      <c r="G52" s="498" t="str">
        <f t="shared" si="13"/>
        <v>--</v>
      </c>
      <c r="H52" s="498" t="str">
        <f t="shared" si="14"/>
        <v>--</v>
      </c>
      <c r="I52" s="244" t="e">
        <f>($H$5*$H$6*$H$7)/($H$9*$H$10*(($H$11*'Step 2 Chemical_Parameters'!$E30*'Step 1 Toxicity_Values'!$D30/$H$8)+($H$12*$H$13*'Step 2 Chemical_Parameters'!$F30*'Step 1 Toxicity_Values'!$G30/$H$8)))</f>
        <v>#VALUE!</v>
      </c>
      <c r="J52" s="244" t="e">
        <f>($K$5*$K$6*$K$7)/($K$9*$K$10*(((1/'Step 1 Toxicity_Values'!$E30)*$K$11*'Step 2 Chemical_Parameters'!$E30/$K$8)+((1/'Step 1 Toxicity_Values'!$I30)*$K$12*$K$13*'Step 2 Chemical_Parameters'!$F30/$K$8)))</f>
        <v>#DIV/0!</v>
      </c>
      <c r="K52" s="498" t="str">
        <f t="shared" si="15"/>
        <v>--</v>
      </c>
      <c r="L52" s="498" t="str">
        <f t="shared" si="16"/>
        <v>--</v>
      </c>
      <c r="M52" s="498" t="str">
        <f t="shared" si="17"/>
        <v>--</v>
      </c>
      <c r="N52" s="244" t="e">
        <f>($L$5*$L$6*$L$7)/($L$9*$L$10*(($L$11*'Step 2 Chemical_Parameters'!$E30*'Step 1 Toxicity_Values'!$D30/$L$8)+($L$12*$L$13*'Step 2 Chemical_Parameters'!$F30*'Step 1 Toxicity_Values'!$G30/$L$8)))</f>
        <v>#VALUE!</v>
      </c>
      <c r="O52" s="244" t="e">
        <f>($M$5*$M$6*$M$7)/($M$9*$M$10*(((1/'Step 1 Toxicity_Values'!$E30)*$M$11*'Step 2 Chemical_Parameters'!$E30/$M$8)+((1/'Step 1 Toxicity_Values'!$I30)*$M$12*$M$13*'Step 2 Chemical_Parameters'!$F30/$M$8)))</f>
        <v>#DIV/0!</v>
      </c>
      <c r="P52" s="498" t="str">
        <f t="shared" si="18"/>
        <v>--</v>
      </c>
      <c r="Q52" s="498" t="str">
        <f t="shared" si="19"/>
        <v>--</v>
      </c>
      <c r="R52" s="499" t="str">
        <f t="shared" si="20"/>
        <v>--</v>
      </c>
      <c r="S52" s="94" t="str">
        <f t="shared" si="11"/>
        <v>--</v>
      </c>
      <c r="T52" s="52"/>
      <c r="U52" s="52"/>
      <c r="V52" s="181" t="str">
        <f>'Step 2 Chemical_Parameters'!A30</f>
        <v>--</v>
      </c>
      <c r="W52" s="181" t="str">
        <f>'Step 2 Chemical_Parameters'!B30</f>
        <v>--</v>
      </c>
      <c r="X52" s="50"/>
    </row>
    <row r="53" spans="1:24" x14ac:dyDescent="0.25">
      <c r="A53" s="77"/>
      <c r="B53" s="497" t="str">
        <f t="shared" si="9"/>
        <v>--</v>
      </c>
      <c r="C53" s="497" t="str">
        <f t="shared" si="0"/>
        <v>--</v>
      </c>
      <c r="D53" s="496" t="e">
        <f>($F$5*$F$6*$F$7)/($F$9*$F$10*(($F$11*'Step 2 Chemical_Parameters'!E31*'Step 1 Toxicity_Values'!$D31/$F$8)+($F$12*$F$13*'Step 2 Chemical_Parameters'!F31*'Step 1 Toxicity_Values'!G31/$F$8)))</f>
        <v>#VALUE!</v>
      </c>
      <c r="E53" s="496" t="e">
        <f>($G$5*$G$6*$G$7)/($G$9*$G$10*(((1/'Step 1 Toxicity_Values'!$E31)*($G$11*'Step 2 Chemical_Parameters'!$E31/$G$8))+((1/'Step 1 Toxicity_Values'!$I31)*($G$12*$G$13*'Step 2 Chemical_Parameters'!$F31/$G$8))))</f>
        <v>#DIV/0!</v>
      </c>
      <c r="F53" s="498" t="str">
        <f t="shared" si="12"/>
        <v>--</v>
      </c>
      <c r="G53" s="498" t="str">
        <f t="shared" si="13"/>
        <v>--</v>
      </c>
      <c r="H53" s="498" t="str">
        <f t="shared" si="14"/>
        <v>--</v>
      </c>
      <c r="I53" s="244" t="e">
        <f>($H$5*$H$6*$H$7)/($H$9*$H$10*(($H$11*'Step 2 Chemical_Parameters'!$E31*'Step 1 Toxicity_Values'!$D31/$H$8)+($H$12*$H$13*'Step 2 Chemical_Parameters'!$F31*'Step 1 Toxicity_Values'!$G31/$H$8)))</f>
        <v>#VALUE!</v>
      </c>
      <c r="J53" s="244" t="e">
        <f>($K$5*$K$6*$K$7)/($K$9*$K$10*(((1/'Step 1 Toxicity_Values'!$E31)*$K$11*'Step 2 Chemical_Parameters'!$E31/$K$8)+((1/'Step 1 Toxicity_Values'!$I31)*$K$12*$K$13*'Step 2 Chemical_Parameters'!$F31/$K$8)))</f>
        <v>#DIV/0!</v>
      </c>
      <c r="K53" s="498" t="str">
        <f t="shared" si="15"/>
        <v>--</v>
      </c>
      <c r="L53" s="498" t="str">
        <f t="shared" si="16"/>
        <v>--</v>
      </c>
      <c r="M53" s="498" t="str">
        <f t="shared" si="17"/>
        <v>--</v>
      </c>
      <c r="N53" s="244" t="e">
        <f>($L$5*$L$6*$L$7)/($L$9*$L$10*(($L$11*'Step 2 Chemical_Parameters'!$E31*'Step 1 Toxicity_Values'!$D31/$L$8)+($L$12*$L$13*'Step 2 Chemical_Parameters'!$F31*'Step 1 Toxicity_Values'!$G31/$L$8)))</f>
        <v>#VALUE!</v>
      </c>
      <c r="O53" s="244" t="e">
        <f>($M$5*$M$6*$M$7)/($M$9*$M$10*(((1/'Step 1 Toxicity_Values'!$E31)*$M$11*'Step 2 Chemical_Parameters'!$E31/$M$8)+((1/'Step 1 Toxicity_Values'!$I31)*$M$12*$M$13*'Step 2 Chemical_Parameters'!$F31/$M$8)))</f>
        <v>#DIV/0!</v>
      </c>
      <c r="P53" s="498" t="str">
        <f t="shared" si="18"/>
        <v>--</v>
      </c>
      <c r="Q53" s="498" t="str">
        <f t="shared" si="19"/>
        <v>--</v>
      </c>
      <c r="R53" s="499" t="str">
        <f t="shared" si="20"/>
        <v>--</v>
      </c>
      <c r="S53" s="94" t="str">
        <f t="shared" si="11"/>
        <v>--</v>
      </c>
      <c r="T53" s="52"/>
      <c r="U53" s="52"/>
      <c r="V53" s="181" t="str">
        <f>'Step 2 Chemical_Parameters'!A31</f>
        <v>--</v>
      </c>
      <c r="W53" s="181" t="str">
        <f>'Step 2 Chemical_Parameters'!B31</f>
        <v>--</v>
      </c>
      <c r="X53" s="50"/>
    </row>
    <row r="54" spans="1:24" x14ac:dyDescent="0.25">
      <c r="A54" s="77"/>
      <c r="B54" s="497" t="str">
        <f t="shared" si="9"/>
        <v>--</v>
      </c>
      <c r="C54" s="497" t="str">
        <f t="shared" si="0"/>
        <v>--</v>
      </c>
      <c r="D54" s="496" t="e">
        <f>($F$5*$F$6*$F$7)/($F$9*$F$10*(($F$11*'Step 2 Chemical_Parameters'!E32*'Step 1 Toxicity_Values'!$D32/$F$8)+($F$12*$F$13*'Step 2 Chemical_Parameters'!F32*'Step 1 Toxicity_Values'!G32/$F$8)))</f>
        <v>#VALUE!</v>
      </c>
      <c r="E54" s="496" t="e">
        <f>($G$5*$G$6*$G$7)/($G$9*$G$10*(((1/'Step 1 Toxicity_Values'!$E32)*($G$11*'Step 2 Chemical_Parameters'!$E32/$G$8))+((1/'Step 1 Toxicity_Values'!$I32)*($G$12*$G$13*'Step 2 Chemical_Parameters'!$F32/$G$8))))</f>
        <v>#DIV/0!</v>
      </c>
      <c r="F54" s="498" t="str">
        <f t="shared" si="12"/>
        <v>--</v>
      </c>
      <c r="G54" s="498" t="str">
        <f t="shared" si="13"/>
        <v>--</v>
      </c>
      <c r="H54" s="498" t="str">
        <f t="shared" si="14"/>
        <v>--</v>
      </c>
      <c r="I54" s="244" t="e">
        <f>($H$5*$H$6*$H$7)/($H$9*$H$10*(($H$11*'Step 2 Chemical_Parameters'!$E32*'Step 1 Toxicity_Values'!$D32/$H$8)+($H$12*$H$13*'Step 2 Chemical_Parameters'!$F32*'Step 1 Toxicity_Values'!$G32/$H$8)))</f>
        <v>#VALUE!</v>
      </c>
      <c r="J54" s="244" t="e">
        <f>($K$5*$K$6*$K$7)/($K$9*$K$10*(((1/'Step 1 Toxicity_Values'!$E32)*$K$11*'Step 2 Chemical_Parameters'!$E32/$K$8)+((1/'Step 1 Toxicity_Values'!$I32)*$K$12*$K$13*'Step 2 Chemical_Parameters'!$F32/$K$8)))</f>
        <v>#DIV/0!</v>
      </c>
      <c r="K54" s="498" t="str">
        <f t="shared" si="15"/>
        <v>--</v>
      </c>
      <c r="L54" s="498" t="str">
        <f t="shared" si="16"/>
        <v>--</v>
      </c>
      <c r="M54" s="498" t="str">
        <f t="shared" si="17"/>
        <v>--</v>
      </c>
      <c r="N54" s="244" t="e">
        <f>($L$5*$L$6*$L$7)/($L$9*$L$10*(($L$11*'Step 2 Chemical_Parameters'!$E32*'Step 1 Toxicity_Values'!$D32/$L$8)+($L$12*$L$13*'Step 2 Chemical_Parameters'!$F32*'Step 1 Toxicity_Values'!$G32/$L$8)))</f>
        <v>#VALUE!</v>
      </c>
      <c r="O54" s="244" t="e">
        <f>($M$5*$M$6*$M$7)/($M$9*$M$10*(((1/'Step 1 Toxicity_Values'!$E32)*$M$11*'Step 2 Chemical_Parameters'!$E32/$M$8)+((1/'Step 1 Toxicity_Values'!$I32)*$M$12*$M$13*'Step 2 Chemical_Parameters'!$F32/$M$8)))</f>
        <v>#DIV/0!</v>
      </c>
      <c r="P54" s="498" t="str">
        <f t="shared" si="18"/>
        <v>--</v>
      </c>
      <c r="Q54" s="498" t="str">
        <f t="shared" si="19"/>
        <v>--</v>
      </c>
      <c r="R54" s="499" t="str">
        <f t="shared" si="20"/>
        <v>--</v>
      </c>
      <c r="S54" s="94" t="str">
        <f t="shared" si="11"/>
        <v>--</v>
      </c>
      <c r="T54" s="52"/>
      <c r="U54" s="52"/>
      <c r="V54" s="181" t="str">
        <f>'Step 2 Chemical_Parameters'!A32</f>
        <v>--</v>
      </c>
      <c r="W54" s="181" t="str">
        <f>'Step 2 Chemical_Parameters'!B32</f>
        <v>--</v>
      </c>
      <c r="X54" s="50"/>
    </row>
    <row r="55" spans="1:24" x14ac:dyDescent="0.25">
      <c r="A55" s="77"/>
      <c r="B55" s="497" t="str">
        <f t="shared" si="9"/>
        <v>--</v>
      </c>
      <c r="C55" s="497" t="str">
        <f t="shared" si="0"/>
        <v>--</v>
      </c>
      <c r="D55" s="496" t="e">
        <f>($F$5*$F$6*$F$7)/($F$9*$F$10*(($F$11*'Step 2 Chemical_Parameters'!E33*'Step 1 Toxicity_Values'!$D33/$F$8)+($F$12*$F$13*'Step 2 Chemical_Parameters'!F33*'Step 1 Toxicity_Values'!G33/$F$8)))</f>
        <v>#VALUE!</v>
      </c>
      <c r="E55" s="496" t="e">
        <f>($G$5*$G$6*$G$7)/($G$9*$G$10*(((1/'Step 1 Toxicity_Values'!$E33)*($G$11*'Step 2 Chemical_Parameters'!$E33/$G$8))+((1/'Step 1 Toxicity_Values'!$I33)*($G$12*$G$13*'Step 2 Chemical_Parameters'!$F33/$G$8))))</f>
        <v>#DIV/0!</v>
      </c>
      <c r="F55" s="498" t="str">
        <f t="shared" si="12"/>
        <v>--</v>
      </c>
      <c r="G55" s="498" t="str">
        <f t="shared" si="13"/>
        <v>--</v>
      </c>
      <c r="H55" s="498" t="str">
        <f t="shared" si="14"/>
        <v>--</v>
      </c>
      <c r="I55" s="244" t="e">
        <f>($H$5*$H$6*$H$7)/($H$9*$H$10*(($H$11*'Step 2 Chemical_Parameters'!$E33*'Step 1 Toxicity_Values'!$D33/$H$8)+($H$12*$H$13*'Step 2 Chemical_Parameters'!$F33*'Step 1 Toxicity_Values'!$G33/$H$8)))</f>
        <v>#VALUE!</v>
      </c>
      <c r="J55" s="244" t="e">
        <f>($K$5*$K$6*$K$7)/($K$9*$K$10*(((1/'Step 1 Toxicity_Values'!$E33)*$K$11*'Step 2 Chemical_Parameters'!$E33/$K$8)+((1/'Step 1 Toxicity_Values'!$I33)*$K$12*$K$13*'Step 2 Chemical_Parameters'!$F33/$K$8)))</f>
        <v>#DIV/0!</v>
      </c>
      <c r="K55" s="498" t="str">
        <f t="shared" si="15"/>
        <v>--</v>
      </c>
      <c r="L55" s="498" t="str">
        <f t="shared" si="16"/>
        <v>--</v>
      </c>
      <c r="M55" s="498" t="str">
        <f t="shared" si="17"/>
        <v>--</v>
      </c>
      <c r="N55" s="244" t="e">
        <f>($L$5*$L$6*$L$7)/($L$9*$L$10*(($L$11*'Step 2 Chemical_Parameters'!$E33*'Step 1 Toxicity_Values'!$D33/$L$8)+($L$12*$L$13*'Step 2 Chemical_Parameters'!$F33*'Step 1 Toxicity_Values'!$G33/$L$8)))</f>
        <v>#VALUE!</v>
      </c>
      <c r="O55" s="244" t="e">
        <f>($M$5*$M$6*$M$7)/($M$9*$M$10*(((1/'Step 1 Toxicity_Values'!$E33)*$M$11*'Step 2 Chemical_Parameters'!$E33/$M$8)+((1/'Step 1 Toxicity_Values'!$I33)*$M$12*$M$13*'Step 2 Chemical_Parameters'!$F33/$M$8)))</f>
        <v>#DIV/0!</v>
      </c>
      <c r="P55" s="498" t="str">
        <f t="shared" si="18"/>
        <v>--</v>
      </c>
      <c r="Q55" s="498" t="str">
        <f t="shared" si="19"/>
        <v>--</v>
      </c>
      <c r="R55" s="499" t="str">
        <f t="shared" si="20"/>
        <v>--</v>
      </c>
      <c r="S55" s="94" t="str">
        <f t="shared" si="11"/>
        <v>--</v>
      </c>
      <c r="T55" s="52"/>
      <c r="U55" s="52"/>
      <c r="V55" s="181" t="str">
        <f>'Step 2 Chemical_Parameters'!A33</f>
        <v>--</v>
      </c>
      <c r="W55" s="181" t="str">
        <f>'Step 2 Chemical_Parameters'!B33</f>
        <v>--</v>
      </c>
      <c r="X55" s="50"/>
    </row>
    <row r="56" spans="1:24" x14ac:dyDescent="0.25">
      <c r="A56" s="77"/>
      <c r="B56" s="497" t="str">
        <f t="shared" si="9"/>
        <v>--</v>
      </c>
      <c r="C56" s="497" t="str">
        <f t="shared" si="0"/>
        <v>--</v>
      </c>
      <c r="D56" s="496" t="e">
        <f>($F$5*$F$6*$F$7)/($F$9*$F$10*(($F$11*'Step 2 Chemical_Parameters'!E34*'Step 1 Toxicity_Values'!$D34/$F$8)+($F$12*$F$13*'Step 2 Chemical_Parameters'!F34*'Step 1 Toxicity_Values'!G34/$F$8)))</f>
        <v>#VALUE!</v>
      </c>
      <c r="E56" s="496" t="e">
        <f>($G$5*$G$6*$G$7)/($G$9*$G$10*(((1/'Step 1 Toxicity_Values'!$E34)*($G$11*'Step 2 Chemical_Parameters'!$E34/$G$8))+((1/'Step 1 Toxicity_Values'!$I34)*($G$12*$G$13*'Step 2 Chemical_Parameters'!$F34/$G$8))))</f>
        <v>#DIV/0!</v>
      </c>
      <c r="F56" s="498" t="str">
        <f t="shared" si="12"/>
        <v>--</v>
      </c>
      <c r="G56" s="498" t="str">
        <f t="shared" si="13"/>
        <v>--</v>
      </c>
      <c r="H56" s="498" t="str">
        <f t="shared" si="14"/>
        <v>--</v>
      </c>
      <c r="I56" s="244" t="e">
        <f>($H$5*$H$6*$H$7)/($H$9*$H$10*(($H$11*'Step 2 Chemical_Parameters'!$E34*'Step 1 Toxicity_Values'!$D34/$H$8)+($H$12*$H$13*'Step 2 Chemical_Parameters'!$F34*'Step 1 Toxicity_Values'!$G34/$H$8)))</f>
        <v>#VALUE!</v>
      </c>
      <c r="J56" s="244" t="e">
        <f>($K$5*$K$6*$K$7)/($K$9*$K$10*(((1/'Step 1 Toxicity_Values'!$E34)*$K$11*'Step 2 Chemical_Parameters'!$E34/$K$8)+((1/'Step 1 Toxicity_Values'!$I34)*$K$12*$K$13*'Step 2 Chemical_Parameters'!$F34/$K$8)))</f>
        <v>#DIV/0!</v>
      </c>
      <c r="K56" s="498" t="str">
        <f t="shared" si="15"/>
        <v>--</v>
      </c>
      <c r="L56" s="498" t="str">
        <f t="shared" si="16"/>
        <v>--</v>
      </c>
      <c r="M56" s="498" t="str">
        <f t="shared" si="17"/>
        <v>--</v>
      </c>
      <c r="N56" s="244" t="e">
        <f>($L$5*$L$6*$L$7)/($L$9*$L$10*(($L$11*'Step 2 Chemical_Parameters'!$E34*'Step 1 Toxicity_Values'!$D34/$L$8)+($L$12*$L$13*'Step 2 Chemical_Parameters'!$F34*'Step 1 Toxicity_Values'!$G34/$L$8)))</f>
        <v>#VALUE!</v>
      </c>
      <c r="O56" s="244" t="e">
        <f>($M$5*$M$6*$M$7)/($M$9*$M$10*(((1/'Step 1 Toxicity_Values'!$E34)*$M$11*'Step 2 Chemical_Parameters'!$E34/$M$8)+((1/'Step 1 Toxicity_Values'!$I34)*$M$12*$M$13*'Step 2 Chemical_Parameters'!$F34/$M$8)))</f>
        <v>#DIV/0!</v>
      </c>
      <c r="P56" s="498" t="str">
        <f t="shared" si="18"/>
        <v>--</v>
      </c>
      <c r="Q56" s="498" t="str">
        <f t="shared" si="19"/>
        <v>--</v>
      </c>
      <c r="R56" s="499" t="str">
        <f t="shared" si="20"/>
        <v>--</v>
      </c>
      <c r="S56" s="94" t="str">
        <f t="shared" si="11"/>
        <v>--</v>
      </c>
      <c r="T56" s="52"/>
      <c r="U56" s="52"/>
      <c r="V56" s="181" t="str">
        <f>'Step 2 Chemical_Parameters'!A34</f>
        <v>--</v>
      </c>
      <c r="W56" s="181" t="str">
        <f>'Step 2 Chemical_Parameters'!B34</f>
        <v>--</v>
      </c>
      <c r="X56" s="50"/>
    </row>
    <row r="57" spans="1:24" x14ac:dyDescent="0.25">
      <c r="A57" s="77"/>
      <c r="B57" s="497" t="str">
        <f t="shared" si="9"/>
        <v>--</v>
      </c>
      <c r="C57" s="497" t="str">
        <f t="shared" si="0"/>
        <v>--</v>
      </c>
      <c r="D57" s="496" t="e">
        <f>($F$5*$F$6*$F$7)/($F$9*$F$10*(($F$11*'Step 2 Chemical_Parameters'!E35*'Step 1 Toxicity_Values'!$D35/$F$8)+($F$12*$F$13*'Step 2 Chemical_Parameters'!F35*'Step 1 Toxicity_Values'!G35/$F$8)))</f>
        <v>#VALUE!</v>
      </c>
      <c r="E57" s="496" t="e">
        <f>($G$5*$G$6*$G$7)/($G$9*$G$10*(((1/'Step 1 Toxicity_Values'!$E35)*($G$11*'Step 2 Chemical_Parameters'!$E35/$G$8))+((1/'Step 1 Toxicity_Values'!$I35)*($G$12*$G$13*'Step 2 Chemical_Parameters'!$F35/$G$8))))</f>
        <v>#DIV/0!</v>
      </c>
      <c r="F57" s="498" t="str">
        <f t="shared" si="12"/>
        <v>--</v>
      </c>
      <c r="G57" s="498" t="str">
        <f t="shared" si="13"/>
        <v>--</v>
      </c>
      <c r="H57" s="498" t="str">
        <f t="shared" si="14"/>
        <v>--</v>
      </c>
      <c r="I57" s="244" t="e">
        <f>($H$5*$H$6*$H$7)/($H$9*$H$10*(($H$11*'Step 2 Chemical_Parameters'!$E35*'Step 1 Toxicity_Values'!$D35/$H$8)+($H$12*$H$13*'Step 2 Chemical_Parameters'!$F35*'Step 1 Toxicity_Values'!$G35/$H$8)))</f>
        <v>#VALUE!</v>
      </c>
      <c r="J57" s="244" t="e">
        <f>($K$5*$K$6*$K$7)/($K$9*$K$10*(((1/'Step 1 Toxicity_Values'!$E35)*$K$11*'Step 2 Chemical_Parameters'!$E35/$K$8)+((1/'Step 1 Toxicity_Values'!$I35)*$K$12*$K$13*'Step 2 Chemical_Parameters'!$F35/$K$8)))</f>
        <v>#DIV/0!</v>
      </c>
      <c r="K57" s="498" t="str">
        <f t="shared" si="15"/>
        <v>--</v>
      </c>
      <c r="L57" s="498" t="str">
        <f t="shared" si="16"/>
        <v>--</v>
      </c>
      <c r="M57" s="498" t="str">
        <f t="shared" si="17"/>
        <v>--</v>
      </c>
      <c r="N57" s="244" t="e">
        <f>($L$5*$L$6*$L$7)/($L$9*$L$10*(($L$11*'Step 2 Chemical_Parameters'!$E35*'Step 1 Toxicity_Values'!$D35/$L$8)+($L$12*$L$13*'Step 2 Chemical_Parameters'!$F35*'Step 1 Toxicity_Values'!$G35/$L$8)))</f>
        <v>#VALUE!</v>
      </c>
      <c r="O57" s="244" t="e">
        <f>($M$5*$M$6*$M$7)/($M$9*$M$10*(((1/'Step 1 Toxicity_Values'!$E35)*$M$11*'Step 2 Chemical_Parameters'!$E35/$M$8)+((1/'Step 1 Toxicity_Values'!$I35)*$M$12*$M$13*'Step 2 Chemical_Parameters'!$F35/$M$8)))</f>
        <v>#DIV/0!</v>
      </c>
      <c r="P57" s="498" t="str">
        <f t="shared" si="18"/>
        <v>--</v>
      </c>
      <c r="Q57" s="498" t="str">
        <f t="shared" si="19"/>
        <v>--</v>
      </c>
      <c r="R57" s="499" t="str">
        <f t="shared" si="20"/>
        <v>--</v>
      </c>
      <c r="S57" s="94" t="str">
        <f t="shared" si="11"/>
        <v>--</v>
      </c>
      <c r="T57" s="52"/>
      <c r="U57" s="52"/>
      <c r="V57" s="181" t="str">
        <f>'Step 2 Chemical_Parameters'!A35</f>
        <v>--</v>
      </c>
      <c r="W57" s="181" t="str">
        <f>'Step 2 Chemical_Parameters'!B35</f>
        <v>--</v>
      </c>
      <c r="X57" s="50"/>
    </row>
    <row r="58" spans="1:24" x14ac:dyDescent="0.25">
      <c r="A58" s="77"/>
      <c r="B58" s="497" t="str">
        <f t="shared" si="9"/>
        <v>--</v>
      </c>
      <c r="C58" s="497" t="str">
        <f t="shared" si="0"/>
        <v>--</v>
      </c>
      <c r="D58" s="496" t="e">
        <f>($F$5*$F$6*$F$7)/($F$9*$F$10*(($F$11*'Step 2 Chemical_Parameters'!E36*'Step 1 Toxicity_Values'!$D36/$F$8)+($F$12*$F$13*'Step 2 Chemical_Parameters'!F36*'Step 1 Toxicity_Values'!G36/$F$8)))</f>
        <v>#VALUE!</v>
      </c>
      <c r="E58" s="496" t="e">
        <f>($G$5*$G$6*$G$7)/($G$9*$G$10*(((1/'Step 1 Toxicity_Values'!$E36)*($G$11*'Step 2 Chemical_Parameters'!$E36/$G$8))+((1/'Step 1 Toxicity_Values'!$I36)*($G$12*$G$13*'Step 2 Chemical_Parameters'!$F36/$G$8))))</f>
        <v>#DIV/0!</v>
      </c>
      <c r="F58" s="467" t="str">
        <f t="shared" si="12"/>
        <v>--</v>
      </c>
      <c r="G58" s="467" t="str">
        <f t="shared" si="13"/>
        <v>--</v>
      </c>
      <c r="H58" s="467" t="str">
        <f t="shared" si="14"/>
        <v>--</v>
      </c>
      <c r="I58" s="244" t="e">
        <f>($H$5*$H$6*$H$7)/($H$9*$H$10*(($H$11*'Step 2 Chemical_Parameters'!$E36*'Step 1 Toxicity_Values'!$D36/$H$8)+($H$12*$H$13*'Step 2 Chemical_Parameters'!$F36*'Step 1 Toxicity_Values'!$G36/$H$8)))</f>
        <v>#VALUE!</v>
      </c>
      <c r="J58" s="244" t="e">
        <f>($K$5*$K$6*$K$7)/($K$9*$K$10*(((1/'Step 1 Toxicity_Values'!$E36)*$K$11*'Step 2 Chemical_Parameters'!$E36/$K$8)+((1/'Step 1 Toxicity_Values'!$I36)*$K$12*$K$13*'Step 2 Chemical_Parameters'!$F36/$K$8)))</f>
        <v>#DIV/0!</v>
      </c>
      <c r="K58" s="467" t="str">
        <f t="shared" si="15"/>
        <v>--</v>
      </c>
      <c r="L58" s="467" t="str">
        <f t="shared" si="16"/>
        <v>--</v>
      </c>
      <c r="M58" s="467" t="str">
        <f t="shared" si="17"/>
        <v>--</v>
      </c>
      <c r="N58" s="244" t="e">
        <f>($L$5*$L$6*$L$7)/($L$9*$L$10*(($L$11*'Step 2 Chemical_Parameters'!$E36*'Step 1 Toxicity_Values'!$D36/$L$8)+($L$12*$L$13*'Step 2 Chemical_Parameters'!$F36*'Step 1 Toxicity_Values'!$G36/$L$8)))</f>
        <v>#VALUE!</v>
      </c>
      <c r="O58" s="244" t="e">
        <f>($M$5*$M$6*$M$7)/($M$9*$M$10*(((1/'Step 1 Toxicity_Values'!$E36)*$M$11*'Step 2 Chemical_Parameters'!$E36/$M$8)+((1/'Step 1 Toxicity_Values'!$I36)*$M$12*$M$13*'Step 2 Chemical_Parameters'!$F36/$M$8)))</f>
        <v>#DIV/0!</v>
      </c>
      <c r="P58" s="467" t="str">
        <f t="shared" si="18"/>
        <v>--</v>
      </c>
      <c r="Q58" s="467" t="str">
        <f t="shared" si="19"/>
        <v>--</v>
      </c>
      <c r="R58" s="472" t="str">
        <f t="shared" si="20"/>
        <v>--</v>
      </c>
      <c r="S58" s="94" t="str">
        <f t="shared" si="11"/>
        <v>--</v>
      </c>
      <c r="T58" s="52"/>
      <c r="U58" s="52"/>
      <c r="V58" s="181" t="str">
        <f>'Step 2 Chemical_Parameters'!A36</f>
        <v>--</v>
      </c>
      <c r="W58" s="181" t="str">
        <f>'Step 2 Chemical_Parameters'!B36</f>
        <v>--</v>
      </c>
      <c r="X58" s="50"/>
    </row>
    <row r="59" spans="1:24" x14ac:dyDescent="0.25">
      <c r="A59" s="77"/>
      <c r="B59" s="497" t="str">
        <f t="shared" si="9"/>
        <v>--</v>
      </c>
      <c r="C59" s="497" t="str">
        <f t="shared" si="0"/>
        <v>--</v>
      </c>
      <c r="D59" s="496" t="e">
        <f>($F$5*$F$6*$F$7)/($F$9*$F$10*(($F$11*'Step 2 Chemical_Parameters'!E37*'Step 1 Toxicity_Values'!$D37/$F$8)+($F$12*$F$13*'Step 2 Chemical_Parameters'!F37*'Step 1 Toxicity_Values'!G37/$F$8)))</f>
        <v>#VALUE!</v>
      </c>
      <c r="E59" s="496" t="e">
        <f>($G$5*$G$6*$G$7)/($G$9*$G$10*(((1/'Step 1 Toxicity_Values'!$E37)*($G$11*'Step 2 Chemical_Parameters'!$E37/$G$8))+((1/'Step 1 Toxicity_Values'!$I37)*($G$12*$G$13*'Step 2 Chemical_Parameters'!$F37/$G$8))))</f>
        <v>#DIV/0!</v>
      </c>
      <c r="F59" s="498" t="str">
        <f t="shared" si="12"/>
        <v>--</v>
      </c>
      <c r="G59" s="498" t="str">
        <f t="shared" si="13"/>
        <v>--</v>
      </c>
      <c r="H59" s="498" t="str">
        <f t="shared" si="14"/>
        <v>--</v>
      </c>
      <c r="I59" s="244" t="e">
        <f>($H$5*$H$6*$H$7)/($H$9*$H$10*(($H$11*'Step 2 Chemical_Parameters'!$E37*'Step 1 Toxicity_Values'!$D37/$H$8)+($H$12*$H$13*'Step 2 Chemical_Parameters'!$F37*'Step 1 Toxicity_Values'!$G37/$H$8)))</f>
        <v>#VALUE!</v>
      </c>
      <c r="J59" s="244" t="e">
        <f>($K$5*$K$6*$K$7)/($K$9*$K$10*(((1/'Step 1 Toxicity_Values'!$E37)*$K$11*'Step 2 Chemical_Parameters'!$E37/$K$8)+((1/'Step 1 Toxicity_Values'!$I37)*$K$12*$K$13*'Step 2 Chemical_Parameters'!$F37/$K$8)))</f>
        <v>#DIV/0!</v>
      </c>
      <c r="K59" s="498" t="str">
        <f t="shared" si="15"/>
        <v>--</v>
      </c>
      <c r="L59" s="498" t="str">
        <f t="shared" si="16"/>
        <v>--</v>
      </c>
      <c r="M59" s="498" t="str">
        <f t="shared" si="17"/>
        <v>--</v>
      </c>
      <c r="N59" s="244" t="e">
        <f>($L$5*$L$6*$L$7)/($L$9*$L$10*(($L$11*'Step 2 Chemical_Parameters'!$E37*'Step 1 Toxicity_Values'!$D37/$L$8)+($L$12*$L$13*'Step 2 Chemical_Parameters'!$F37*'Step 1 Toxicity_Values'!$G37/$L$8)))</f>
        <v>#VALUE!</v>
      </c>
      <c r="O59" s="244" t="e">
        <f>($M$5*$M$6*$M$7)/($M$9*$M$10*(((1/'Step 1 Toxicity_Values'!$E37)*$M$11*'Step 2 Chemical_Parameters'!$E37/$M$8)+((1/'Step 1 Toxicity_Values'!$I37)*$M$12*$M$13*'Step 2 Chemical_Parameters'!$F37/$M$8)))</f>
        <v>#DIV/0!</v>
      </c>
      <c r="P59" s="498" t="str">
        <f t="shared" si="18"/>
        <v>--</v>
      </c>
      <c r="Q59" s="498" t="str">
        <f t="shared" si="19"/>
        <v>--</v>
      </c>
      <c r="R59" s="499" t="str">
        <f t="shared" si="20"/>
        <v>--</v>
      </c>
      <c r="S59" s="94" t="str">
        <f t="shared" si="11"/>
        <v>--</v>
      </c>
      <c r="T59" s="52"/>
      <c r="U59" s="52"/>
      <c r="V59" s="181" t="str">
        <f>'Step 2 Chemical_Parameters'!A37</f>
        <v>--</v>
      </c>
      <c r="W59" s="181" t="str">
        <f>'Step 2 Chemical_Parameters'!B37</f>
        <v>--</v>
      </c>
      <c r="X59" s="50"/>
    </row>
    <row r="60" spans="1:24" x14ac:dyDescent="0.25">
      <c r="A60" s="77"/>
      <c r="B60" s="497" t="str">
        <f t="shared" si="9"/>
        <v>--</v>
      </c>
      <c r="C60" s="497" t="str">
        <f t="shared" si="0"/>
        <v>--</v>
      </c>
      <c r="D60" s="496" t="e">
        <f>($F$5*$F$6*$F$7)/($F$9*$F$10*(($F$11*'Step 2 Chemical_Parameters'!E38*'Step 1 Toxicity_Values'!$D38/$F$8)+($F$12*$F$13*'Step 2 Chemical_Parameters'!F38*'Step 1 Toxicity_Values'!G38/$F$8)))</f>
        <v>#VALUE!</v>
      </c>
      <c r="E60" s="496" t="e">
        <f>($G$5*$G$6*$G$7)/($G$9*$G$10*(((1/'Step 1 Toxicity_Values'!$E38)*($G$11*'Step 2 Chemical_Parameters'!$E38/$G$8))+((1/'Step 1 Toxicity_Values'!$I38)*($G$12*$G$13*'Step 2 Chemical_Parameters'!$F38/$G$8))))</f>
        <v>#DIV/0!</v>
      </c>
      <c r="F60" s="498" t="str">
        <f t="shared" si="12"/>
        <v>--</v>
      </c>
      <c r="G60" s="498" t="str">
        <f t="shared" si="13"/>
        <v>--</v>
      </c>
      <c r="H60" s="498" t="str">
        <f t="shared" si="14"/>
        <v>--</v>
      </c>
      <c r="I60" s="244" t="e">
        <f>($H$5*$H$6*$H$7)/($H$9*$H$10*(($H$11*'Step 2 Chemical_Parameters'!$E38*'Step 1 Toxicity_Values'!$D38/$H$8)+($H$12*$H$13*'Step 2 Chemical_Parameters'!$F38*'Step 1 Toxicity_Values'!$G38/$H$8)))</f>
        <v>#VALUE!</v>
      </c>
      <c r="J60" s="244" t="e">
        <f>($K$5*$K$6*$K$7)/($K$9*$K$10*(((1/'Step 1 Toxicity_Values'!$E38)*$K$11*'Step 2 Chemical_Parameters'!$E38/$K$8)+((1/'Step 1 Toxicity_Values'!$I38)*$K$12*$K$13*'Step 2 Chemical_Parameters'!$F38/$K$8)))</f>
        <v>#DIV/0!</v>
      </c>
      <c r="K60" s="498" t="str">
        <f t="shared" si="15"/>
        <v>--</v>
      </c>
      <c r="L60" s="498" t="str">
        <f t="shared" si="16"/>
        <v>--</v>
      </c>
      <c r="M60" s="498" t="str">
        <f t="shared" si="17"/>
        <v>--</v>
      </c>
      <c r="N60" s="244" t="e">
        <f>($L$5*$L$6*$L$7)/($L$9*$L$10*(($L$11*'Step 2 Chemical_Parameters'!$E38*'Step 1 Toxicity_Values'!$D38/$L$8)+($L$12*$L$13*'Step 2 Chemical_Parameters'!$F38*'Step 1 Toxicity_Values'!$G38/$L$8)))</f>
        <v>#VALUE!</v>
      </c>
      <c r="O60" s="244" t="e">
        <f>($M$5*$M$6*$M$7)/($M$9*$M$10*(((1/'Step 1 Toxicity_Values'!$E38)*$M$11*'Step 2 Chemical_Parameters'!$E38/$M$8)+((1/'Step 1 Toxicity_Values'!$I38)*$M$12*$M$13*'Step 2 Chemical_Parameters'!$F38/$M$8)))</f>
        <v>#DIV/0!</v>
      </c>
      <c r="P60" s="498" t="str">
        <f t="shared" si="18"/>
        <v>--</v>
      </c>
      <c r="Q60" s="498" t="str">
        <f t="shared" si="19"/>
        <v>--</v>
      </c>
      <c r="R60" s="499" t="str">
        <f t="shared" si="20"/>
        <v>--</v>
      </c>
      <c r="S60" s="94" t="str">
        <f t="shared" si="11"/>
        <v>--</v>
      </c>
      <c r="T60" s="52"/>
      <c r="U60" s="52"/>
      <c r="V60" s="181" t="str">
        <f>'Step 2 Chemical_Parameters'!A38</f>
        <v>--</v>
      </c>
      <c r="W60" s="181" t="str">
        <f>'Step 2 Chemical_Parameters'!B38</f>
        <v>--</v>
      </c>
      <c r="X60" s="50"/>
    </row>
    <row r="61" spans="1:24" x14ac:dyDescent="0.25">
      <c r="A61" s="77"/>
      <c r="B61" s="497" t="str">
        <f t="shared" si="9"/>
        <v>--</v>
      </c>
      <c r="C61" s="497" t="str">
        <f t="shared" si="0"/>
        <v>--</v>
      </c>
      <c r="D61" s="496" t="e">
        <f>($F$5*$F$6*$F$7)/($F$9*$F$10*(($F$11*'Step 2 Chemical_Parameters'!E39*'Step 1 Toxicity_Values'!$D39/$F$8)+($F$12*$F$13*'Step 2 Chemical_Parameters'!F39*'Step 1 Toxicity_Values'!G39/$F$8)))</f>
        <v>#VALUE!</v>
      </c>
      <c r="E61" s="496" t="e">
        <f>($G$5*$G$6*$G$7)/($G$9*$G$10*(((1/'Step 1 Toxicity_Values'!$E39)*($G$11*'Step 2 Chemical_Parameters'!$E39/$G$8))+((1/'Step 1 Toxicity_Values'!$I39)*($G$12*$G$13*'Step 2 Chemical_Parameters'!$F39/$G$8))))</f>
        <v>#DIV/0!</v>
      </c>
      <c r="F61" s="498" t="str">
        <f t="shared" si="12"/>
        <v>--</v>
      </c>
      <c r="G61" s="498" t="str">
        <f t="shared" si="13"/>
        <v>--</v>
      </c>
      <c r="H61" s="498" t="str">
        <f t="shared" si="14"/>
        <v>--</v>
      </c>
      <c r="I61" s="244" t="e">
        <f>($H$5*$H$6*$H$7)/($H$9*$H$10*(($H$11*'Step 2 Chemical_Parameters'!$E39*'Step 1 Toxicity_Values'!$D39/$H$8)+($H$12*$H$13*'Step 2 Chemical_Parameters'!$F39*'Step 1 Toxicity_Values'!$G39/$H$8)))</f>
        <v>#VALUE!</v>
      </c>
      <c r="J61" s="244" t="e">
        <f>($K$5*$K$6*$K$7)/($K$9*$K$10*(((1/'Step 1 Toxicity_Values'!$E39)*$K$11*'Step 2 Chemical_Parameters'!$E39/$K$8)+((1/'Step 1 Toxicity_Values'!$I39)*$K$12*$K$13*'Step 2 Chemical_Parameters'!$F39/$K$8)))</f>
        <v>#DIV/0!</v>
      </c>
      <c r="K61" s="498" t="str">
        <f t="shared" si="15"/>
        <v>--</v>
      </c>
      <c r="L61" s="498" t="str">
        <f t="shared" si="16"/>
        <v>--</v>
      </c>
      <c r="M61" s="498" t="str">
        <f t="shared" si="17"/>
        <v>--</v>
      </c>
      <c r="N61" s="244" t="e">
        <f>($L$5*$L$6*$L$7)/($L$9*$L$10*(($L$11*'Step 2 Chemical_Parameters'!$E39*'Step 1 Toxicity_Values'!$D39/$L$8)+($L$12*$L$13*'Step 2 Chemical_Parameters'!$F39*'Step 1 Toxicity_Values'!$G39/$L$8)))</f>
        <v>#VALUE!</v>
      </c>
      <c r="O61" s="244" t="e">
        <f>($M$5*$M$6*$M$7)/($M$9*$M$10*(((1/'Step 1 Toxicity_Values'!$E39)*$M$11*'Step 2 Chemical_Parameters'!$E39/$M$8)+((1/'Step 1 Toxicity_Values'!$I39)*$M$12*$M$13*'Step 2 Chemical_Parameters'!$F39/$M$8)))</f>
        <v>#DIV/0!</v>
      </c>
      <c r="P61" s="498" t="str">
        <f t="shared" si="18"/>
        <v>--</v>
      </c>
      <c r="Q61" s="498" t="str">
        <f t="shared" si="19"/>
        <v>--</v>
      </c>
      <c r="R61" s="499" t="str">
        <f t="shared" si="20"/>
        <v>--</v>
      </c>
      <c r="S61" s="94" t="str">
        <f t="shared" si="11"/>
        <v>--</v>
      </c>
      <c r="T61" s="52"/>
      <c r="U61" s="52"/>
      <c r="V61" s="181" t="str">
        <f>'Step 2 Chemical_Parameters'!A39</f>
        <v>--</v>
      </c>
      <c r="W61" s="181" t="str">
        <f>'Step 2 Chemical_Parameters'!B39</f>
        <v>--</v>
      </c>
      <c r="X61" s="50"/>
    </row>
    <row r="62" spans="1:24" x14ac:dyDescent="0.25">
      <c r="A62" s="77"/>
      <c r="B62" s="497" t="str">
        <f t="shared" si="9"/>
        <v>--</v>
      </c>
      <c r="C62" s="497" t="str">
        <f t="shared" si="0"/>
        <v>--</v>
      </c>
      <c r="D62" s="496" t="e">
        <f>($F$5*$F$6*$F$7)/($F$9*$F$10*(($F$11*'Step 2 Chemical_Parameters'!E40*'Step 1 Toxicity_Values'!$D40/$F$8)+($F$12*$F$13*'Step 2 Chemical_Parameters'!F40*'Step 1 Toxicity_Values'!G40/$F$8)))</f>
        <v>#VALUE!</v>
      </c>
      <c r="E62" s="496" t="e">
        <f>($G$5*$G$6*$G$7)/($G$9*$G$10*(((1/'Step 1 Toxicity_Values'!$E40)*($G$11*'Step 2 Chemical_Parameters'!$E40/$G$8))+((1/'Step 1 Toxicity_Values'!$I40)*($G$12*$G$13*'Step 2 Chemical_Parameters'!$F40/$G$8))))</f>
        <v>#DIV/0!</v>
      </c>
      <c r="F62" s="498" t="str">
        <f t="shared" si="12"/>
        <v>--</v>
      </c>
      <c r="G62" s="498" t="str">
        <f t="shared" si="13"/>
        <v>--</v>
      </c>
      <c r="H62" s="498" t="str">
        <f t="shared" si="14"/>
        <v>--</v>
      </c>
      <c r="I62" s="244" t="e">
        <f>($H$5*$H$6*$H$7)/($H$9*$H$10*(($H$11*'Step 2 Chemical_Parameters'!$E40*'Step 1 Toxicity_Values'!$D40/$H$8)+($H$12*$H$13*'Step 2 Chemical_Parameters'!$F40*'Step 1 Toxicity_Values'!$G40/$H$8)))</f>
        <v>#VALUE!</v>
      </c>
      <c r="J62" s="244" t="e">
        <f>($K$5*$K$6*$K$7)/($K$9*$K$10*(((1/'Step 1 Toxicity_Values'!$E40)*$K$11*'Step 2 Chemical_Parameters'!$E40/$K$8)+((1/'Step 1 Toxicity_Values'!$I40)*$K$12*$K$13*'Step 2 Chemical_Parameters'!$F40/$K$8)))</f>
        <v>#DIV/0!</v>
      </c>
      <c r="K62" s="498" t="str">
        <f t="shared" si="15"/>
        <v>--</v>
      </c>
      <c r="L62" s="498" t="str">
        <f t="shared" si="16"/>
        <v>--</v>
      </c>
      <c r="M62" s="498" t="str">
        <f t="shared" si="17"/>
        <v>--</v>
      </c>
      <c r="N62" s="244" t="e">
        <f>($L$5*$L$6*$L$7)/($L$9*$L$10*(($L$11*'Step 2 Chemical_Parameters'!$E40*'Step 1 Toxicity_Values'!$D40/$L$8)+($L$12*$L$13*'Step 2 Chemical_Parameters'!$F40*'Step 1 Toxicity_Values'!$G40/$L$8)))</f>
        <v>#VALUE!</v>
      </c>
      <c r="O62" s="244" t="e">
        <f>($M$5*$M$6*$M$7)/($M$9*$M$10*(((1/'Step 1 Toxicity_Values'!$E40)*$M$11*'Step 2 Chemical_Parameters'!$E40/$M$8)+((1/'Step 1 Toxicity_Values'!$I40)*$M$12*$M$13*'Step 2 Chemical_Parameters'!$F40/$M$8)))</f>
        <v>#DIV/0!</v>
      </c>
      <c r="P62" s="498" t="str">
        <f t="shared" si="18"/>
        <v>--</v>
      </c>
      <c r="Q62" s="498" t="str">
        <f t="shared" si="19"/>
        <v>--</v>
      </c>
      <c r="R62" s="499" t="str">
        <f t="shared" si="20"/>
        <v>--</v>
      </c>
      <c r="S62" s="94" t="str">
        <f t="shared" si="11"/>
        <v>--</v>
      </c>
      <c r="T62" s="52"/>
      <c r="U62" s="52"/>
      <c r="V62" s="181" t="str">
        <f>'Step 2 Chemical_Parameters'!A40</f>
        <v>--</v>
      </c>
      <c r="W62" s="181" t="str">
        <f>'Step 2 Chemical_Parameters'!B40</f>
        <v>--</v>
      </c>
      <c r="X62" s="50"/>
    </row>
    <row r="63" spans="1:24" x14ac:dyDescent="0.25">
      <c r="A63" s="77"/>
      <c r="B63" s="497" t="str">
        <f t="shared" si="9"/>
        <v>--</v>
      </c>
      <c r="C63" s="497" t="str">
        <f t="shared" si="0"/>
        <v>--</v>
      </c>
      <c r="D63" s="496" t="e">
        <f>($F$5*$F$6*$F$7)/($F$9*$F$10*(($F$11*'Step 2 Chemical_Parameters'!E41*'Step 1 Toxicity_Values'!$D41/$F$8)+($F$12*$F$13*'Step 2 Chemical_Parameters'!F41*'Step 1 Toxicity_Values'!G41/$F$8)))</f>
        <v>#VALUE!</v>
      </c>
      <c r="E63" s="496" t="e">
        <f>($G$5*$G$6*$G$7)/($G$9*$G$10*(((1/'Step 1 Toxicity_Values'!$E41)*($G$11*'Step 2 Chemical_Parameters'!$E41/$G$8))+((1/'Step 1 Toxicity_Values'!$I41)*($G$12*$G$13*'Step 2 Chemical_Parameters'!$F41/$G$8))))</f>
        <v>#DIV/0!</v>
      </c>
      <c r="F63" s="498" t="str">
        <f t="shared" si="12"/>
        <v>--</v>
      </c>
      <c r="G63" s="498" t="str">
        <f t="shared" si="13"/>
        <v>--</v>
      </c>
      <c r="H63" s="498" t="str">
        <f t="shared" si="14"/>
        <v>--</v>
      </c>
      <c r="I63" s="244" t="e">
        <f>($H$5*$H$6*$H$7)/($H$9*$H$10*(($H$11*'Step 2 Chemical_Parameters'!$E41*'Step 1 Toxicity_Values'!$D41/$H$8)+($H$12*$H$13*'Step 2 Chemical_Parameters'!$F41*'Step 1 Toxicity_Values'!$G41/$H$8)))</f>
        <v>#VALUE!</v>
      </c>
      <c r="J63" s="244" t="e">
        <f>($K$5*$K$6*$K$7)/($K$9*$K$10*(((1/'Step 1 Toxicity_Values'!$E41)*$K$11*'Step 2 Chemical_Parameters'!$E41/$K$8)+((1/'Step 1 Toxicity_Values'!$I41)*$K$12*$K$13*'Step 2 Chemical_Parameters'!$F41/$K$8)))</f>
        <v>#DIV/0!</v>
      </c>
      <c r="K63" s="498" t="str">
        <f t="shared" si="15"/>
        <v>--</v>
      </c>
      <c r="L63" s="498" t="str">
        <f t="shared" si="16"/>
        <v>--</v>
      </c>
      <c r="M63" s="498" t="str">
        <f t="shared" si="17"/>
        <v>--</v>
      </c>
      <c r="N63" s="244" t="e">
        <f>($L$5*$L$6*$L$7)/($L$9*$L$10*(($L$11*'Step 2 Chemical_Parameters'!$E41*'Step 1 Toxicity_Values'!$D41/$L$8)+($L$12*$L$13*'Step 2 Chemical_Parameters'!$F41*'Step 1 Toxicity_Values'!$G41/$L$8)))</f>
        <v>#VALUE!</v>
      </c>
      <c r="O63" s="244" t="e">
        <f>($M$5*$M$6*$M$7)/($M$9*$M$10*(((1/'Step 1 Toxicity_Values'!$E41)*$M$11*'Step 2 Chemical_Parameters'!$E41/$M$8)+((1/'Step 1 Toxicity_Values'!$I41)*$M$12*$M$13*'Step 2 Chemical_Parameters'!$F41/$M$8)))</f>
        <v>#DIV/0!</v>
      </c>
      <c r="P63" s="498" t="str">
        <f t="shared" si="18"/>
        <v>--</v>
      </c>
      <c r="Q63" s="498" t="str">
        <f t="shared" si="19"/>
        <v>--</v>
      </c>
      <c r="R63" s="499" t="str">
        <f t="shared" si="20"/>
        <v>--</v>
      </c>
      <c r="S63" s="94" t="str">
        <f t="shared" si="11"/>
        <v>--</v>
      </c>
      <c r="T63" s="52"/>
      <c r="U63" s="52"/>
      <c r="V63" s="181" t="str">
        <f>'Step 2 Chemical_Parameters'!A41</f>
        <v>--</v>
      </c>
      <c r="W63" s="181" t="str">
        <f>'Step 2 Chemical_Parameters'!B41</f>
        <v>--</v>
      </c>
      <c r="X63" s="50"/>
    </row>
    <row r="64" spans="1:24" x14ac:dyDescent="0.25">
      <c r="A64" s="77"/>
      <c r="B64" s="497" t="str">
        <f t="shared" si="9"/>
        <v>--</v>
      </c>
      <c r="C64" s="497" t="str">
        <f t="shared" si="0"/>
        <v>--</v>
      </c>
      <c r="D64" s="496" t="e">
        <f>($F$5*$F$6*$F$7)/($F$9*$F$10*(($F$11*'Step 2 Chemical_Parameters'!E42*'Step 1 Toxicity_Values'!$D42/$F$8)+($F$12*$F$13*'Step 2 Chemical_Parameters'!F42*'Step 1 Toxicity_Values'!G42/$F$8)))</f>
        <v>#VALUE!</v>
      </c>
      <c r="E64" s="496" t="e">
        <f>($G$5*$G$6*$G$7)/($G$9*$G$10*(((1/'Step 1 Toxicity_Values'!$E42)*($G$11*'Step 2 Chemical_Parameters'!$E42/$G$8))+((1/'Step 1 Toxicity_Values'!$I42)*($G$12*$G$13*'Step 2 Chemical_Parameters'!$F42/$G$8))))</f>
        <v>#DIV/0!</v>
      </c>
      <c r="F64" s="498" t="str">
        <f t="shared" si="12"/>
        <v>--</v>
      </c>
      <c r="G64" s="498" t="str">
        <f t="shared" si="13"/>
        <v>--</v>
      </c>
      <c r="H64" s="498" t="str">
        <f t="shared" si="14"/>
        <v>--</v>
      </c>
      <c r="I64" s="244" t="e">
        <f>($H$5*$H$6*$H$7)/($H$9*$H$10*(($H$11*'Step 2 Chemical_Parameters'!$E42*'Step 1 Toxicity_Values'!$D42/$H$8)+($H$12*$H$13*'Step 2 Chemical_Parameters'!$F42*'Step 1 Toxicity_Values'!$G42/$H$8)))</f>
        <v>#VALUE!</v>
      </c>
      <c r="J64" s="244" t="e">
        <f>($K$5*$K$6*$K$7)/($K$9*$K$10*(((1/'Step 1 Toxicity_Values'!$E42)*$K$11*'Step 2 Chemical_Parameters'!$E42/$K$8)+((1/'Step 1 Toxicity_Values'!$I42)*$K$12*$K$13*'Step 2 Chemical_Parameters'!$F42/$K$8)))</f>
        <v>#DIV/0!</v>
      </c>
      <c r="K64" s="498" t="str">
        <f t="shared" si="15"/>
        <v>--</v>
      </c>
      <c r="L64" s="498" t="str">
        <f t="shared" si="16"/>
        <v>--</v>
      </c>
      <c r="M64" s="498" t="str">
        <f t="shared" si="17"/>
        <v>--</v>
      </c>
      <c r="N64" s="244" t="e">
        <f>($L$5*$L$6*$L$7)/($L$9*$L$10*(($L$11*'Step 2 Chemical_Parameters'!$E42*'Step 1 Toxicity_Values'!$D42/$L$8)+($L$12*$L$13*'Step 2 Chemical_Parameters'!$F42*'Step 1 Toxicity_Values'!$G42/$L$8)))</f>
        <v>#VALUE!</v>
      </c>
      <c r="O64" s="244" t="e">
        <f>($M$5*$M$6*$M$7)/($M$9*$M$10*(((1/'Step 1 Toxicity_Values'!$E42)*$M$11*'Step 2 Chemical_Parameters'!$E42/$M$8)+((1/'Step 1 Toxicity_Values'!$I42)*$M$12*$M$13*'Step 2 Chemical_Parameters'!$F42/$M$8)))</f>
        <v>#DIV/0!</v>
      </c>
      <c r="P64" s="498" t="str">
        <f t="shared" si="18"/>
        <v>--</v>
      </c>
      <c r="Q64" s="498" t="str">
        <f t="shared" si="19"/>
        <v>--</v>
      </c>
      <c r="R64" s="499" t="str">
        <f t="shared" si="20"/>
        <v>--</v>
      </c>
      <c r="S64" s="94" t="str">
        <f t="shared" si="11"/>
        <v>--</v>
      </c>
      <c r="T64" s="52"/>
      <c r="U64" s="52"/>
      <c r="V64" s="181" t="str">
        <f>'Step 2 Chemical_Parameters'!A42</f>
        <v>--</v>
      </c>
      <c r="W64" s="181" t="str">
        <f>'Step 2 Chemical_Parameters'!B42</f>
        <v>--</v>
      </c>
      <c r="X64" s="50"/>
    </row>
    <row r="65" spans="1:24" x14ac:dyDescent="0.25">
      <c r="A65" s="77"/>
      <c r="B65" s="497" t="str">
        <f t="shared" si="9"/>
        <v>--</v>
      </c>
      <c r="C65" s="497" t="str">
        <f t="shared" si="0"/>
        <v>--</v>
      </c>
      <c r="D65" s="496" t="e">
        <f>($F$5*$F$6*$F$7)/($F$9*$F$10*(($F$11*'Step 2 Chemical_Parameters'!E43*'Step 1 Toxicity_Values'!$D43/$F$8)+($F$12*$F$13*'Step 2 Chemical_Parameters'!F43*'Step 1 Toxicity_Values'!G43/$F$8)))</f>
        <v>#VALUE!</v>
      </c>
      <c r="E65" s="496" t="e">
        <f>($G$5*$G$6*$G$7)/($G$9*$G$10*(((1/'Step 1 Toxicity_Values'!$E43)*($G$11*'Step 2 Chemical_Parameters'!$E43/$G$8))+((1/'Step 1 Toxicity_Values'!$I43)*($G$12*$G$13*'Step 2 Chemical_Parameters'!$F43/$G$8))))</f>
        <v>#DIV/0!</v>
      </c>
      <c r="F65" s="498" t="str">
        <f t="shared" si="12"/>
        <v>--</v>
      </c>
      <c r="G65" s="498" t="str">
        <f t="shared" si="13"/>
        <v>--</v>
      </c>
      <c r="H65" s="498" t="str">
        <f t="shared" si="14"/>
        <v>--</v>
      </c>
      <c r="I65" s="244" t="e">
        <f>($H$5*$H$6*$H$7)/($H$9*$H$10*(($H$11*'Step 2 Chemical_Parameters'!$E43*'Step 1 Toxicity_Values'!$D43/$H$8)+($H$12*$H$13*'Step 2 Chemical_Parameters'!$F43*'Step 1 Toxicity_Values'!$G43/$H$8)))</f>
        <v>#VALUE!</v>
      </c>
      <c r="J65" s="244" t="e">
        <f>($K$5*$K$6*$K$7)/($K$9*$K$10*(((1/'Step 1 Toxicity_Values'!$E43)*$K$11*'Step 2 Chemical_Parameters'!$E43/$K$8)+((1/'Step 1 Toxicity_Values'!$I43)*$K$12*$K$13*'Step 2 Chemical_Parameters'!$F43/$K$8)))</f>
        <v>#DIV/0!</v>
      </c>
      <c r="K65" s="498" t="str">
        <f t="shared" si="15"/>
        <v>--</v>
      </c>
      <c r="L65" s="498" t="str">
        <f t="shared" si="16"/>
        <v>--</v>
      </c>
      <c r="M65" s="498" t="str">
        <f t="shared" si="17"/>
        <v>--</v>
      </c>
      <c r="N65" s="244" t="e">
        <f>($L$5*$L$6*$L$7)/($L$9*$L$10*(($L$11*'Step 2 Chemical_Parameters'!$E43*'Step 1 Toxicity_Values'!$D43/$L$8)+($L$12*$L$13*'Step 2 Chemical_Parameters'!$F43*'Step 1 Toxicity_Values'!$G43/$L$8)))</f>
        <v>#VALUE!</v>
      </c>
      <c r="O65" s="244" t="e">
        <f>($M$5*$M$6*$M$7)/($M$9*$M$10*(((1/'Step 1 Toxicity_Values'!$E43)*$M$11*'Step 2 Chemical_Parameters'!$E43/$M$8)+((1/'Step 1 Toxicity_Values'!$I43)*$M$12*$M$13*'Step 2 Chemical_Parameters'!$F43/$M$8)))</f>
        <v>#DIV/0!</v>
      </c>
      <c r="P65" s="498" t="str">
        <f t="shared" si="18"/>
        <v>--</v>
      </c>
      <c r="Q65" s="498" t="str">
        <f t="shared" si="19"/>
        <v>--</v>
      </c>
      <c r="R65" s="499" t="str">
        <f t="shared" si="20"/>
        <v>--</v>
      </c>
      <c r="S65" s="94" t="str">
        <f t="shared" si="11"/>
        <v>--</v>
      </c>
      <c r="T65" s="52"/>
      <c r="U65" s="52"/>
      <c r="V65" s="181" t="str">
        <f>'Step 2 Chemical_Parameters'!A43</f>
        <v>--</v>
      </c>
      <c r="W65" s="181" t="str">
        <f>'Step 2 Chemical_Parameters'!B43</f>
        <v>--</v>
      </c>
      <c r="X65" s="50"/>
    </row>
    <row r="66" spans="1:24" x14ac:dyDescent="0.25">
      <c r="A66" s="77"/>
      <c r="B66" s="497" t="str">
        <f t="shared" si="9"/>
        <v>--</v>
      </c>
      <c r="C66" s="497" t="str">
        <f t="shared" si="0"/>
        <v>--</v>
      </c>
      <c r="D66" s="496" t="e">
        <f>($F$5*$F$6*$F$7)/($F$9*$F$10*(($F$11*'Step 2 Chemical_Parameters'!E44*'Step 1 Toxicity_Values'!$D44/$F$8)+($F$12*$F$13*'Step 2 Chemical_Parameters'!F44*'Step 1 Toxicity_Values'!G44/$F$8)))</f>
        <v>#VALUE!</v>
      </c>
      <c r="E66" s="496" t="e">
        <f>($G$5*$G$6*$G$7)/($G$9*$G$10*(((1/'Step 1 Toxicity_Values'!$E44)*($G$11*'Step 2 Chemical_Parameters'!$E44/$G$8))+((1/'Step 1 Toxicity_Values'!$I44)*($G$12*$G$13*'Step 2 Chemical_Parameters'!$F44/$G$8))))</f>
        <v>#DIV/0!</v>
      </c>
      <c r="F66" s="467" t="str">
        <f t="shared" si="12"/>
        <v>--</v>
      </c>
      <c r="G66" s="467" t="str">
        <f t="shared" si="13"/>
        <v>--</v>
      </c>
      <c r="H66" s="467" t="str">
        <f t="shared" si="14"/>
        <v>--</v>
      </c>
      <c r="I66" s="244" t="e">
        <f>($H$5*$H$6*$H$7)/($H$9*$H$10*(($H$11*'Step 2 Chemical_Parameters'!$E44*'Step 1 Toxicity_Values'!$D44/$H$8)+($H$12*$H$13*'Step 2 Chemical_Parameters'!$F44*'Step 1 Toxicity_Values'!$G44/$H$8)))</f>
        <v>#VALUE!</v>
      </c>
      <c r="J66" s="244" t="e">
        <f>($K$5*$K$6*$K$7)/($K$9*$K$10*(((1/'Step 1 Toxicity_Values'!$E44)*$K$11*'Step 2 Chemical_Parameters'!$E44/$K$8)+((1/'Step 1 Toxicity_Values'!$I44)*$K$12*$K$13*'Step 2 Chemical_Parameters'!$F44/$K$8)))</f>
        <v>#DIV/0!</v>
      </c>
      <c r="K66" s="467" t="str">
        <f t="shared" si="15"/>
        <v>--</v>
      </c>
      <c r="L66" s="467" t="str">
        <f t="shared" si="16"/>
        <v>--</v>
      </c>
      <c r="M66" s="467" t="str">
        <f t="shared" si="17"/>
        <v>--</v>
      </c>
      <c r="N66" s="244" t="e">
        <f>($L$5*$L$6*$L$7)/($L$9*$L$10*(($L$11*'Step 2 Chemical_Parameters'!$E44*'Step 1 Toxicity_Values'!$D44/$L$8)+($L$12*$L$13*'Step 2 Chemical_Parameters'!$F44*'Step 1 Toxicity_Values'!$G44/$L$8)))</f>
        <v>#VALUE!</v>
      </c>
      <c r="O66" s="244" t="e">
        <f>($M$5*$M$6*$M$7)/($M$9*$M$10*(((1/'Step 1 Toxicity_Values'!$E44)*$M$11*'Step 2 Chemical_Parameters'!$E44/$M$8)+((1/'Step 1 Toxicity_Values'!$I44)*$M$12*$M$13*'Step 2 Chemical_Parameters'!$F44/$M$8)))</f>
        <v>#DIV/0!</v>
      </c>
      <c r="P66" s="467" t="str">
        <f t="shared" si="18"/>
        <v>--</v>
      </c>
      <c r="Q66" s="467" t="str">
        <f t="shared" si="19"/>
        <v>--</v>
      </c>
      <c r="R66" s="472" t="str">
        <f t="shared" si="20"/>
        <v>--</v>
      </c>
      <c r="S66" s="94" t="str">
        <f t="shared" si="11"/>
        <v>--</v>
      </c>
      <c r="T66" s="52"/>
      <c r="U66" s="52"/>
      <c r="V66" s="181" t="str">
        <f>'Step 2 Chemical_Parameters'!A44</f>
        <v>--</v>
      </c>
      <c r="W66" s="181" t="str">
        <f>'Step 2 Chemical_Parameters'!B44</f>
        <v>--</v>
      </c>
      <c r="X66" s="50"/>
    </row>
    <row r="67" spans="1:24" x14ac:dyDescent="0.25">
      <c r="C67" s="52"/>
      <c r="D67" s="50"/>
      <c r="E67" s="50"/>
      <c r="G67" s="52"/>
      <c r="H67" s="52"/>
      <c r="I67" s="50"/>
      <c r="J67" s="50"/>
      <c r="K67" s="52"/>
      <c r="L67" s="52"/>
      <c r="M67" s="52"/>
      <c r="N67" s="50"/>
      <c r="O67" s="50"/>
      <c r="P67" s="52"/>
      <c r="Q67" s="52"/>
      <c r="R67" s="52"/>
      <c r="S67" s="52"/>
    </row>
    <row r="68" spans="1:24" x14ac:dyDescent="0.25">
      <c r="D68" s="50"/>
      <c r="E68" s="50"/>
      <c r="F68" s="78" t="s">
        <v>55</v>
      </c>
      <c r="G68" s="52"/>
      <c r="H68" s="52"/>
      <c r="I68" s="50"/>
      <c r="J68" s="50"/>
      <c r="K68" s="52"/>
      <c r="L68" s="52"/>
      <c r="M68" s="52"/>
      <c r="N68" s="50"/>
      <c r="O68" s="50"/>
      <c r="P68" s="78"/>
      <c r="Q68" s="52"/>
      <c r="R68" s="52"/>
      <c r="S68" s="52"/>
    </row>
    <row r="69" spans="1:24" x14ac:dyDescent="0.25">
      <c r="D69" s="50"/>
      <c r="E69" s="50"/>
      <c r="F69" s="79" t="s">
        <v>113</v>
      </c>
      <c r="G69" s="52"/>
      <c r="H69" s="52"/>
      <c r="I69" s="50"/>
      <c r="J69" s="50"/>
      <c r="K69" s="52"/>
      <c r="L69" s="52"/>
      <c r="M69" s="52"/>
      <c r="N69" s="50"/>
      <c r="O69" s="50"/>
      <c r="P69" s="79"/>
      <c r="Q69" s="52"/>
      <c r="R69" s="52"/>
      <c r="S69" s="52"/>
    </row>
    <row r="70" spans="1:24" x14ac:dyDescent="0.25">
      <c r="D70" s="50"/>
      <c r="E70" s="50"/>
      <c r="F70" s="80" t="s">
        <v>112</v>
      </c>
      <c r="G70" s="52"/>
      <c r="H70" s="52"/>
      <c r="I70" s="50"/>
      <c r="J70" s="50"/>
      <c r="K70" s="52"/>
      <c r="L70" s="52"/>
      <c r="M70" s="52"/>
      <c r="N70" s="50"/>
      <c r="O70" s="50"/>
      <c r="P70" s="80"/>
      <c r="Q70" s="52"/>
      <c r="R70" s="52"/>
      <c r="S70" s="52"/>
    </row>
    <row r="71" spans="1:24" x14ac:dyDescent="0.25">
      <c r="D71" s="50"/>
      <c r="E71" s="50"/>
      <c r="F71" s="78" t="s">
        <v>95</v>
      </c>
      <c r="G71" s="52"/>
      <c r="H71" s="52"/>
      <c r="I71" s="50"/>
      <c r="J71" s="50"/>
      <c r="L71" s="52"/>
      <c r="M71" s="52"/>
      <c r="N71" s="50"/>
      <c r="O71" s="50"/>
      <c r="P71" s="78"/>
      <c r="Q71" s="52"/>
      <c r="R71" s="52"/>
      <c r="S71" s="52"/>
    </row>
    <row r="72" spans="1:24" x14ac:dyDescent="0.25">
      <c r="D72" s="50"/>
      <c r="E72" s="50"/>
      <c r="F72" s="78" t="s">
        <v>96</v>
      </c>
      <c r="G72" s="52"/>
      <c r="H72" s="52"/>
      <c r="I72" s="50"/>
      <c r="J72" s="50"/>
      <c r="L72" s="52"/>
      <c r="M72" s="52"/>
      <c r="N72" s="50"/>
      <c r="O72" s="50"/>
      <c r="P72" s="78"/>
      <c r="Q72" s="52"/>
      <c r="R72" s="52"/>
      <c r="S72" s="52"/>
    </row>
    <row r="73" spans="1:24" x14ac:dyDescent="0.25">
      <c r="D73" s="50"/>
      <c r="E73" s="50"/>
      <c r="F73" s="78" t="s">
        <v>97</v>
      </c>
      <c r="G73" s="52"/>
      <c r="H73" s="52"/>
      <c r="I73" s="50"/>
      <c r="J73" s="50"/>
      <c r="L73" s="52"/>
      <c r="M73" s="52"/>
      <c r="N73" s="50"/>
      <c r="O73" s="50"/>
      <c r="P73" s="78"/>
      <c r="Q73" s="52"/>
      <c r="R73" s="52"/>
      <c r="S73" s="52"/>
    </row>
    <row r="74" spans="1:24" x14ac:dyDescent="0.25">
      <c r="D74" s="50"/>
      <c r="E74" s="50"/>
      <c r="F74" s="80" t="s">
        <v>110</v>
      </c>
      <c r="G74" s="52"/>
      <c r="H74" s="52"/>
      <c r="I74" s="50"/>
      <c r="J74" s="50"/>
      <c r="L74" s="52"/>
      <c r="M74" s="52"/>
      <c r="N74" s="50"/>
      <c r="O74" s="50"/>
      <c r="P74" s="80"/>
      <c r="Q74" s="52"/>
      <c r="R74" s="52"/>
      <c r="S74" s="52"/>
    </row>
    <row r="75" spans="1:24" x14ac:dyDescent="0.25">
      <c r="D75" s="50"/>
      <c r="E75" s="50"/>
      <c r="F75" s="79" t="s">
        <v>99</v>
      </c>
      <c r="G75" s="52"/>
      <c r="H75" s="52"/>
      <c r="I75" s="50"/>
      <c r="J75" s="50"/>
      <c r="L75" s="52"/>
      <c r="M75" s="52"/>
      <c r="N75" s="50"/>
      <c r="O75" s="50"/>
      <c r="P75" s="79"/>
      <c r="Q75" s="52"/>
      <c r="R75" s="52"/>
      <c r="S75" s="52"/>
    </row>
    <row r="76" spans="1:24" x14ac:dyDescent="0.25">
      <c r="D76" s="50"/>
      <c r="E76" s="50"/>
      <c r="F76" s="80" t="s">
        <v>111</v>
      </c>
      <c r="G76" s="52"/>
      <c r="H76" s="52"/>
      <c r="I76" s="50"/>
      <c r="J76" s="50"/>
      <c r="L76" s="52"/>
      <c r="M76" s="52"/>
      <c r="N76" s="50"/>
      <c r="O76" s="50"/>
      <c r="P76" s="80"/>
      <c r="Q76" s="52"/>
      <c r="R76" s="52"/>
      <c r="S76" s="52"/>
    </row>
    <row r="77" spans="1:24" x14ac:dyDescent="0.25">
      <c r="D77" s="50"/>
      <c r="E77" s="50"/>
      <c r="F77" s="81" t="s">
        <v>78</v>
      </c>
      <c r="G77" s="52"/>
      <c r="H77" s="52"/>
      <c r="I77" s="50"/>
      <c r="J77" s="50"/>
      <c r="L77" s="52"/>
      <c r="M77" s="52"/>
      <c r="N77" s="50"/>
      <c r="O77" s="50"/>
      <c r="P77" s="81"/>
      <c r="Q77" s="52"/>
      <c r="R77" s="52"/>
      <c r="S77" s="52"/>
    </row>
    <row r="78" spans="1:24" x14ac:dyDescent="0.25">
      <c r="C78" s="52"/>
      <c r="D78" s="50"/>
      <c r="E78" s="50"/>
      <c r="F78" s="52"/>
      <c r="G78" s="52"/>
      <c r="H78" s="52"/>
      <c r="I78" s="50"/>
      <c r="J78" s="50"/>
      <c r="L78" s="52"/>
      <c r="M78" s="52"/>
      <c r="N78" s="50"/>
      <c r="O78" s="50"/>
      <c r="P78" s="52"/>
      <c r="Q78" s="52"/>
      <c r="R78" s="52"/>
      <c r="S78" s="52"/>
    </row>
    <row r="79" spans="1:24" x14ac:dyDescent="0.25">
      <c r="C79" s="52"/>
      <c r="D79" s="50"/>
      <c r="E79" s="50"/>
      <c r="F79" s="52"/>
      <c r="G79" s="52"/>
      <c r="H79" s="52"/>
      <c r="I79" s="50"/>
      <c r="J79" s="50"/>
      <c r="K79" s="52"/>
      <c r="L79" s="52"/>
      <c r="M79" s="52"/>
      <c r="N79" s="50"/>
      <c r="O79" s="50"/>
      <c r="P79" s="52"/>
      <c r="Q79" s="52"/>
      <c r="R79" s="52"/>
      <c r="S79" s="52"/>
    </row>
    <row r="80" spans="1:24" x14ac:dyDescent="0.25">
      <c r="C80" s="52"/>
      <c r="D80" s="50"/>
      <c r="E80" s="50"/>
      <c r="F80" s="52"/>
      <c r="G80" s="52"/>
      <c r="H80" s="52"/>
      <c r="I80" s="50"/>
      <c r="J80" s="50"/>
      <c r="K80" s="52"/>
      <c r="L80" s="52"/>
      <c r="M80" s="52"/>
      <c r="N80" s="50"/>
      <c r="O80" s="50"/>
      <c r="P80" s="52"/>
      <c r="Q80" s="52"/>
      <c r="R80" s="52"/>
      <c r="S80" s="52"/>
    </row>
    <row r="81" spans="3:19" x14ac:dyDescent="0.25">
      <c r="C81" s="52"/>
      <c r="D81" s="50"/>
      <c r="E81" s="50"/>
      <c r="F81" s="52"/>
      <c r="G81" s="52"/>
      <c r="H81" s="52"/>
      <c r="I81" s="50"/>
      <c r="J81" s="50"/>
      <c r="K81" s="52"/>
      <c r="L81" s="52"/>
      <c r="M81" s="52"/>
      <c r="N81" s="50"/>
      <c r="O81" s="50"/>
      <c r="P81" s="52"/>
      <c r="Q81" s="52"/>
      <c r="R81" s="52"/>
      <c r="S81" s="52"/>
    </row>
    <row r="82" spans="3:19" x14ac:dyDescent="0.25">
      <c r="C82" s="52"/>
      <c r="D82" s="50"/>
      <c r="E82" s="50"/>
      <c r="F82" s="52"/>
      <c r="G82" s="52"/>
      <c r="H82" s="52"/>
      <c r="I82" s="50"/>
      <c r="J82" s="50"/>
      <c r="K82" s="52"/>
      <c r="L82" s="52"/>
      <c r="M82" s="52"/>
      <c r="N82" s="50"/>
      <c r="O82" s="50"/>
      <c r="P82" s="52"/>
      <c r="Q82" s="52"/>
      <c r="R82" s="52"/>
      <c r="S82" s="52"/>
    </row>
    <row r="83" spans="3:19" x14ac:dyDescent="0.25">
      <c r="C83" s="52"/>
      <c r="D83" s="50"/>
      <c r="E83" s="50"/>
      <c r="F83" s="52"/>
      <c r="G83" s="52"/>
      <c r="H83" s="52"/>
      <c r="I83" s="50"/>
      <c r="J83" s="50"/>
      <c r="K83" s="52"/>
      <c r="L83" s="52"/>
      <c r="M83" s="52"/>
      <c r="N83" s="50"/>
      <c r="O83" s="50"/>
      <c r="P83" s="52"/>
      <c r="Q83" s="52"/>
      <c r="R83" s="52"/>
      <c r="S83" s="52"/>
    </row>
    <row r="84" spans="3:19" x14ac:dyDescent="0.25">
      <c r="C84" s="52"/>
      <c r="D84" s="50"/>
      <c r="E84" s="50"/>
      <c r="F84" s="52"/>
      <c r="G84" s="52"/>
      <c r="H84" s="52"/>
      <c r="I84" s="50"/>
      <c r="J84" s="50"/>
      <c r="K84" s="52"/>
      <c r="L84" s="52"/>
      <c r="M84" s="52"/>
      <c r="N84" s="50"/>
      <c r="O84" s="50"/>
      <c r="P84" s="52"/>
      <c r="Q84" s="52"/>
      <c r="R84" s="52"/>
      <c r="S84" s="52"/>
    </row>
    <row r="85" spans="3:19" x14ac:dyDescent="0.25">
      <c r="C85" s="52"/>
      <c r="D85" s="50"/>
      <c r="E85" s="50"/>
      <c r="F85" s="52"/>
      <c r="G85" s="52"/>
      <c r="H85" s="52"/>
      <c r="I85" s="50"/>
      <c r="J85" s="50"/>
      <c r="K85" s="52"/>
      <c r="L85" s="52"/>
      <c r="M85" s="52"/>
      <c r="N85" s="50"/>
      <c r="O85" s="50"/>
      <c r="P85" s="52"/>
      <c r="Q85" s="52"/>
      <c r="R85" s="52"/>
      <c r="S85" s="52"/>
    </row>
    <row r="86" spans="3:19" x14ac:dyDescent="0.25">
      <c r="C86" s="52"/>
      <c r="D86" s="50"/>
      <c r="E86" s="50"/>
      <c r="F86" s="52"/>
      <c r="G86" s="52"/>
      <c r="H86" s="52"/>
      <c r="I86" s="50"/>
      <c r="J86" s="50"/>
      <c r="K86" s="52"/>
      <c r="L86" s="52"/>
      <c r="M86" s="52"/>
      <c r="N86" s="50"/>
      <c r="O86" s="50"/>
      <c r="P86" s="52"/>
      <c r="Q86" s="52"/>
      <c r="R86" s="52"/>
      <c r="S86" s="52"/>
    </row>
    <row r="87" spans="3:19" x14ac:dyDescent="0.25">
      <c r="C87" s="52"/>
      <c r="D87" s="50"/>
      <c r="E87" s="50"/>
      <c r="F87" s="52"/>
      <c r="G87" s="52"/>
      <c r="H87" s="52"/>
      <c r="I87" s="50"/>
      <c r="J87" s="50"/>
      <c r="K87" s="52"/>
      <c r="L87" s="52"/>
      <c r="M87" s="52"/>
      <c r="N87" s="50"/>
      <c r="O87" s="50"/>
      <c r="P87" s="52"/>
      <c r="Q87" s="52"/>
      <c r="R87" s="52"/>
      <c r="S87" s="52"/>
    </row>
    <row r="88" spans="3:19" x14ac:dyDescent="0.25">
      <c r="C88" s="52"/>
      <c r="D88" s="50"/>
      <c r="E88" s="50"/>
      <c r="F88" s="52"/>
      <c r="G88" s="52"/>
      <c r="H88" s="52"/>
      <c r="I88" s="50"/>
      <c r="J88" s="50"/>
      <c r="K88" s="52"/>
      <c r="L88" s="52"/>
      <c r="M88" s="52"/>
      <c r="N88" s="50"/>
      <c r="O88" s="50"/>
      <c r="P88" s="52"/>
      <c r="Q88" s="52"/>
      <c r="R88" s="52"/>
      <c r="S88" s="52"/>
    </row>
    <row r="89" spans="3:19" x14ac:dyDescent="0.25">
      <c r="C89" s="52"/>
      <c r="D89" s="50"/>
      <c r="E89" s="50"/>
      <c r="F89" s="52"/>
      <c r="G89" s="52"/>
      <c r="H89" s="52"/>
      <c r="I89" s="50"/>
      <c r="J89" s="50"/>
      <c r="K89" s="52"/>
      <c r="L89" s="52"/>
      <c r="M89" s="52"/>
      <c r="N89" s="50"/>
      <c r="O89" s="50"/>
      <c r="P89" s="52"/>
      <c r="Q89" s="52"/>
      <c r="R89" s="52"/>
      <c r="S89" s="52"/>
    </row>
    <row r="90" spans="3:19" x14ac:dyDescent="0.25">
      <c r="C90" s="52"/>
      <c r="D90" s="50"/>
      <c r="E90" s="50"/>
      <c r="F90" s="52"/>
      <c r="G90" s="52"/>
      <c r="H90" s="52"/>
      <c r="I90" s="50"/>
      <c r="J90" s="50"/>
      <c r="K90" s="52"/>
      <c r="L90" s="52"/>
      <c r="M90" s="52"/>
      <c r="N90" s="50"/>
      <c r="O90" s="50"/>
      <c r="P90" s="52"/>
      <c r="Q90" s="52"/>
      <c r="R90" s="52"/>
      <c r="S90" s="52"/>
    </row>
    <row r="91" spans="3:19" x14ac:dyDescent="0.25">
      <c r="C91" s="52"/>
      <c r="D91" s="50"/>
      <c r="E91" s="50"/>
      <c r="F91" s="52"/>
      <c r="G91" s="52"/>
      <c r="H91" s="52"/>
      <c r="I91" s="50"/>
      <c r="J91" s="50"/>
      <c r="K91" s="52"/>
      <c r="L91" s="52"/>
      <c r="M91" s="52"/>
      <c r="N91" s="50"/>
      <c r="O91" s="50"/>
      <c r="P91" s="52"/>
      <c r="Q91" s="52"/>
      <c r="R91" s="52"/>
      <c r="S91" s="52"/>
    </row>
    <row r="92" spans="3:19" x14ac:dyDescent="0.25">
      <c r="C92" s="52"/>
      <c r="D92" s="50"/>
      <c r="E92" s="50"/>
      <c r="F92" s="52"/>
      <c r="G92" s="52"/>
      <c r="H92" s="52"/>
      <c r="I92" s="50"/>
      <c r="J92" s="50"/>
      <c r="K92" s="52"/>
      <c r="L92" s="52"/>
      <c r="M92" s="52"/>
      <c r="N92" s="50"/>
      <c r="O92" s="50"/>
      <c r="P92" s="52"/>
      <c r="Q92" s="52"/>
      <c r="R92" s="52"/>
      <c r="S92" s="52"/>
    </row>
    <row r="93" spans="3:19" x14ac:dyDescent="0.25">
      <c r="C93" s="52"/>
      <c r="D93" s="50"/>
      <c r="E93" s="50"/>
      <c r="F93" s="52"/>
      <c r="G93" s="52"/>
      <c r="H93" s="52"/>
      <c r="I93" s="50"/>
      <c r="J93" s="50"/>
      <c r="K93" s="52"/>
      <c r="L93" s="52"/>
      <c r="M93" s="52"/>
      <c r="N93" s="50"/>
      <c r="O93" s="50"/>
      <c r="P93" s="52"/>
      <c r="Q93" s="52"/>
      <c r="R93" s="52"/>
      <c r="S93" s="52"/>
    </row>
    <row r="94" spans="3:19" x14ac:dyDescent="0.25">
      <c r="C94" s="52"/>
      <c r="D94" s="50"/>
      <c r="E94" s="50"/>
      <c r="F94" s="52"/>
      <c r="G94" s="52"/>
      <c r="H94" s="52"/>
      <c r="I94" s="50"/>
      <c r="J94" s="50"/>
      <c r="K94" s="52"/>
      <c r="L94" s="52"/>
      <c r="M94" s="52"/>
      <c r="N94" s="50"/>
      <c r="O94" s="50"/>
      <c r="P94" s="52"/>
      <c r="Q94" s="52"/>
      <c r="R94" s="52"/>
      <c r="S94" s="52"/>
    </row>
    <row r="95" spans="3:19" x14ac:dyDescent="0.25">
      <c r="C95" s="52"/>
      <c r="D95" s="50"/>
      <c r="E95" s="50"/>
      <c r="F95" s="52"/>
      <c r="G95" s="52"/>
      <c r="H95" s="52"/>
      <c r="I95" s="50"/>
      <c r="J95" s="50"/>
      <c r="K95" s="52"/>
      <c r="L95" s="52"/>
      <c r="M95" s="52"/>
      <c r="N95" s="50"/>
      <c r="O95" s="50"/>
      <c r="P95" s="52"/>
      <c r="Q95" s="52"/>
      <c r="R95" s="52"/>
      <c r="S95" s="52"/>
    </row>
    <row r="96" spans="3:19" x14ac:dyDescent="0.25">
      <c r="C96" s="52"/>
      <c r="D96" s="50"/>
      <c r="E96" s="50"/>
      <c r="F96" s="52"/>
      <c r="G96" s="52"/>
      <c r="H96" s="52"/>
      <c r="I96" s="50"/>
      <c r="J96" s="50"/>
      <c r="K96" s="52"/>
      <c r="L96" s="52"/>
      <c r="M96" s="52"/>
      <c r="N96" s="50"/>
      <c r="O96" s="50"/>
      <c r="P96" s="52"/>
      <c r="Q96" s="52"/>
      <c r="R96" s="52"/>
      <c r="S96" s="52"/>
    </row>
    <row r="97" spans="3:19" x14ac:dyDescent="0.25">
      <c r="C97" s="52"/>
      <c r="D97" s="50"/>
      <c r="E97" s="50"/>
      <c r="F97" s="52"/>
      <c r="G97" s="52"/>
      <c r="H97" s="52"/>
      <c r="I97" s="50"/>
      <c r="J97" s="50"/>
      <c r="K97" s="52"/>
      <c r="L97" s="52"/>
      <c r="M97" s="52"/>
      <c r="N97" s="50"/>
      <c r="O97" s="50"/>
      <c r="P97" s="52"/>
      <c r="Q97" s="52"/>
      <c r="R97" s="52"/>
      <c r="S97" s="52"/>
    </row>
    <row r="98" spans="3:19" x14ac:dyDescent="0.25">
      <c r="C98" s="52"/>
      <c r="D98" s="50"/>
      <c r="E98" s="50"/>
      <c r="F98" s="52"/>
      <c r="G98" s="52"/>
      <c r="H98" s="52"/>
      <c r="I98" s="50"/>
      <c r="J98" s="50"/>
      <c r="K98" s="52"/>
      <c r="L98" s="52"/>
      <c r="M98" s="52"/>
      <c r="N98" s="50"/>
      <c r="O98" s="50"/>
      <c r="P98" s="52"/>
      <c r="Q98" s="52"/>
      <c r="R98" s="52"/>
      <c r="S98" s="52"/>
    </row>
    <row r="99" spans="3:19" x14ac:dyDescent="0.25">
      <c r="C99" s="52"/>
      <c r="D99" s="50"/>
      <c r="E99" s="50"/>
      <c r="F99" s="52"/>
      <c r="G99" s="52"/>
      <c r="H99" s="52"/>
      <c r="I99" s="50"/>
      <c r="J99" s="50"/>
      <c r="K99" s="52"/>
      <c r="L99" s="52"/>
      <c r="M99" s="52"/>
      <c r="N99" s="50"/>
      <c r="O99" s="50"/>
      <c r="P99" s="52"/>
      <c r="Q99" s="52"/>
      <c r="R99" s="52"/>
      <c r="S99" s="52"/>
    </row>
  </sheetData>
  <sheetProtection algorithmName="SHA-512" hashValue="O3IgvWlMPlVhOW1fFkYQGJbN5+goQfNGyhcw8bnyIpBLKyVZp00Yqh6Ed9htPP/NLBav10xSFcPBh7YS7dJBWw==" saltValue="A1OKtv9zo86aRGVaJVHQEA==" spinCount="100000" sheet="1" objects="1" scenarios="1"/>
  <sortState ref="B29:R36">
    <sortCondition ref="C29:C36"/>
  </sortState>
  <mergeCells count="16">
    <mergeCell ref="Y32:AA32"/>
    <mergeCell ref="S2:V2"/>
    <mergeCell ref="S3:V3"/>
    <mergeCell ref="Y31:AA31"/>
    <mergeCell ref="N31:O31"/>
    <mergeCell ref="X2:AA2"/>
    <mergeCell ref="X3:AA3"/>
    <mergeCell ref="C31:C32"/>
    <mergeCell ref="K31:M31"/>
    <mergeCell ref="P31:R31"/>
    <mergeCell ref="F31:H31"/>
    <mergeCell ref="H3:K3"/>
    <mergeCell ref="F3:G3"/>
    <mergeCell ref="L3:M3"/>
    <mergeCell ref="D31:E31"/>
    <mergeCell ref="I31:J31"/>
  </mergeCells>
  <printOptions headings="1"/>
  <pageMargins left="0.25" right="0.25" top="0.75" bottom="0.75" header="0.3" footer="0.3"/>
  <pageSetup paperSize="17" scale="72" orientation="landscape" r:id="rId1"/>
  <headerFooter scaleWithDoc="0">
    <oddHeader xml:space="preserve">&amp;L
&amp;"-,Bold"&amp;9Calculated Sediment Cleanup Levels Based on Ingestion and Dermal Contact (Equations 2-7 and 2-8) </oddHeader>
  </headerFooter>
  <colBreaks count="1" manualBreakCount="1">
    <brk id="13" max="44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26"/>
  <sheetViews>
    <sheetView workbookViewId="0">
      <selection activeCell="J42" sqref="J42"/>
    </sheetView>
  </sheetViews>
  <sheetFormatPr defaultRowHeight="15" x14ac:dyDescent="0.25"/>
  <cols>
    <col min="1" max="1" width="9.140625" style="13"/>
    <col min="2" max="2" width="11.42578125" style="13" bestFit="1" customWidth="1"/>
    <col min="3" max="3" width="39.85546875" style="13" customWidth="1"/>
    <col min="4" max="5" width="9.140625" style="212"/>
    <col min="6" max="16384" width="9.140625" style="13"/>
  </cols>
  <sheetData>
    <row r="2" spans="2:8" x14ac:dyDescent="0.25">
      <c r="B2" s="13" t="s">
        <v>1941</v>
      </c>
    </row>
    <row r="4" spans="2:8" x14ac:dyDescent="0.25">
      <c r="B4" s="213" t="s">
        <v>1940</v>
      </c>
    </row>
    <row r="5" spans="2:8" x14ac:dyDescent="0.25">
      <c r="B5" s="213"/>
    </row>
    <row r="6" spans="2:8" x14ac:dyDescent="0.25">
      <c r="H6" s="13" t="s">
        <v>313</v>
      </c>
    </row>
    <row r="7" spans="2:8" x14ac:dyDescent="0.25">
      <c r="D7" s="212" t="s">
        <v>314</v>
      </c>
      <c r="E7" s="212" t="s">
        <v>37</v>
      </c>
      <c r="H7" s="13" t="s">
        <v>315</v>
      </c>
    </row>
    <row r="8" spans="2:8" x14ac:dyDescent="0.25">
      <c r="B8" s="13" t="s">
        <v>316</v>
      </c>
      <c r="C8" s="13" t="s">
        <v>317</v>
      </c>
      <c r="D8" s="212">
        <v>1</v>
      </c>
      <c r="E8" s="212">
        <v>0.1</v>
      </c>
    </row>
    <row r="9" spans="2:8" x14ac:dyDescent="0.25">
      <c r="B9" s="13" t="s">
        <v>318</v>
      </c>
      <c r="C9" s="13" t="s">
        <v>319</v>
      </c>
      <c r="D9" s="212">
        <v>1</v>
      </c>
      <c r="E9" s="212">
        <v>0</v>
      </c>
    </row>
    <row r="10" spans="2:8" x14ac:dyDescent="0.25">
      <c r="B10" s="13" t="s">
        <v>320</v>
      </c>
      <c r="C10" s="13" t="s">
        <v>321</v>
      </c>
      <c r="D10" s="212">
        <v>1</v>
      </c>
      <c r="E10" s="212">
        <v>0.1</v>
      </c>
    </row>
    <row r="11" spans="2:8" x14ac:dyDescent="0.25">
      <c r="B11" s="13" t="s">
        <v>322</v>
      </c>
      <c r="C11" s="13" t="s">
        <v>323</v>
      </c>
      <c r="D11" s="212">
        <v>1</v>
      </c>
      <c r="E11" s="212">
        <v>0</v>
      </c>
    </row>
    <row r="12" spans="2:8" x14ac:dyDescent="0.25">
      <c r="B12" s="13" t="s">
        <v>324</v>
      </c>
      <c r="C12" s="13" t="s">
        <v>325</v>
      </c>
      <c r="D12" s="212">
        <v>1</v>
      </c>
      <c r="E12" s="212">
        <v>0.1</v>
      </c>
    </row>
    <row r="13" spans="2:8" x14ac:dyDescent="0.25">
      <c r="B13" s="13" t="s">
        <v>326</v>
      </c>
      <c r="C13" s="13" t="s">
        <v>327</v>
      </c>
      <c r="D13" s="212">
        <v>1</v>
      </c>
      <c r="E13" s="212">
        <v>0</v>
      </c>
    </row>
    <row r="14" spans="2:8" x14ac:dyDescent="0.25">
      <c r="B14" s="13" t="s">
        <v>328</v>
      </c>
      <c r="C14" s="13" t="s">
        <v>329</v>
      </c>
      <c r="D14" s="212">
        <v>1</v>
      </c>
      <c r="E14" s="212">
        <v>0</v>
      </c>
    </row>
    <row r="15" spans="2:8" x14ac:dyDescent="0.25">
      <c r="B15" s="13" t="s">
        <v>330</v>
      </c>
      <c r="C15" s="13" t="s">
        <v>331</v>
      </c>
      <c r="D15" s="212">
        <v>1</v>
      </c>
      <c r="E15" s="212">
        <v>0.1</v>
      </c>
    </row>
    <row r="16" spans="2:8" x14ac:dyDescent="0.25">
      <c r="B16" s="13" t="s">
        <v>332</v>
      </c>
      <c r="C16" s="13" t="s">
        <v>333</v>
      </c>
      <c r="D16" s="212">
        <v>1</v>
      </c>
      <c r="E16" s="212">
        <v>0</v>
      </c>
    </row>
    <row r="17" spans="2:5" x14ac:dyDescent="0.25">
      <c r="B17" s="13" t="s">
        <v>334</v>
      </c>
      <c r="C17" s="13" t="s">
        <v>335</v>
      </c>
      <c r="D17" s="212">
        <v>1</v>
      </c>
      <c r="E17" s="212">
        <v>0.1</v>
      </c>
    </row>
    <row r="18" spans="2:5" x14ac:dyDescent="0.25">
      <c r="B18" s="13" t="s">
        <v>336</v>
      </c>
      <c r="C18" s="13" t="s">
        <v>337</v>
      </c>
      <c r="D18" s="212">
        <v>1</v>
      </c>
      <c r="E18" s="212">
        <v>0</v>
      </c>
    </row>
    <row r="19" spans="2:5" x14ac:dyDescent="0.25">
      <c r="B19" s="13" t="s">
        <v>338</v>
      </c>
      <c r="C19" s="13" t="s">
        <v>339</v>
      </c>
      <c r="D19" s="212">
        <v>1</v>
      </c>
      <c r="E19" s="212">
        <v>0</v>
      </c>
    </row>
    <row r="20" spans="2:5" x14ac:dyDescent="0.25">
      <c r="B20" s="13" t="s">
        <v>340</v>
      </c>
      <c r="C20" s="13" t="s">
        <v>341</v>
      </c>
      <c r="D20" s="212">
        <v>1</v>
      </c>
      <c r="E20" s="212">
        <v>0.1</v>
      </c>
    </row>
    <row r="21" spans="2:5" x14ac:dyDescent="0.25">
      <c r="B21" s="13" t="s">
        <v>342</v>
      </c>
      <c r="C21" s="13" t="s">
        <v>343</v>
      </c>
      <c r="D21" s="212">
        <v>1</v>
      </c>
      <c r="E21" s="212">
        <v>0.1</v>
      </c>
    </row>
    <row r="22" spans="2:5" x14ac:dyDescent="0.25">
      <c r="B22" s="13" t="s">
        <v>344</v>
      </c>
      <c r="C22" s="13" t="s">
        <v>345</v>
      </c>
      <c r="D22" s="212">
        <v>1</v>
      </c>
      <c r="E22" s="212">
        <v>0.1</v>
      </c>
    </row>
    <row r="23" spans="2:5" x14ac:dyDescent="0.25">
      <c r="B23" s="13" t="s">
        <v>346</v>
      </c>
      <c r="C23" s="13" t="s">
        <v>347</v>
      </c>
      <c r="D23" s="212">
        <v>1</v>
      </c>
      <c r="E23" s="212">
        <v>0.1</v>
      </c>
    </row>
    <row r="24" spans="2:5" x14ac:dyDescent="0.25">
      <c r="B24" s="13" t="s">
        <v>348</v>
      </c>
      <c r="C24" s="13" t="s">
        <v>349</v>
      </c>
      <c r="D24" s="212">
        <v>1</v>
      </c>
      <c r="E24" s="212">
        <v>0.1</v>
      </c>
    </row>
    <row r="25" spans="2:5" x14ac:dyDescent="0.25">
      <c r="B25" s="13" t="s">
        <v>350</v>
      </c>
      <c r="C25" s="13" t="s">
        <v>351</v>
      </c>
      <c r="D25" s="212">
        <v>1</v>
      </c>
      <c r="E25" s="212">
        <v>0</v>
      </c>
    </row>
    <row r="26" spans="2:5" x14ac:dyDescent="0.25">
      <c r="B26" s="13" t="s">
        <v>352</v>
      </c>
      <c r="C26" s="13" t="s">
        <v>353</v>
      </c>
      <c r="D26" s="212">
        <v>1</v>
      </c>
      <c r="E26" s="212">
        <v>0</v>
      </c>
    </row>
    <row r="27" spans="2:5" x14ac:dyDescent="0.25">
      <c r="B27" s="13" t="s">
        <v>354</v>
      </c>
      <c r="C27" s="13" t="s">
        <v>355</v>
      </c>
      <c r="D27" s="212">
        <v>1</v>
      </c>
      <c r="E27" s="212">
        <v>0</v>
      </c>
    </row>
    <row r="28" spans="2:5" x14ac:dyDescent="0.25">
      <c r="B28" s="13" t="s">
        <v>356</v>
      </c>
      <c r="C28" s="13" t="s">
        <v>357</v>
      </c>
      <c r="D28" s="212">
        <v>1</v>
      </c>
      <c r="E28" s="212">
        <v>0</v>
      </c>
    </row>
    <row r="29" spans="2:5" x14ac:dyDescent="0.25">
      <c r="B29" s="13" t="s">
        <v>358</v>
      </c>
      <c r="C29" s="13" t="s">
        <v>359</v>
      </c>
      <c r="D29" s="212">
        <v>1</v>
      </c>
      <c r="E29" s="212">
        <v>0</v>
      </c>
    </row>
    <row r="30" spans="2:5" x14ac:dyDescent="0.25">
      <c r="B30" s="13" t="s">
        <v>360</v>
      </c>
      <c r="C30" s="13" t="s">
        <v>361</v>
      </c>
      <c r="D30" s="212">
        <v>1</v>
      </c>
      <c r="E30" s="212">
        <v>0.1</v>
      </c>
    </row>
    <row r="31" spans="2:5" x14ac:dyDescent="0.25">
      <c r="B31" s="13" t="s">
        <v>362</v>
      </c>
      <c r="C31" s="13" t="s">
        <v>363</v>
      </c>
      <c r="D31" s="212">
        <v>1</v>
      </c>
      <c r="E31" s="212">
        <v>0.1</v>
      </c>
    </row>
    <row r="32" spans="2:5" x14ac:dyDescent="0.25">
      <c r="B32" s="13" t="s">
        <v>364</v>
      </c>
      <c r="C32" s="13" t="s">
        <v>365</v>
      </c>
      <c r="D32" s="212">
        <v>1</v>
      </c>
      <c r="E32" s="212">
        <v>0.1</v>
      </c>
    </row>
    <row r="33" spans="2:5" x14ac:dyDescent="0.25">
      <c r="B33" s="13" t="s">
        <v>366</v>
      </c>
      <c r="C33" s="13" t="s">
        <v>367</v>
      </c>
      <c r="D33" s="212">
        <v>1</v>
      </c>
      <c r="E33" s="212">
        <v>0.1</v>
      </c>
    </row>
    <row r="34" spans="2:5" x14ac:dyDescent="0.25">
      <c r="B34" s="13" t="s">
        <v>368</v>
      </c>
      <c r="C34" s="13" t="s">
        <v>369</v>
      </c>
      <c r="D34" s="212">
        <v>1</v>
      </c>
      <c r="E34" s="212">
        <v>0.1</v>
      </c>
    </row>
    <row r="35" spans="2:5" x14ac:dyDescent="0.25">
      <c r="B35" s="13" t="s">
        <v>370</v>
      </c>
      <c r="C35" s="13" t="s">
        <v>371</v>
      </c>
      <c r="D35" s="212">
        <v>1</v>
      </c>
      <c r="E35" s="212">
        <v>0.1</v>
      </c>
    </row>
    <row r="36" spans="2:5" x14ac:dyDescent="0.25">
      <c r="B36" s="13" t="s">
        <v>372</v>
      </c>
      <c r="C36" s="13" t="s">
        <v>373</v>
      </c>
      <c r="D36" s="212">
        <v>1</v>
      </c>
      <c r="E36" s="212">
        <v>0</v>
      </c>
    </row>
    <row r="37" spans="2:5" x14ac:dyDescent="0.25">
      <c r="B37" s="13" t="s">
        <v>374</v>
      </c>
      <c r="C37" s="13" t="s">
        <v>375</v>
      </c>
      <c r="D37" s="212">
        <v>1</v>
      </c>
      <c r="E37" s="212">
        <v>0</v>
      </c>
    </row>
    <row r="38" spans="2:5" x14ac:dyDescent="0.25">
      <c r="B38" s="13" t="s">
        <v>376</v>
      </c>
      <c r="C38" s="13" t="s">
        <v>377</v>
      </c>
      <c r="D38" s="212">
        <v>1</v>
      </c>
      <c r="E38" s="212">
        <v>0</v>
      </c>
    </row>
    <row r="39" spans="2:5" x14ac:dyDescent="0.25">
      <c r="B39" s="13" t="s">
        <v>378</v>
      </c>
      <c r="C39" s="13" t="s">
        <v>379</v>
      </c>
      <c r="D39" s="212">
        <v>1</v>
      </c>
      <c r="E39" s="212">
        <v>0.1</v>
      </c>
    </row>
    <row r="40" spans="2:5" x14ac:dyDescent="0.25">
      <c r="B40" s="13" t="s">
        <v>380</v>
      </c>
      <c r="C40" s="13" t="s">
        <v>381</v>
      </c>
      <c r="D40" s="212">
        <v>1</v>
      </c>
      <c r="E40" s="212">
        <v>0.1</v>
      </c>
    </row>
    <row r="41" spans="2:5" x14ac:dyDescent="0.25">
      <c r="B41" s="13" t="s">
        <v>382</v>
      </c>
      <c r="C41" s="13" t="s">
        <v>383</v>
      </c>
      <c r="D41" s="212">
        <v>0.15</v>
      </c>
      <c r="E41" s="212">
        <v>0</v>
      </c>
    </row>
    <row r="42" spans="2:5" x14ac:dyDescent="0.25">
      <c r="B42" s="13" t="s">
        <v>384</v>
      </c>
      <c r="C42" s="13" t="s">
        <v>385</v>
      </c>
      <c r="D42" s="212">
        <v>0.15</v>
      </c>
      <c r="E42" s="212">
        <v>0</v>
      </c>
    </row>
    <row r="43" spans="2:5" x14ac:dyDescent="0.25">
      <c r="B43" s="13" t="s">
        <v>386</v>
      </c>
      <c r="C43" s="13" t="s">
        <v>387</v>
      </c>
      <c r="D43" s="212">
        <v>0.15</v>
      </c>
      <c r="E43" s="212">
        <v>0</v>
      </c>
    </row>
    <row r="44" spans="2:5" x14ac:dyDescent="0.25">
      <c r="B44" s="13" t="s">
        <v>388</v>
      </c>
      <c r="C44" s="13" t="s">
        <v>389</v>
      </c>
      <c r="D44" s="212">
        <v>0.15</v>
      </c>
      <c r="E44" s="212">
        <v>0</v>
      </c>
    </row>
    <row r="45" spans="2:5" x14ac:dyDescent="0.25">
      <c r="B45" s="13" t="s">
        <v>29</v>
      </c>
      <c r="C45" s="13" t="s">
        <v>390</v>
      </c>
      <c r="D45" s="212">
        <v>1</v>
      </c>
      <c r="E45" s="212">
        <v>0.03</v>
      </c>
    </row>
    <row r="46" spans="2:5" x14ac:dyDescent="0.25">
      <c r="B46" s="13" t="s">
        <v>391</v>
      </c>
      <c r="C46" s="13" t="s">
        <v>392</v>
      </c>
      <c r="D46" s="212">
        <v>1</v>
      </c>
      <c r="E46" s="212">
        <v>0</v>
      </c>
    </row>
    <row r="47" spans="2:5" x14ac:dyDescent="0.25">
      <c r="B47" s="13" t="s">
        <v>393</v>
      </c>
      <c r="C47" s="13" t="s">
        <v>394</v>
      </c>
      <c r="D47" s="212">
        <v>1</v>
      </c>
      <c r="E47" s="212">
        <v>0.1</v>
      </c>
    </row>
    <row r="48" spans="2:5" x14ac:dyDescent="0.25">
      <c r="B48" s="13" t="s">
        <v>395</v>
      </c>
      <c r="C48" s="13" t="s">
        <v>396</v>
      </c>
      <c r="D48" s="212">
        <v>1</v>
      </c>
      <c r="E48" s="212">
        <v>0.1</v>
      </c>
    </row>
    <row r="49" spans="2:5" x14ac:dyDescent="0.25">
      <c r="B49" s="13" t="s">
        <v>397</v>
      </c>
      <c r="C49" s="13" t="s">
        <v>398</v>
      </c>
      <c r="D49" s="212">
        <v>1</v>
      </c>
      <c r="E49" s="212">
        <v>0.1</v>
      </c>
    </row>
    <row r="50" spans="2:5" x14ac:dyDescent="0.25">
      <c r="B50" s="13" t="s">
        <v>399</v>
      </c>
      <c r="C50" s="13" t="s">
        <v>400</v>
      </c>
      <c r="D50" s="212">
        <v>1</v>
      </c>
      <c r="E50" s="212">
        <v>0.1</v>
      </c>
    </row>
    <row r="51" spans="2:5" x14ac:dyDescent="0.25">
      <c r="B51" s="13" t="s">
        <v>401</v>
      </c>
      <c r="C51" s="13" t="s">
        <v>402</v>
      </c>
      <c r="D51" s="212">
        <v>1</v>
      </c>
      <c r="E51" s="212">
        <v>0.1</v>
      </c>
    </row>
    <row r="52" spans="2:5" x14ac:dyDescent="0.25">
      <c r="B52" s="13" t="s">
        <v>403</v>
      </c>
      <c r="C52" s="13" t="s">
        <v>404</v>
      </c>
      <c r="D52" s="212">
        <v>1</v>
      </c>
      <c r="E52" s="212">
        <v>0</v>
      </c>
    </row>
    <row r="53" spans="2:5" x14ac:dyDescent="0.25">
      <c r="B53" s="13" t="s">
        <v>405</v>
      </c>
      <c r="C53" s="13" t="s">
        <v>406</v>
      </c>
      <c r="D53" s="212">
        <v>1</v>
      </c>
      <c r="E53" s="212">
        <v>0.1</v>
      </c>
    </row>
    <row r="54" spans="2:5" x14ac:dyDescent="0.25">
      <c r="B54" s="13" t="s">
        <v>407</v>
      </c>
      <c r="C54" s="13" t="s">
        <v>408</v>
      </c>
      <c r="D54" s="212">
        <v>7.0000000000000007E-2</v>
      </c>
      <c r="E54" s="212">
        <v>0</v>
      </c>
    </row>
    <row r="55" spans="2:5" x14ac:dyDescent="0.25">
      <c r="B55" s="13" t="s">
        <v>409</v>
      </c>
      <c r="C55" s="13" t="s">
        <v>410</v>
      </c>
      <c r="D55" s="212">
        <v>1</v>
      </c>
      <c r="E55" s="212">
        <v>0</v>
      </c>
    </row>
    <row r="56" spans="2:5" x14ac:dyDescent="0.25">
      <c r="B56" s="13" t="s">
        <v>411</v>
      </c>
      <c r="C56" s="13" t="s">
        <v>412</v>
      </c>
      <c r="D56" s="212">
        <v>1</v>
      </c>
      <c r="E56" s="212">
        <v>0.1</v>
      </c>
    </row>
    <row r="57" spans="2:5" x14ac:dyDescent="0.25">
      <c r="B57" s="13" t="s">
        <v>413</v>
      </c>
      <c r="C57" s="13" t="s">
        <v>414</v>
      </c>
      <c r="D57" s="212">
        <v>1</v>
      </c>
      <c r="E57" s="212">
        <v>0.1</v>
      </c>
    </row>
    <row r="58" spans="2:5" x14ac:dyDescent="0.25">
      <c r="B58" s="13" t="s">
        <v>415</v>
      </c>
      <c r="C58" s="13" t="s">
        <v>416</v>
      </c>
      <c r="D58" s="212">
        <v>1</v>
      </c>
      <c r="E58" s="212">
        <v>0.1</v>
      </c>
    </row>
    <row r="59" spans="2:5" x14ac:dyDescent="0.25">
      <c r="B59" s="13" t="s">
        <v>417</v>
      </c>
      <c r="C59" s="13" t="s">
        <v>418</v>
      </c>
      <c r="D59" s="212">
        <v>1</v>
      </c>
      <c r="E59" s="212">
        <v>0</v>
      </c>
    </row>
    <row r="60" spans="2:5" x14ac:dyDescent="0.25">
      <c r="B60" s="13" t="s">
        <v>149</v>
      </c>
      <c r="C60" s="13" t="s">
        <v>127</v>
      </c>
      <c r="D60" s="212">
        <v>1</v>
      </c>
      <c r="E60" s="212">
        <v>0</v>
      </c>
    </row>
    <row r="61" spans="2:5" x14ac:dyDescent="0.25">
      <c r="B61" s="13" t="s">
        <v>419</v>
      </c>
      <c r="C61" s="13" t="s">
        <v>420</v>
      </c>
      <c r="D61" s="212">
        <v>1</v>
      </c>
      <c r="E61" s="212">
        <v>0.1</v>
      </c>
    </row>
    <row r="62" spans="2:5" x14ac:dyDescent="0.25">
      <c r="B62" s="13" t="s">
        <v>421</v>
      </c>
      <c r="C62" s="13" t="s">
        <v>422</v>
      </c>
      <c r="D62" s="212">
        <v>1</v>
      </c>
      <c r="E62" s="212">
        <v>0</v>
      </c>
    </row>
    <row r="63" spans="2:5" x14ac:dyDescent="0.25">
      <c r="B63" s="13" t="s">
        <v>423</v>
      </c>
      <c r="C63" s="13" t="s">
        <v>424</v>
      </c>
      <c r="D63" s="212">
        <v>1</v>
      </c>
      <c r="E63" s="212">
        <v>0.1</v>
      </c>
    </row>
    <row r="64" spans="2:5" x14ac:dyDescent="0.25">
      <c r="B64" s="13" t="s">
        <v>425</v>
      </c>
      <c r="C64" s="13" t="s">
        <v>426</v>
      </c>
      <c r="D64" s="212">
        <v>1</v>
      </c>
      <c r="E64" s="212">
        <v>0.1</v>
      </c>
    </row>
    <row r="65" spans="2:5" x14ac:dyDescent="0.25">
      <c r="B65" s="13" t="s">
        <v>427</v>
      </c>
      <c r="C65" s="13" t="s">
        <v>428</v>
      </c>
      <c r="D65" s="212">
        <v>1</v>
      </c>
      <c r="E65" s="212">
        <v>0</v>
      </c>
    </row>
    <row r="66" spans="2:5" x14ac:dyDescent="0.25">
      <c r="B66" s="13" t="s">
        <v>429</v>
      </c>
      <c r="C66" s="13" t="s">
        <v>430</v>
      </c>
      <c r="D66" s="212">
        <v>1</v>
      </c>
      <c r="E66" s="212">
        <v>0.1</v>
      </c>
    </row>
    <row r="67" spans="2:5" x14ac:dyDescent="0.25">
      <c r="B67" s="13" t="s">
        <v>431</v>
      </c>
      <c r="C67" s="13" t="s">
        <v>432</v>
      </c>
      <c r="D67" s="212">
        <v>1</v>
      </c>
      <c r="E67" s="212">
        <v>0</v>
      </c>
    </row>
    <row r="68" spans="2:5" x14ac:dyDescent="0.25">
      <c r="B68" s="13" t="s">
        <v>433</v>
      </c>
      <c r="C68" s="13" t="s">
        <v>434</v>
      </c>
      <c r="D68" s="212">
        <v>7.0000000000000001E-3</v>
      </c>
      <c r="E68" s="212">
        <v>0</v>
      </c>
    </row>
    <row r="69" spans="2:5" x14ac:dyDescent="0.25">
      <c r="B69" s="13" t="s">
        <v>435</v>
      </c>
      <c r="C69" s="13" t="s">
        <v>436</v>
      </c>
      <c r="D69" s="212">
        <v>1</v>
      </c>
      <c r="E69" s="212">
        <v>0.1</v>
      </c>
    </row>
    <row r="70" spans="2:5" x14ac:dyDescent="0.25">
      <c r="B70" s="13" t="s">
        <v>437</v>
      </c>
      <c r="C70" s="13" t="s">
        <v>438</v>
      </c>
      <c r="D70" s="212">
        <v>1</v>
      </c>
      <c r="E70" s="212">
        <v>0.1</v>
      </c>
    </row>
    <row r="71" spans="2:5" x14ac:dyDescent="0.25">
      <c r="B71" s="13" t="s">
        <v>439</v>
      </c>
      <c r="C71" s="13" t="s">
        <v>440</v>
      </c>
      <c r="D71" s="212">
        <v>1</v>
      </c>
      <c r="E71" s="212">
        <v>0</v>
      </c>
    </row>
    <row r="72" spans="2:5" x14ac:dyDescent="0.25">
      <c r="B72" s="13" t="s">
        <v>441</v>
      </c>
      <c r="C72" s="13" t="s">
        <v>442</v>
      </c>
      <c r="D72" s="212">
        <v>1</v>
      </c>
      <c r="E72" s="212">
        <v>0</v>
      </c>
    </row>
    <row r="73" spans="2:5" x14ac:dyDescent="0.25">
      <c r="B73" s="13" t="s">
        <v>443</v>
      </c>
      <c r="C73" s="13" t="s">
        <v>444</v>
      </c>
      <c r="D73" s="212">
        <v>1</v>
      </c>
      <c r="E73" s="212">
        <v>0.1</v>
      </c>
    </row>
    <row r="74" spans="2:5" x14ac:dyDescent="0.25">
      <c r="B74" s="13" t="s">
        <v>445</v>
      </c>
      <c r="C74" s="13" t="s">
        <v>446</v>
      </c>
      <c r="D74" s="212">
        <v>1</v>
      </c>
      <c r="E74" s="212">
        <v>0</v>
      </c>
    </row>
    <row r="75" spans="2:5" x14ac:dyDescent="0.25">
      <c r="B75" s="13" t="s">
        <v>447</v>
      </c>
      <c r="C75" s="13" t="s">
        <v>448</v>
      </c>
      <c r="D75" s="212">
        <v>1</v>
      </c>
      <c r="E75" s="212">
        <v>0</v>
      </c>
    </row>
    <row r="76" spans="2:5" x14ac:dyDescent="0.25">
      <c r="B76" s="13" t="s">
        <v>449</v>
      </c>
      <c r="C76" s="13" t="s">
        <v>450</v>
      </c>
      <c r="D76" s="212">
        <v>1</v>
      </c>
      <c r="E76" s="212">
        <v>0.1</v>
      </c>
    </row>
    <row r="77" spans="2:5" x14ac:dyDescent="0.25">
      <c r="B77" s="13" t="s">
        <v>451</v>
      </c>
      <c r="C77" s="13" t="s">
        <v>452</v>
      </c>
      <c r="D77" s="212">
        <v>1</v>
      </c>
      <c r="E77" s="212">
        <v>0</v>
      </c>
    </row>
    <row r="78" spans="2:5" x14ac:dyDescent="0.25">
      <c r="B78" s="13" t="s">
        <v>453</v>
      </c>
      <c r="C78" s="13" t="s">
        <v>454</v>
      </c>
      <c r="D78" s="212">
        <v>1</v>
      </c>
      <c r="E78" s="212">
        <v>0</v>
      </c>
    </row>
    <row r="79" spans="2:5" x14ac:dyDescent="0.25">
      <c r="B79" s="13" t="s">
        <v>455</v>
      </c>
      <c r="C79" s="13" t="s">
        <v>456</v>
      </c>
      <c r="D79" s="212">
        <v>1</v>
      </c>
      <c r="E79" s="212">
        <v>0</v>
      </c>
    </row>
    <row r="80" spans="2:5" x14ac:dyDescent="0.25">
      <c r="B80" s="13" t="s">
        <v>457</v>
      </c>
      <c r="C80" s="13" t="s">
        <v>458</v>
      </c>
      <c r="D80" s="212">
        <v>1</v>
      </c>
      <c r="E80" s="212">
        <v>0</v>
      </c>
    </row>
    <row r="81" spans="2:5" x14ac:dyDescent="0.25">
      <c r="B81" s="13" t="s">
        <v>459</v>
      </c>
      <c r="C81" s="13" t="s">
        <v>460</v>
      </c>
      <c r="D81" s="212">
        <v>1</v>
      </c>
      <c r="E81" s="212">
        <v>0</v>
      </c>
    </row>
    <row r="82" spans="2:5" x14ac:dyDescent="0.25">
      <c r="B82" s="13" t="s">
        <v>461</v>
      </c>
      <c r="C82" s="13" t="s">
        <v>462</v>
      </c>
      <c r="D82" s="212">
        <v>1</v>
      </c>
      <c r="E82" s="212">
        <v>0</v>
      </c>
    </row>
    <row r="83" spans="2:5" x14ac:dyDescent="0.25">
      <c r="B83" s="13" t="s">
        <v>463</v>
      </c>
      <c r="C83" s="13" t="s">
        <v>464</v>
      </c>
      <c r="D83" s="212">
        <v>1</v>
      </c>
      <c r="E83" s="212">
        <v>0</v>
      </c>
    </row>
    <row r="84" spans="2:5" x14ac:dyDescent="0.25">
      <c r="B84" s="13" t="s">
        <v>465</v>
      </c>
      <c r="C84" s="13" t="s">
        <v>466</v>
      </c>
      <c r="D84" s="212">
        <v>1</v>
      </c>
      <c r="E84" s="212">
        <v>0</v>
      </c>
    </row>
    <row r="85" spans="2:5" x14ac:dyDescent="0.25">
      <c r="B85" s="13" t="s">
        <v>467</v>
      </c>
      <c r="C85" s="13" t="s">
        <v>468</v>
      </c>
      <c r="D85" s="212">
        <v>1</v>
      </c>
      <c r="E85" s="212">
        <v>0</v>
      </c>
    </row>
    <row r="86" spans="2:5" x14ac:dyDescent="0.25">
      <c r="B86" s="13" t="s">
        <v>469</v>
      </c>
      <c r="C86" s="13" t="s">
        <v>470</v>
      </c>
      <c r="D86" s="212">
        <v>1</v>
      </c>
      <c r="E86" s="212">
        <v>0</v>
      </c>
    </row>
    <row r="87" spans="2:5" x14ac:dyDescent="0.25">
      <c r="B87" s="13" t="s">
        <v>471</v>
      </c>
      <c r="C87" s="13" t="s">
        <v>472</v>
      </c>
      <c r="D87" s="212">
        <v>1</v>
      </c>
      <c r="E87" s="212">
        <v>0</v>
      </c>
    </row>
    <row r="88" spans="2:5" x14ac:dyDescent="0.25">
      <c r="B88" s="13" t="s">
        <v>473</v>
      </c>
      <c r="C88" s="13" t="s">
        <v>474</v>
      </c>
      <c r="D88" s="212">
        <v>1</v>
      </c>
      <c r="E88" s="212">
        <v>0</v>
      </c>
    </row>
    <row r="89" spans="2:5" x14ac:dyDescent="0.25">
      <c r="B89" s="13" t="s">
        <v>475</v>
      </c>
      <c r="C89" s="13" t="s">
        <v>476</v>
      </c>
      <c r="D89" s="212">
        <v>1</v>
      </c>
      <c r="E89" s="212">
        <v>0</v>
      </c>
    </row>
    <row r="90" spans="2:5" x14ac:dyDescent="0.25">
      <c r="B90" s="13" t="s">
        <v>477</v>
      </c>
      <c r="C90" s="13" t="s">
        <v>478</v>
      </c>
      <c r="D90" s="212">
        <v>1</v>
      </c>
      <c r="E90" s="212">
        <v>0</v>
      </c>
    </row>
    <row r="91" spans="2:5" x14ac:dyDescent="0.25">
      <c r="B91" s="13" t="s">
        <v>479</v>
      </c>
      <c r="C91" s="13" t="s">
        <v>480</v>
      </c>
      <c r="D91" s="212">
        <v>1</v>
      </c>
      <c r="E91" s="212">
        <v>0.1</v>
      </c>
    </row>
    <row r="92" spans="2:5" x14ac:dyDescent="0.25">
      <c r="B92" s="13" t="s">
        <v>481</v>
      </c>
      <c r="C92" s="13" t="s">
        <v>482</v>
      </c>
      <c r="D92" s="212">
        <v>1</v>
      </c>
      <c r="E92" s="212">
        <v>0</v>
      </c>
    </row>
    <row r="93" spans="2:5" x14ac:dyDescent="0.25">
      <c r="B93" s="13" t="s">
        <v>483</v>
      </c>
      <c r="C93" s="13" t="s">
        <v>484</v>
      </c>
      <c r="D93" s="212">
        <v>1</v>
      </c>
      <c r="E93" s="212">
        <v>0</v>
      </c>
    </row>
    <row r="94" spans="2:5" x14ac:dyDescent="0.25">
      <c r="B94" s="13" t="s">
        <v>485</v>
      </c>
      <c r="C94" s="13" t="s">
        <v>486</v>
      </c>
      <c r="D94" s="212">
        <v>1</v>
      </c>
      <c r="E94" s="212">
        <v>0.1</v>
      </c>
    </row>
    <row r="95" spans="2:5" x14ac:dyDescent="0.25">
      <c r="B95" s="13" t="s">
        <v>487</v>
      </c>
      <c r="C95" s="13" t="s">
        <v>488</v>
      </c>
      <c r="D95" s="212">
        <v>1</v>
      </c>
      <c r="E95" s="212">
        <v>0</v>
      </c>
    </row>
    <row r="96" spans="2:5" x14ac:dyDescent="0.25">
      <c r="B96" s="13" t="s">
        <v>489</v>
      </c>
      <c r="C96" s="13" t="s">
        <v>490</v>
      </c>
      <c r="D96" s="212">
        <v>1</v>
      </c>
      <c r="E96" s="212">
        <v>0</v>
      </c>
    </row>
    <row r="97" spans="2:5" x14ac:dyDescent="0.25">
      <c r="B97" s="13" t="s">
        <v>491</v>
      </c>
      <c r="C97" s="13" t="s">
        <v>492</v>
      </c>
      <c r="D97" s="212">
        <v>1</v>
      </c>
      <c r="E97" s="212">
        <v>0</v>
      </c>
    </row>
    <row r="98" spans="2:5" x14ac:dyDescent="0.25">
      <c r="B98" s="13" t="s">
        <v>493</v>
      </c>
      <c r="C98" s="13" t="s">
        <v>494</v>
      </c>
      <c r="D98" s="212">
        <v>1</v>
      </c>
      <c r="E98" s="212">
        <v>0.1</v>
      </c>
    </row>
    <row r="99" spans="2:5" x14ac:dyDescent="0.25">
      <c r="B99" s="13" t="s">
        <v>495</v>
      </c>
      <c r="C99" s="13" t="s">
        <v>496</v>
      </c>
      <c r="D99" s="212">
        <v>1</v>
      </c>
      <c r="E99" s="212">
        <v>0.1</v>
      </c>
    </row>
    <row r="100" spans="2:5" x14ac:dyDescent="0.25">
      <c r="B100" s="13" t="s">
        <v>497</v>
      </c>
      <c r="C100" s="13" t="s">
        <v>498</v>
      </c>
      <c r="D100" s="212">
        <v>1</v>
      </c>
      <c r="E100" s="212">
        <v>0</v>
      </c>
    </row>
    <row r="101" spans="2:5" x14ac:dyDescent="0.25">
      <c r="B101" s="13" t="s">
        <v>499</v>
      </c>
      <c r="C101" s="13" t="s">
        <v>500</v>
      </c>
      <c r="D101" s="212">
        <v>1</v>
      </c>
      <c r="E101" s="212">
        <v>0</v>
      </c>
    </row>
    <row r="102" spans="2:5" x14ac:dyDescent="0.25">
      <c r="B102" s="13" t="s">
        <v>501</v>
      </c>
      <c r="C102" s="13" t="s">
        <v>502</v>
      </c>
      <c r="D102" s="212">
        <v>1</v>
      </c>
      <c r="E102" s="212">
        <v>0</v>
      </c>
    </row>
    <row r="103" spans="2:5" x14ac:dyDescent="0.25">
      <c r="B103" s="13" t="s">
        <v>503</v>
      </c>
      <c r="C103" s="13" t="s">
        <v>504</v>
      </c>
      <c r="D103" s="212">
        <v>1</v>
      </c>
      <c r="E103" s="212">
        <v>0.1</v>
      </c>
    </row>
    <row r="104" spans="2:5" x14ac:dyDescent="0.25">
      <c r="B104" s="13" t="s">
        <v>102</v>
      </c>
      <c r="C104" s="13" t="s">
        <v>505</v>
      </c>
      <c r="D104" s="212">
        <v>2.5000000000000001E-2</v>
      </c>
      <c r="E104" s="212">
        <v>1E-3</v>
      </c>
    </row>
    <row r="105" spans="2:5" x14ac:dyDescent="0.25">
      <c r="B105" s="13" t="s">
        <v>506</v>
      </c>
      <c r="C105" s="13" t="s">
        <v>507</v>
      </c>
      <c r="D105" s="212">
        <v>1</v>
      </c>
      <c r="E105" s="212">
        <v>0.1</v>
      </c>
    </row>
    <row r="106" spans="2:5" x14ac:dyDescent="0.25">
      <c r="B106" s="13" t="s">
        <v>508</v>
      </c>
      <c r="C106" s="13" t="s">
        <v>509</v>
      </c>
      <c r="D106" s="212">
        <v>1</v>
      </c>
      <c r="E106" s="212">
        <v>0.1</v>
      </c>
    </row>
    <row r="107" spans="2:5" x14ac:dyDescent="0.25">
      <c r="B107" s="13" t="s">
        <v>510</v>
      </c>
      <c r="C107" s="13" t="s">
        <v>511</v>
      </c>
      <c r="D107" s="212">
        <v>1</v>
      </c>
      <c r="E107" s="212">
        <v>0.1</v>
      </c>
    </row>
    <row r="108" spans="2:5" x14ac:dyDescent="0.25">
      <c r="B108" s="13" t="s">
        <v>512</v>
      </c>
      <c r="C108" s="13" t="s">
        <v>513</v>
      </c>
      <c r="D108" s="212">
        <v>1</v>
      </c>
      <c r="E108" s="212">
        <v>0.1</v>
      </c>
    </row>
    <row r="109" spans="2:5" x14ac:dyDescent="0.25">
      <c r="B109" s="13" t="s">
        <v>514</v>
      </c>
      <c r="C109" s="13" t="s">
        <v>515</v>
      </c>
      <c r="D109" s="212">
        <v>1</v>
      </c>
      <c r="E109" s="212">
        <v>0.1</v>
      </c>
    </row>
    <row r="110" spans="2:5" x14ac:dyDescent="0.25">
      <c r="B110" s="13" t="s">
        <v>516</v>
      </c>
      <c r="C110" s="13" t="s">
        <v>517</v>
      </c>
      <c r="D110" s="212">
        <v>1</v>
      </c>
      <c r="E110" s="212">
        <v>0</v>
      </c>
    </row>
    <row r="111" spans="2:5" x14ac:dyDescent="0.25">
      <c r="B111" s="13" t="s">
        <v>518</v>
      </c>
      <c r="C111" s="13" t="s">
        <v>519</v>
      </c>
      <c r="D111" s="212">
        <v>1</v>
      </c>
      <c r="E111" s="212">
        <v>0</v>
      </c>
    </row>
    <row r="112" spans="2:5" x14ac:dyDescent="0.25">
      <c r="B112" s="13" t="s">
        <v>520</v>
      </c>
      <c r="C112" s="13" t="s">
        <v>521</v>
      </c>
      <c r="D112" s="212">
        <v>1</v>
      </c>
      <c r="E112" s="212">
        <v>0</v>
      </c>
    </row>
    <row r="113" spans="2:5" x14ac:dyDescent="0.25">
      <c r="B113" s="13" t="s">
        <v>522</v>
      </c>
      <c r="C113" s="13" t="s">
        <v>523</v>
      </c>
      <c r="D113" s="212">
        <v>1</v>
      </c>
      <c r="E113" s="212">
        <v>0.1</v>
      </c>
    </row>
    <row r="114" spans="2:5" x14ac:dyDescent="0.25">
      <c r="B114" s="13" t="s">
        <v>524</v>
      </c>
      <c r="C114" s="13" t="s">
        <v>525</v>
      </c>
      <c r="D114" s="212">
        <v>1</v>
      </c>
      <c r="E114" s="212">
        <v>0.1</v>
      </c>
    </row>
    <row r="115" spans="2:5" x14ac:dyDescent="0.25">
      <c r="B115" s="13" t="s">
        <v>526</v>
      </c>
      <c r="C115" s="13" t="s">
        <v>527</v>
      </c>
      <c r="D115" s="212">
        <v>1</v>
      </c>
      <c r="E115" s="212">
        <v>0</v>
      </c>
    </row>
    <row r="116" spans="2:5" x14ac:dyDescent="0.25">
      <c r="B116" s="13" t="s">
        <v>528</v>
      </c>
      <c r="C116" s="13" t="s">
        <v>529</v>
      </c>
      <c r="D116" s="212">
        <v>1</v>
      </c>
      <c r="E116" s="212">
        <v>0</v>
      </c>
    </row>
    <row r="117" spans="2:5" x14ac:dyDescent="0.25">
      <c r="B117" s="13" t="s">
        <v>530</v>
      </c>
      <c r="C117" s="13" t="s">
        <v>531</v>
      </c>
      <c r="D117" s="212">
        <v>1</v>
      </c>
      <c r="E117" s="212">
        <v>0.1</v>
      </c>
    </row>
    <row r="118" spans="2:5" x14ac:dyDescent="0.25">
      <c r="B118" s="13" t="s">
        <v>532</v>
      </c>
      <c r="C118" s="13" t="s">
        <v>533</v>
      </c>
      <c r="D118" s="212">
        <v>1</v>
      </c>
      <c r="E118" s="212">
        <v>0.1</v>
      </c>
    </row>
    <row r="119" spans="2:5" x14ac:dyDescent="0.25">
      <c r="B119" s="13" t="s">
        <v>534</v>
      </c>
      <c r="C119" s="13" t="s">
        <v>535</v>
      </c>
      <c r="D119" s="212">
        <v>1</v>
      </c>
      <c r="E119" s="212">
        <v>0.04</v>
      </c>
    </row>
    <row r="120" spans="2:5" x14ac:dyDescent="0.25">
      <c r="B120" s="13" t="s">
        <v>536</v>
      </c>
      <c r="C120" s="13" t="s">
        <v>537</v>
      </c>
      <c r="D120" s="212">
        <v>1</v>
      </c>
      <c r="E120" s="212">
        <v>0.1</v>
      </c>
    </row>
    <row r="121" spans="2:5" x14ac:dyDescent="0.25">
      <c r="B121" s="13" t="s">
        <v>538</v>
      </c>
      <c r="C121" s="13" t="s">
        <v>539</v>
      </c>
      <c r="D121" s="212">
        <v>1</v>
      </c>
      <c r="E121" s="212">
        <v>0.1</v>
      </c>
    </row>
    <row r="122" spans="2:5" x14ac:dyDescent="0.25">
      <c r="B122" s="13" t="s">
        <v>540</v>
      </c>
      <c r="C122" s="13" t="s">
        <v>541</v>
      </c>
      <c r="D122" s="212">
        <v>1</v>
      </c>
      <c r="E122" s="212">
        <v>0.1</v>
      </c>
    </row>
    <row r="123" spans="2:5" x14ac:dyDescent="0.25">
      <c r="B123" s="13" t="s">
        <v>542</v>
      </c>
      <c r="C123" s="13" t="s">
        <v>543</v>
      </c>
      <c r="D123" s="212">
        <v>1</v>
      </c>
      <c r="E123" s="212">
        <v>0</v>
      </c>
    </row>
    <row r="124" spans="2:5" x14ac:dyDescent="0.25">
      <c r="B124" s="13" t="s">
        <v>544</v>
      </c>
      <c r="C124" s="13" t="s">
        <v>545</v>
      </c>
      <c r="D124" s="212">
        <v>1</v>
      </c>
      <c r="E124" s="212">
        <v>0</v>
      </c>
    </row>
    <row r="125" spans="2:5" x14ac:dyDescent="0.25">
      <c r="B125" s="13" t="s">
        <v>546</v>
      </c>
      <c r="C125" s="13" t="s">
        <v>547</v>
      </c>
      <c r="D125" s="212">
        <v>1</v>
      </c>
      <c r="E125" s="212">
        <v>0</v>
      </c>
    </row>
    <row r="126" spans="2:5" x14ac:dyDescent="0.25">
      <c r="B126" s="13" t="s">
        <v>548</v>
      </c>
      <c r="C126" s="13" t="s">
        <v>549</v>
      </c>
      <c r="D126" s="212">
        <v>1</v>
      </c>
      <c r="E126" s="212">
        <v>0</v>
      </c>
    </row>
    <row r="127" spans="2:5" x14ac:dyDescent="0.25">
      <c r="B127" s="13" t="s">
        <v>550</v>
      </c>
      <c r="C127" s="13" t="s">
        <v>551</v>
      </c>
      <c r="D127" s="212">
        <v>1</v>
      </c>
      <c r="E127" s="212">
        <v>0</v>
      </c>
    </row>
    <row r="128" spans="2:5" x14ac:dyDescent="0.25">
      <c r="B128" s="13" t="s">
        <v>552</v>
      </c>
      <c r="C128" s="13" t="s">
        <v>553</v>
      </c>
      <c r="D128" s="212">
        <v>1</v>
      </c>
      <c r="E128" s="212">
        <v>0.1</v>
      </c>
    </row>
    <row r="129" spans="2:5" x14ac:dyDescent="0.25">
      <c r="B129" s="13" t="s">
        <v>554</v>
      </c>
      <c r="C129" s="13" t="s">
        <v>555</v>
      </c>
      <c r="D129" s="212">
        <v>1</v>
      </c>
      <c r="E129" s="212">
        <v>0.1</v>
      </c>
    </row>
    <row r="130" spans="2:5" x14ac:dyDescent="0.25">
      <c r="B130" s="13" t="s">
        <v>556</v>
      </c>
      <c r="C130" s="13" t="s">
        <v>557</v>
      </c>
      <c r="D130" s="212">
        <v>1</v>
      </c>
      <c r="E130" s="212">
        <v>0</v>
      </c>
    </row>
    <row r="131" spans="2:5" x14ac:dyDescent="0.25">
      <c r="B131" s="13" t="s">
        <v>558</v>
      </c>
      <c r="C131" s="13" t="s">
        <v>559</v>
      </c>
      <c r="D131" s="212">
        <v>1</v>
      </c>
      <c r="E131" s="212">
        <v>0.1</v>
      </c>
    </row>
    <row r="132" spans="2:5" x14ac:dyDescent="0.25">
      <c r="B132" s="13" t="s">
        <v>560</v>
      </c>
      <c r="C132" s="13" t="s">
        <v>561</v>
      </c>
      <c r="D132" s="212">
        <v>1</v>
      </c>
      <c r="E132" s="212">
        <v>0.1</v>
      </c>
    </row>
    <row r="133" spans="2:5" x14ac:dyDescent="0.25">
      <c r="B133" s="13" t="s">
        <v>562</v>
      </c>
      <c r="C133" s="13" t="s">
        <v>563</v>
      </c>
      <c r="D133" s="212">
        <v>1</v>
      </c>
      <c r="E133" s="212">
        <v>0.1</v>
      </c>
    </row>
    <row r="134" spans="2:5" x14ac:dyDescent="0.25">
      <c r="B134" s="13" t="s">
        <v>564</v>
      </c>
      <c r="C134" s="13" t="s">
        <v>565</v>
      </c>
      <c r="D134" s="212">
        <v>1</v>
      </c>
      <c r="E134" s="212">
        <v>0</v>
      </c>
    </row>
    <row r="135" spans="2:5" x14ac:dyDescent="0.25">
      <c r="B135" s="13" t="s">
        <v>566</v>
      </c>
      <c r="C135" s="13" t="s">
        <v>567</v>
      </c>
      <c r="D135" s="212">
        <v>1</v>
      </c>
      <c r="E135" s="212">
        <v>0.1</v>
      </c>
    </row>
    <row r="136" spans="2:5" x14ac:dyDescent="0.25">
      <c r="B136" s="13" t="s">
        <v>568</v>
      </c>
      <c r="C136" s="13" t="s">
        <v>569</v>
      </c>
      <c r="D136" s="212">
        <v>1</v>
      </c>
      <c r="E136" s="212">
        <v>0.1</v>
      </c>
    </row>
    <row r="137" spans="2:5" x14ac:dyDescent="0.25">
      <c r="B137" s="13" t="s">
        <v>570</v>
      </c>
      <c r="C137" s="13" t="s">
        <v>571</v>
      </c>
      <c r="D137" s="212">
        <v>1</v>
      </c>
      <c r="E137" s="212">
        <v>0.1</v>
      </c>
    </row>
    <row r="138" spans="2:5" x14ac:dyDescent="0.25">
      <c r="B138" s="13" t="s">
        <v>572</v>
      </c>
      <c r="C138" s="13" t="s">
        <v>573</v>
      </c>
      <c r="D138" s="212">
        <v>1</v>
      </c>
      <c r="E138" s="212">
        <v>0</v>
      </c>
    </row>
    <row r="139" spans="2:5" x14ac:dyDescent="0.25">
      <c r="B139" s="13" t="s">
        <v>574</v>
      </c>
      <c r="C139" s="13" t="s">
        <v>575</v>
      </c>
      <c r="D139" s="212">
        <v>1</v>
      </c>
      <c r="E139" s="212">
        <v>0</v>
      </c>
    </row>
    <row r="140" spans="2:5" x14ac:dyDescent="0.25">
      <c r="B140" s="13" t="s">
        <v>576</v>
      </c>
      <c r="C140" s="13" t="s">
        <v>577</v>
      </c>
      <c r="D140" s="212">
        <v>1</v>
      </c>
      <c r="E140" s="212">
        <v>0</v>
      </c>
    </row>
    <row r="141" spans="2:5" x14ac:dyDescent="0.25">
      <c r="B141" s="13" t="s">
        <v>578</v>
      </c>
      <c r="C141" s="13" t="s">
        <v>579</v>
      </c>
      <c r="D141" s="212">
        <v>1</v>
      </c>
      <c r="E141" s="212">
        <v>0</v>
      </c>
    </row>
    <row r="142" spans="2:5" x14ac:dyDescent="0.25">
      <c r="B142" s="13" t="s">
        <v>580</v>
      </c>
      <c r="C142" s="13" t="s">
        <v>581</v>
      </c>
      <c r="D142" s="212">
        <v>1</v>
      </c>
      <c r="E142" s="212">
        <v>0</v>
      </c>
    </row>
    <row r="143" spans="2:5" x14ac:dyDescent="0.25">
      <c r="B143" s="13" t="s">
        <v>582</v>
      </c>
      <c r="C143" s="13" t="s">
        <v>583</v>
      </c>
      <c r="D143" s="212">
        <v>1</v>
      </c>
      <c r="E143" s="212">
        <v>0</v>
      </c>
    </row>
    <row r="144" spans="2:5" x14ac:dyDescent="0.25">
      <c r="B144" s="13" t="s">
        <v>584</v>
      </c>
      <c r="C144" s="13" t="s">
        <v>585</v>
      </c>
      <c r="D144" s="212">
        <v>1</v>
      </c>
      <c r="E144" s="212">
        <v>0</v>
      </c>
    </row>
    <row r="145" spans="2:5" x14ac:dyDescent="0.25">
      <c r="B145" s="13" t="s">
        <v>586</v>
      </c>
      <c r="C145" s="13" t="s">
        <v>587</v>
      </c>
      <c r="D145" s="212">
        <v>1</v>
      </c>
      <c r="E145" s="212">
        <v>0.1</v>
      </c>
    </row>
    <row r="146" spans="2:5" x14ac:dyDescent="0.25">
      <c r="B146" s="13" t="s">
        <v>588</v>
      </c>
      <c r="C146" s="13" t="s">
        <v>589</v>
      </c>
      <c r="D146" s="212">
        <v>1</v>
      </c>
      <c r="E146" s="212">
        <v>0.1</v>
      </c>
    </row>
    <row r="147" spans="2:5" x14ac:dyDescent="0.25">
      <c r="B147" s="13" t="s">
        <v>590</v>
      </c>
      <c r="C147" s="13" t="s">
        <v>591</v>
      </c>
      <c r="D147" s="212">
        <v>1</v>
      </c>
      <c r="E147" s="212">
        <v>0</v>
      </c>
    </row>
    <row r="148" spans="2:5" x14ac:dyDescent="0.25">
      <c r="B148" s="13" t="s">
        <v>592</v>
      </c>
      <c r="C148" s="13" t="s">
        <v>593</v>
      </c>
      <c r="D148" s="212">
        <v>1</v>
      </c>
      <c r="E148" s="212">
        <v>0</v>
      </c>
    </row>
    <row r="149" spans="2:5" x14ac:dyDescent="0.25">
      <c r="B149" s="13" t="s">
        <v>594</v>
      </c>
      <c r="C149" s="13" t="s">
        <v>595</v>
      </c>
      <c r="D149" s="212">
        <v>1</v>
      </c>
      <c r="E149" s="212">
        <v>0.1</v>
      </c>
    </row>
    <row r="150" spans="2:5" x14ac:dyDescent="0.25">
      <c r="B150" s="13" t="s">
        <v>596</v>
      </c>
      <c r="C150" s="13" t="s">
        <v>597</v>
      </c>
      <c r="D150" s="212">
        <v>1</v>
      </c>
      <c r="E150" s="212">
        <v>0</v>
      </c>
    </row>
    <row r="151" spans="2:5" x14ac:dyDescent="0.25">
      <c r="B151" s="13" t="s">
        <v>598</v>
      </c>
      <c r="C151" s="13" t="s">
        <v>599</v>
      </c>
      <c r="D151" s="212">
        <v>1</v>
      </c>
      <c r="E151" s="212">
        <v>0</v>
      </c>
    </row>
    <row r="152" spans="2:5" x14ac:dyDescent="0.25">
      <c r="B152" s="13" t="s">
        <v>600</v>
      </c>
      <c r="C152" s="13" t="s">
        <v>601</v>
      </c>
      <c r="D152" s="212">
        <v>1</v>
      </c>
      <c r="E152" s="212">
        <v>0.1</v>
      </c>
    </row>
    <row r="153" spans="2:5" x14ac:dyDescent="0.25">
      <c r="B153" s="13" t="s">
        <v>602</v>
      </c>
      <c r="C153" s="13" t="s">
        <v>603</v>
      </c>
      <c r="D153" s="212">
        <v>1</v>
      </c>
      <c r="E153" s="212">
        <v>0.1</v>
      </c>
    </row>
    <row r="154" spans="2:5" x14ac:dyDescent="0.25">
      <c r="B154" s="13" t="s">
        <v>604</v>
      </c>
      <c r="C154" s="13" t="s">
        <v>605</v>
      </c>
      <c r="D154" s="212">
        <v>1</v>
      </c>
      <c r="E154" s="212">
        <v>0.1</v>
      </c>
    </row>
    <row r="155" spans="2:5" x14ac:dyDescent="0.25">
      <c r="B155" s="13" t="s">
        <v>606</v>
      </c>
      <c r="C155" s="13" t="s">
        <v>607</v>
      </c>
      <c r="D155" s="212">
        <v>1</v>
      </c>
      <c r="E155" s="212">
        <v>0.1</v>
      </c>
    </row>
    <row r="156" spans="2:5" x14ac:dyDescent="0.25">
      <c r="B156" s="13" t="s">
        <v>608</v>
      </c>
      <c r="C156" s="13" t="s">
        <v>609</v>
      </c>
      <c r="D156" s="212">
        <v>1</v>
      </c>
      <c r="E156" s="212">
        <v>0.1</v>
      </c>
    </row>
    <row r="157" spans="2:5" x14ac:dyDescent="0.25">
      <c r="B157" s="13" t="s">
        <v>610</v>
      </c>
      <c r="C157" s="13" t="s">
        <v>611</v>
      </c>
      <c r="D157" s="212">
        <v>1</v>
      </c>
      <c r="E157" s="212">
        <v>0.1</v>
      </c>
    </row>
    <row r="158" spans="2:5" x14ac:dyDescent="0.25">
      <c r="B158" s="13" t="s">
        <v>612</v>
      </c>
      <c r="C158" s="13" t="s">
        <v>613</v>
      </c>
      <c r="D158" s="212">
        <v>1</v>
      </c>
      <c r="E158" s="212">
        <v>0.1</v>
      </c>
    </row>
    <row r="159" spans="2:5" x14ac:dyDescent="0.25">
      <c r="B159" s="13" t="s">
        <v>614</v>
      </c>
      <c r="C159" s="13" t="s">
        <v>615</v>
      </c>
      <c r="D159" s="212">
        <v>1.2999999999999999E-2</v>
      </c>
      <c r="E159" s="212">
        <v>0</v>
      </c>
    </row>
    <row r="160" spans="2:5" x14ac:dyDescent="0.25">
      <c r="B160" s="13" t="s">
        <v>616</v>
      </c>
      <c r="C160" s="13" t="s">
        <v>617</v>
      </c>
      <c r="D160" s="212">
        <v>2.5000000000000001E-2</v>
      </c>
      <c r="E160" s="212">
        <v>0</v>
      </c>
    </row>
    <row r="161" spans="2:5" x14ac:dyDescent="0.25">
      <c r="B161" s="13" t="s">
        <v>618</v>
      </c>
      <c r="C161" s="13" t="s">
        <v>619</v>
      </c>
      <c r="D161" s="212">
        <v>1.2999999999999999E-2</v>
      </c>
      <c r="E161" s="212">
        <v>0</v>
      </c>
    </row>
    <row r="162" spans="2:5" x14ac:dyDescent="0.25">
      <c r="B162" s="13" t="s">
        <v>620</v>
      </c>
      <c r="C162" s="13" t="s">
        <v>621</v>
      </c>
      <c r="D162" s="212">
        <v>1</v>
      </c>
      <c r="E162" s="212">
        <v>0.1</v>
      </c>
    </row>
    <row r="163" spans="2:5" x14ac:dyDescent="0.25">
      <c r="B163" s="13" t="s">
        <v>622</v>
      </c>
      <c r="C163" s="13" t="s">
        <v>623</v>
      </c>
      <c r="D163" s="212">
        <v>1</v>
      </c>
      <c r="E163" s="212">
        <v>0</v>
      </c>
    </row>
    <row r="164" spans="2:5" x14ac:dyDescent="0.25">
      <c r="B164" s="13" t="s">
        <v>624</v>
      </c>
      <c r="C164" s="13" t="s">
        <v>625</v>
      </c>
      <c r="D164" s="212">
        <v>1</v>
      </c>
      <c r="E164" s="212">
        <v>0</v>
      </c>
    </row>
    <row r="165" spans="2:5" x14ac:dyDescent="0.25">
      <c r="B165" s="13" t="s">
        <v>626</v>
      </c>
      <c r="C165" s="13" t="s">
        <v>627</v>
      </c>
      <c r="D165" s="212">
        <v>1</v>
      </c>
      <c r="E165" s="212">
        <v>0</v>
      </c>
    </row>
    <row r="166" spans="2:5" x14ac:dyDescent="0.25">
      <c r="B166" s="13" t="s">
        <v>628</v>
      </c>
      <c r="C166" s="13" t="s">
        <v>629</v>
      </c>
      <c r="D166" s="212">
        <v>1</v>
      </c>
      <c r="E166" s="212">
        <v>0.1</v>
      </c>
    </row>
    <row r="167" spans="2:5" x14ac:dyDescent="0.25">
      <c r="B167" s="13" t="s">
        <v>630</v>
      </c>
      <c r="C167" s="13" t="s">
        <v>631</v>
      </c>
      <c r="D167" s="212">
        <v>1</v>
      </c>
      <c r="E167" s="212">
        <v>0.1</v>
      </c>
    </row>
    <row r="168" spans="2:5" x14ac:dyDescent="0.25">
      <c r="B168" s="13" t="s">
        <v>632</v>
      </c>
      <c r="C168" s="13" t="s">
        <v>633</v>
      </c>
      <c r="D168" s="212">
        <v>1</v>
      </c>
      <c r="E168" s="212">
        <v>0.1</v>
      </c>
    </row>
    <row r="169" spans="2:5" x14ac:dyDescent="0.25">
      <c r="B169" s="13" t="s">
        <v>634</v>
      </c>
      <c r="C169" s="13" t="s">
        <v>635</v>
      </c>
      <c r="D169" s="212">
        <v>1</v>
      </c>
      <c r="E169" s="212">
        <v>0.1</v>
      </c>
    </row>
    <row r="170" spans="2:5" x14ac:dyDescent="0.25">
      <c r="B170" s="13" t="s">
        <v>636</v>
      </c>
      <c r="C170" s="13" t="s">
        <v>637</v>
      </c>
      <c r="D170" s="212">
        <v>1</v>
      </c>
      <c r="E170" s="212">
        <v>0.1</v>
      </c>
    </row>
    <row r="171" spans="2:5" x14ac:dyDescent="0.25">
      <c r="B171" s="13" t="s">
        <v>638</v>
      </c>
      <c r="C171" s="13" t="s">
        <v>639</v>
      </c>
      <c r="D171" s="212">
        <v>1</v>
      </c>
      <c r="E171" s="212">
        <v>0</v>
      </c>
    </row>
    <row r="172" spans="2:5" x14ac:dyDescent="0.25">
      <c r="B172" s="13" t="s">
        <v>640</v>
      </c>
      <c r="C172" s="13" t="s">
        <v>641</v>
      </c>
      <c r="D172" s="212">
        <v>1</v>
      </c>
      <c r="E172" s="212">
        <v>0</v>
      </c>
    </row>
    <row r="173" spans="2:5" x14ac:dyDescent="0.25">
      <c r="B173" s="13" t="s">
        <v>642</v>
      </c>
      <c r="C173" s="13" t="s">
        <v>643</v>
      </c>
      <c r="D173" s="212">
        <v>1</v>
      </c>
      <c r="E173" s="212">
        <v>0.1</v>
      </c>
    </row>
    <row r="174" spans="2:5" x14ac:dyDescent="0.25">
      <c r="B174" s="13" t="s">
        <v>644</v>
      </c>
      <c r="C174" s="13" t="s">
        <v>645</v>
      </c>
      <c r="D174" s="212">
        <v>1</v>
      </c>
      <c r="E174" s="212">
        <v>0.1</v>
      </c>
    </row>
    <row r="175" spans="2:5" x14ac:dyDescent="0.25">
      <c r="B175" s="13" t="s">
        <v>647</v>
      </c>
      <c r="C175" s="13" t="s">
        <v>648</v>
      </c>
      <c r="D175" s="212">
        <v>1</v>
      </c>
      <c r="E175" s="212">
        <v>0</v>
      </c>
    </row>
    <row r="176" spans="2:5" x14ac:dyDescent="0.25">
      <c r="B176" s="13" t="s">
        <v>649</v>
      </c>
      <c r="C176" s="13" t="s">
        <v>650</v>
      </c>
      <c r="D176" s="212">
        <v>1</v>
      </c>
      <c r="E176" s="212">
        <v>0</v>
      </c>
    </row>
    <row r="177" spans="2:5" x14ac:dyDescent="0.25">
      <c r="B177" s="13" t="s">
        <v>651</v>
      </c>
      <c r="C177" s="13" t="s">
        <v>652</v>
      </c>
      <c r="D177" s="212">
        <v>1</v>
      </c>
      <c r="E177" s="212">
        <v>0</v>
      </c>
    </row>
    <row r="178" spans="2:5" x14ac:dyDescent="0.25">
      <c r="B178" s="13" t="s">
        <v>653</v>
      </c>
      <c r="C178" s="13" t="s">
        <v>654</v>
      </c>
      <c r="D178" s="212">
        <v>1</v>
      </c>
      <c r="E178" s="212">
        <v>0</v>
      </c>
    </row>
    <row r="179" spans="2:5" x14ac:dyDescent="0.25">
      <c r="B179" s="13" t="s">
        <v>655</v>
      </c>
      <c r="C179" s="13" t="s">
        <v>656</v>
      </c>
      <c r="D179" s="212">
        <v>1</v>
      </c>
      <c r="E179" s="212">
        <v>0</v>
      </c>
    </row>
    <row r="180" spans="2:5" x14ac:dyDescent="0.25">
      <c r="B180" s="13" t="s">
        <v>657</v>
      </c>
      <c r="C180" s="13" t="s">
        <v>658</v>
      </c>
      <c r="D180" s="212">
        <v>1</v>
      </c>
      <c r="E180" s="212">
        <v>0</v>
      </c>
    </row>
    <row r="181" spans="2:5" x14ac:dyDescent="0.25">
      <c r="B181" s="13" t="s">
        <v>659</v>
      </c>
      <c r="C181" s="13" t="s">
        <v>660</v>
      </c>
      <c r="D181" s="212">
        <v>1</v>
      </c>
      <c r="E181" s="212">
        <v>0</v>
      </c>
    </row>
    <row r="182" spans="2:5" x14ac:dyDescent="0.25">
      <c r="B182" s="13" t="s">
        <v>661</v>
      </c>
      <c r="C182" s="13" t="s">
        <v>662</v>
      </c>
      <c r="D182" s="212">
        <v>1</v>
      </c>
      <c r="E182" s="212">
        <v>0</v>
      </c>
    </row>
    <row r="183" spans="2:5" x14ac:dyDescent="0.25">
      <c r="B183" s="13" t="s">
        <v>663</v>
      </c>
      <c r="C183" s="13" t="s">
        <v>664</v>
      </c>
      <c r="D183" s="212">
        <v>0.04</v>
      </c>
      <c r="E183" s="212">
        <v>0</v>
      </c>
    </row>
    <row r="184" spans="2:5" x14ac:dyDescent="0.25">
      <c r="B184" s="13" t="s">
        <v>665</v>
      </c>
      <c r="C184" s="13" t="s">
        <v>666</v>
      </c>
      <c r="D184" s="212">
        <v>0.04</v>
      </c>
      <c r="E184" s="212">
        <v>0</v>
      </c>
    </row>
    <row r="185" spans="2:5" x14ac:dyDescent="0.25">
      <c r="B185" s="13" t="s">
        <v>667</v>
      </c>
      <c r="C185" s="13" t="s">
        <v>668</v>
      </c>
      <c r="D185" s="212">
        <v>1</v>
      </c>
      <c r="E185" s="212">
        <v>0</v>
      </c>
    </row>
    <row r="186" spans="2:5" x14ac:dyDescent="0.25">
      <c r="B186" s="13" t="s">
        <v>669</v>
      </c>
      <c r="C186" s="13" t="s">
        <v>670</v>
      </c>
      <c r="D186" s="212">
        <v>1</v>
      </c>
      <c r="E186" s="212">
        <v>0</v>
      </c>
    </row>
    <row r="187" spans="2:5" x14ac:dyDescent="0.25">
      <c r="B187" s="13" t="s">
        <v>671</v>
      </c>
      <c r="C187" s="13" t="s">
        <v>672</v>
      </c>
      <c r="D187" s="212">
        <v>1</v>
      </c>
      <c r="E187" s="212">
        <v>0</v>
      </c>
    </row>
    <row r="188" spans="2:5" x14ac:dyDescent="0.25">
      <c r="B188" s="13" t="s">
        <v>673</v>
      </c>
      <c r="C188" s="13" t="s">
        <v>674</v>
      </c>
      <c r="D188" s="212">
        <v>1</v>
      </c>
      <c r="E188" s="212">
        <v>0</v>
      </c>
    </row>
    <row r="189" spans="2:5" x14ac:dyDescent="0.25">
      <c r="B189" s="13" t="s">
        <v>675</v>
      </c>
      <c r="C189" s="13" t="s">
        <v>676</v>
      </c>
      <c r="D189" s="212">
        <v>1</v>
      </c>
      <c r="E189" s="212">
        <v>0</v>
      </c>
    </row>
    <row r="190" spans="2:5" x14ac:dyDescent="0.25">
      <c r="B190" s="13" t="s">
        <v>677</v>
      </c>
      <c r="C190" s="13" t="s">
        <v>678</v>
      </c>
      <c r="D190" s="212">
        <v>1</v>
      </c>
      <c r="E190" s="212">
        <v>0.1</v>
      </c>
    </row>
    <row r="191" spans="2:5" x14ac:dyDescent="0.25">
      <c r="B191" s="13" t="s">
        <v>679</v>
      </c>
      <c r="C191" s="13" t="s">
        <v>680</v>
      </c>
      <c r="D191" s="212">
        <v>1</v>
      </c>
      <c r="E191" s="212">
        <v>0</v>
      </c>
    </row>
    <row r="192" spans="2:5" x14ac:dyDescent="0.25">
      <c r="B192" s="13" t="s">
        <v>681</v>
      </c>
      <c r="C192" s="13" t="s">
        <v>682</v>
      </c>
      <c r="D192" s="212">
        <v>1</v>
      </c>
      <c r="E192" s="212">
        <v>0</v>
      </c>
    </row>
    <row r="193" spans="2:5" x14ac:dyDescent="0.25">
      <c r="B193" s="13" t="s">
        <v>683</v>
      </c>
      <c r="C193" s="13" t="s">
        <v>684</v>
      </c>
      <c r="D193" s="212">
        <v>1</v>
      </c>
      <c r="E193" s="212">
        <v>0</v>
      </c>
    </row>
    <row r="194" spans="2:5" x14ac:dyDescent="0.25">
      <c r="B194" s="13" t="s">
        <v>685</v>
      </c>
      <c r="C194" s="13" t="s">
        <v>686</v>
      </c>
      <c r="D194" s="212">
        <v>1</v>
      </c>
      <c r="E194" s="212">
        <v>0.1</v>
      </c>
    </row>
    <row r="195" spans="2:5" x14ac:dyDescent="0.25">
      <c r="B195" s="13" t="s">
        <v>687</v>
      </c>
      <c r="C195" s="13" t="s">
        <v>688</v>
      </c>
      <c r="D195" s="212">
        <v>1</v>
      </c>
      <c r="E195" s="212">
        <v>0.1</v>
      </c>
    </row>
    <row r="196" spans="2:5" x14ac:dyDescent="0.25">
      <c r="B196" s="13" t="s">
        <v>689</v>
      </c>
      <c r="C196" s="13" t="s">
        <v>690</v>
      </c>
      <c r="D196" s="212">
        <v>1</v>
      </c>
      <c r="E196" s="212">
        <v>0.1</v>
      </c>
    </row>
    <row r="197" spans="2:5" x14ac:dyDescent="0.25">
      <c r="B197" s="13" t="s">
        <v>691</v>
      </c>
      <c r="C197" s="13" t="s">
        <v>692</v>
      </c>
      <c r="D197" s="212">
        <v>1</v>
      </c>
      <c r="E197" s="212">
        <v>0.1</v>
      </c>
    </row>
    <row r="198" spans="2:5" x14ac:dyDescent="0.25">
      <c r="B198" s="13" t="s">
        <v>693</v>
      </c>
      <c r="C198" s="13" t="s">
        <v>694</v>
      </c>
      <c r="D198" s="212">
        <v>1</v>
      </c>
      <c r="E198" s="212">
        <v>0</v>
      </c>
    </row>
    <row r="199" spans="2:5" x14ac:dyDescent="0.25">
      <c r="B199" s="13" t="s">
        <v>125</v>
      </c>
      <c r="C199" s="13" t="s">
        <v>695</v>
      </c>
      <c r="D199" s="212">
        <v>1</v>
      </c>
      <c r="E199" s="212">
        <v>0.03</v>
      </c>
    </row>
    <row r="200" spans="2:5" x14ac:dyDescent="0.25">
      <c r="B200" s="13" t="s">
        <v>696</v>
      </c>
      <c r="C200" s="13" t="s">
        <v>697</v>
      </c>
      <c r="D200" s="212">
        <v>1</v>
      </c>
      <c r="E200" s="212">
        <v>0.1</v>
      </c>
    </row>
    <row r="201" spans="2:5" x14ac:dyDescent="0.25">
      <c r="B201" s="13" t="s">
        <v>698</v>
      </c>
      <c r="C201" s="13" t="s">
        <v>699</v>
      </c>
      <c r="D201" s="212">
        <v>1</v>
      </c>
      <c r="E201" s="212">
        <v>0.1</v>
      </c>
    </row>
    <row r="202" spans="2:5" x14ac:dyDescent="0.25">
      <c r="B202" s="13" t="s">
        <v>700</v>
      </c>
      <c r="C202" s="13" t="s">
        <v>701</v>
      </c>
      <c r="D202" s="212">
        <v>1</v>
      </c>
      <c r="E202" s="212">
        <v>0.1</v>
      </c>
    </row>
    <row r="203" spans="2:5" x14ac:dyDescent="0.25">
      <c r="B203" s="13" t="s">
        <v>702</v>
      </c>
      <c r="C203" s="13" t="s">
        <v>703</v>
      </c>
      <c r="D203" s="212">
        <v>1</v>
      </c>
      <c r="E203" s="212">
        <v>0.1</v>
      </c>
    </row>
    <row r="204" spans="2:5" x14ac:dyDescent="0.25">
      <c r="B204" s="13" t="s">
        <v>704</v>
      </c>
      <c r="C204" s="13" t="s">
        <v>705</v>
      </c>
      <c r="D204" s="212">
        <v>1</v>
      </c>
      <c r="E204" s="212">
        <v>0.1</v>
      </c>
    </row>
    <row r="205" spans="2:5" x14ac:dyDescent="0.25">
      <c r="B205" s="13" t="s">
        <v>706</v>
      </c>
      <c r="C205" s="13" t="s">
        <v>707</v>
      </c>
      <c r="D205" s="212">
        <v>1</v>
      </c>
      <c r="E205" s="212">
        <v>0.1</v>
      </c>
    </row>
    <row r="206" spans="2:5" x14ac:dyDescent="0.25">
      <c r="B206" s="13" t="s">
        <v>708</v>
      </c>
      <c r="C206" s="13" t="s">
        <v>709</v>
      </c>
      <c r="D206" s="212">
        <v>1</v>
      </c>
      <c r="E206" s="212">
        <v>0.1</v>
      </c>
    </row>
    <row r="207" spans="2:5" x14ac:dyDescent="0.25">
      <c r="B207" s="13" t="s">
        <v>710</v>
      </c>
      <c r="C207" s="13" t="s">
        <v>711</v>
      </c>
      <c r="D207" s="212">
        <v>1</v>
      </c>
      <c r="E207" s="212">
        <v>0</v>
      </c>
    </row>
    <row r="208" spans="2:5" x14ac:dyDescent="0.25">
      <c r="B208" s="13" t="s">
        <v>712</v>
      </c>
      <c r="C208" s="13" t="s">
        <v>713</v>
      </c>
      <c r="D208" s="212">
        <v>1</v>
      </c>
      <c r="E208" s="212">
        <v>0</v>
      </c>
    </row>
    <row r="209" spans="2:5" x14ac:dyDescent="0.25">
      <c r="B209" s="13" t="s">
        <v>714</v>
      </c>
      <c r="C209" s="13" t="s">
        <v>715</v>
      </c>
      <c r="D209" s="212">
        <v>1</v>
      </c>
      <c r="E209" s="212">
        <v>0</v>
      </c>
    </row>
    <row r="210" spans="2:5" x14ac:dyDescent="0.25">
      <c r="B210" s="13" t="s">
        <v>716</v>
      </c>
      <c r="C210" s="13" t="s">
        <v>717</v>
      </c>
      <c r="D210" s="212">
        <v>1</v>
      </c>
      <c r="E210" s="212">
        <v>0</v>
      </c>
    </row>
    <row r="211" spans="2:5" x14ac:dyDescent="0.25">
      <c r="B211" s="13" t="s">
        <v>718</v>
      </c>
      <c r="C211" s="13" t="s">
        <v>719</v>
      </c>
      <c r="D211" s="212">
        <v>1</v>
      </c>
      <c r="E211" s="212">
        <v>0</v>
      </c>
    </row>
    <row r="212" spans="2:5" x14ac:dyDescent="0.25">
      <c r="B212" s="13" t="s">
        <v>720</v>
      </c>
      <c r="C212" s="13" t="s">
        <v>721</v>
      </c>
      <c r="D212" s="212">
        <v>1</v>
      </c>
      <c r="E212" s="212">
        <v>0</v>
      </c>
    </row>
    <row r="213" spans="2:5" x14ac:dyDescent="0.25">
      <c r="B213" s="13" t="s">
        <v>722</v>
      </c>
      <c r="C213" s="13" t="s">
        <v>723</v>
      </c>
      <c r="D213" s="212">
        <v>1</v>
      </c>
      <c r="E213" s="212">
        <v>0</v>
      </c>
    </row>
    <row r="214" spans="2:5" x14ac:dyDescent="0.25">
      <c r="B214" s="13" t="s">
        <v>724</v>
      </c>
      <c r="C214" s="13" t="s">
        <v>725</v>
      </c>
      <c r="D214" s="212">
        <v>1</v>
      </c>
      <c r="E214" s="212">
        <v>0.1</v>
      </c>
    </row>
    <row r="215" spans="2:5" x14ac:dyDescent="0.25">
      <c r="B215" s="13" t="s">
        <v>726</v>
      </c>
      <c r="C215" s="13" t="s">
        <v>727</v>
      </c>
      <c r="D215" s="212">
        <v>1</v>
      </c>
      <c r="E215" s="212">
        <v>0.1</v>
      </c>
    </row>
    <row r="216" spans="2:5" x14ac:dyDescent="0.25">
      <c r="B216" s="13" t="s">
        <v>728</v>
      </c>
      <c r="C216" s="13" t="s">
        <v>729</v>
      </c>
      <c r="D216" s="212">
        <v>1</v>
      </c>
      <c r="E216" s="212">
        <v>0</v>
      </c>
    </row>
    <row r="217" spans="2:5" x14ac:dyDescent="0.25">
      <c r="B217" s="13" t="s">
        <v>730</v>
      </c>
      <c r="C217" s="13" t="s">
        <v>731</v>
      </c>
      <c r="D217" s="212">
        <v>1</v>
      </c>
      <c r="E217" s="212">
        <v>0</v>
      </c>
    </row>
    <row r="218" spans="2:5" x14ac:dyDescent="0.25">
      <c r="B218" s="13" t="s">
        <v>732</v>
      </c>
      <c r="C218" s="13" t="s">
        <v>733</v>
      </c>
      <c r="D218" s="212">
        <v>1</v>
      </c>
      <c r="E218" s="212">
        <v>0</v>
      </c>
    </row>
    <row r="219" spans="2:5" x14ac:dyDescent="0.25">
      <c r="B219" s="13" t="s">
        <v>734</v>
      </c>
      <c r="C219" s="13" t="s">
        <v>735</v>
      </c>
      <c r="D219" s="212">
        <v>1</v>
      </c>
      <c r="E219" s="212">
        <v>0.1</v>
      </c>
    </row>
    <row r="220" spans="2:5" x14ac:dyDescent="0.25">
      <c r="B220" s="13" t="s">
        <v>736</v>
      </c>
      <c r="C220" s="13" t="s">
        <v>737</v>
      </c>
      <c r="D220" s="212">
        <v>1</v>
      </c>
      <c r="E220" s="212">
        <v>0</v>
      </c>
    </row>
    <row r="221" spans="2:5" x14ac:dyDescent="0.25">
      <c r="B221" s="13" t="s">
        <v>738</v>
      </c>
      <c r="C221" s="13" t="s">
        <v>739</v>
      </c>
      <c r="D221" s="212">
        <v>1</v>
      </c>
      <c r="E221" s="212">
        <v>0</v>
      </c>
    </row>
    <row r="222" spans="2:5" x14ac:dyDescent="0.25">
      <c r="B222" s="13" t="s">
        <v>740</v>
      </c>
      <c r="C222" s="13" t="s">
        <v>741</v>
      </c>
      <c r="D222" s="212">
        <v>1</v>
      </c>
      <c r="E222" s="212">
        <v>0.1</v>
      </c>
    </row>
    <row r="223" spans="2:5" x14ac:dyDescent="0.25">
      <c r="B223" s="13" t="s">
        <v>742</v>
      </c>
      <c r="C223" s="13" t="s">
        <v>743</v>
      </c>
      <c r="D223" s="212">
        <v>1</v>
      </c>
      <c r="E223" s="212">
        <v>0.1</v>
      </c>
    </row>
    <row r="224" spans="2:5" x14ac:dyDescent="0.25">
      <c r="B224" s="13" t="s">
        <v>744</v>
      </c>
      <c r="C224" s="13" t="s">
        <v>745</v>
      </c>
      <c r="D224" s="212">
        <v>1</v>
      </c>
      <c r="E224" s="212">
        <v>0</v>
      </c>
    </row>
    <row r="225" spans="2:5" x14ac:dyDescent="0.25">
      <c r="B225" s="13" t="s">
        <v>746</v>
      </c>
      <c r="C225" s="13" t="s">
        <v>747</v>
      </c>
      <c r="D225" s="212">
        <v>1</v>
      </c>
      <c r="E225" s="212">
        <v>0</v>
      </c>
    </row>
    <row r="226" spans="2:5" x14ac:dyDescent="0.25">
      <c r="B226" s="13" t="s">
        <v>748</v>
      </c>
      <c r="C226" s="13" t="s">
        <v>749</v>
      </c>
      <c r="D226" s="212">
        <v>1</v>
      </c>
      <c r="E226" s="212">
        <v>0</v>
      </c>
    </row>
    <row r="227" spans="2:5" x14ac:dyDescent="0.25">
      <c r="B227" s="13" t="s">
        <v>750</v>
      </c>
      <c r="C227" s="13" t="s">
        <v>751</v>
      </c>
      <c r="D227" s="212">
        <v>1</v>
      </c>
      <c r="E227" s="212">
        <v>0</v>
      </c>
    </row>
    <row r="228" spans="2:5" x14ac:dyDescent="0.25">
      <c r="B228" s="13" t="s">
        <v>752</v>
      </c>
      <c r="C228" s="13" t="s">
        <v>753</v>
      </c>
      <c r="D228" s="212">
        <v>1</v>
      </c>
      <c r="E228" s="212">
        <v>0</v>
      </c>
    </row>
    <row r="229" spans="2:5" x14ac:dyDescent="0.25">
      <c r="B229" s="13" t="s">
        <v>754</v>
      </c>
      <c r="C229" s="13" t="s">
        <v>755</v>
      </c>
      <c r="D229" s="212">
        <v>1</v>
      </c>
      <c r="E229" s="212">
        <v>0</v>
      </c>
    </row>
    <row r="230" spans="2:5" x14ac:dyDescent="0.25">
      <c r="B230" s="13" t="s">
        <v>756</v>
      </c>
      <c r="C230" s="13" t="s">
        <v>757</v>
      </c>
      <c r="D230" s="212">
        <v>1</v>
      </c>
      <c r="E230" s="212">
        <v>0.1</v>
      </c>
    </row>
    <row r="231" spans="2:5" x14ac:dyDescent="0.25">
      <c r="B231" s="13" t="s">
        <v>758</v>
      </c>
      <c r="C231" s="13" t="s">
        <v>759</v>
      </c>
      <c r="D231" s="212">
        <v>1</v>
      </c>
      <c r="E231" s="212">
        <v>0.05</v>
      </c>
    </row>
    <row r="232" spans="2:5" x14ac:dyDescent="0.25">
      <c r="B232" s="13" t="s">
        <v>760</v>
      </c>
      <c r="C232" s="13" t="s">
        <v>761</v>
      </c>
      <c r="D232" s="212">
        <v>1</v>
      </c>
      <c r="E232" s="212">
        <v>0</v>
      </c>
    </row>
    <row r="233" spans="2:5" x14ac:dyDescent="0.25">
      <c r="B233" s="13" t="s">
        <v>762</v>
      </c>
      <c r="C233" s="13" t="s">
        <v>763</v>
      </c>
      <c r="D233" s="212">
        <v>1</v>
      </c>
      <c r="E233" s="212">
        <v>0</v>
      </c>
    </row>
    <row r="234" spans="2:5" x14ac:dyDescent="0.25">
      <c r="B234" s="13" t="s">
        <v>764</v>
      </c>
      <c r="C234" s="13" t="s">
        <v>765</v>
      </c>
      <c r="D234" s="212">
        <v>1</v>
      </c>
      <c r="E234" s="212">
        <v>0.1</v>
      </c>
    </row>
    <row r="235" spans="2:5" x14ac:dyDescent="0.25">
      <c r="B235" s="13" t="s">
        <v>766</v>
      </c>
      <c r="C235" s="13" t="s">
        <v>767</v>
      </c>
      <c r="D235" s="212">
        <v>1</v>
      </c>
      <c r="E235" s="212">
        <v>0</v>
      </c>
    </row>
    <row r="236" spans="2:5" x14ac:dyDescent="0.25">
      <c r="B236" s="13" t="s">
        <v>768</v>
      </c>
      <c r="C236" s="13" t="s">
        <v>769</v>
      </c>
      <c r="D236" s="212">
        <v>1</v>
      </c>
      <c r="E236" s="212">
        <v>0.1</v>
      </c>
    </row>
    <row r="237" spans="2:5" x14ac:dyDescent="0.25">
      <c r="B237" s="13" t="s">
        <v>770</v>
      </c>
      <c r="C237" s="13" t="s">
        <v>771</v>
      </c>
      <c r="D237" s="212">
        <v>1</v>
      </c>
      <c r="E237" s="212">
        <v>0.1</v>
      </c>
    </row>
    <row r="238" spans="2:5" x14ac:dyDescent="0.25">
      <c r="B238" s="13" t="s">
        <v>772</v>
      </c>
      <c r="C238" s="13" t="s">
        <v>773</v>
      </c>
      <c r="D238" s="212">
        <v>1</v>
      </c>
      <c r="E238" s="212">
        <v>0</v>
      </c>
    </row>
    <row r="239" spans="2:5" x14ac:dyDescent="0.25">
      <c r="B239" s="13" t="s">
        <v>774</v>
      </c>
      <c r="C239" s="13" t="s">
        <v>775</v>
      </c>
      <c r="D239" s="212">
        <v>1</v>
      </c>
      <c r="E239" s="212">
        <v>0.1</v>
      </c>
    </row>
    <row r="240" spans="2:5" x14ac:dyDescent="0.25">
      <c r="B240" s="13" t="s">
        <v>776</v>
      </c>
      <c r="C240" s="13" t="s">
        <v>777</v>
      </c>
      <c r="D240" s="212">
        <v>1</v>
      </c>
      <c r="E240" s="212">
        <v>0.1</v>
      </c>
    </row>
    <row r="241" spans="2:5" x14ac:dyDescent="0.25">
      <c r="B241" s="13" t="s">
        <v>778</v>
      </c>
      <c r="C241" s="13" t="s">
        <v>779</v>
      </c>
      <c r="D241" s="212">
        <v>1</v>
      </c>
      <c r="E241" s="212">
        <v>0.1</v>
      </c>
    </row>
    <row r="242" spans="2:5" x14ac:dyDescent="0.25">
      <c r="B242" s="13" t="s">
        <v>780</v>
      </c>
      <c r="C242" s="13" t="s">
        <v>781</v>
      </c>
      <c r="D242" s="212">
        <v>1</v>
      </c>
      <c r="E242" s="212">
        <v>0.1</v>
      </c>
    </row>
    <row r="243" spans="2:5" x14ac:dyDescent="0.25">
      <c r="B243" s="13" t="s">
        <v>782</v>
      </c>
      <c r="C243" s="13" t="s">
        <v>783</v>
      </c>
      <c r="D243" s="212">
        <v>1</v>
      </c>
      <c r="E243" s="212">
        <v>0.1</v>
      </c>
    </row>
    <row r="244" spans="2:5" x14ac:dyDescent="0.25">
      <c r="B244" s="13" t="s">
        <v>784</v>
      </c>
      <c r="C244" s="13" t="s">
        <v>785</v>
      </c>
      <c r="D244" s="212">
        <v>1</v>
      </c>
      <c r="E244" s="212">
        <v>0</v>
      </c>
    </row>
    <row r="245" spans="2:5" x14ac:dyDescent="0.25">
      <c r="B245" s="13" t="s">
        <v>786</v>
      </c>
      <c r="C245" s="13" t="s">
        <v>787</v>
      </c>
      <c r="D245" s="212">
        <v>1</v>
      </c>
      <c r="E245" s="212">
        <v>0.1</v>
      </c>
    </row>
    <row r="246" spans="2:5" x14ac:dyDescent="0.25">
      <c r="B246" s="13" t="s">
        <v>788</v>
      </c>
      <c r="C246" s="13" t="s">
        <v>789</v>
      </c>
      <c r="D246" s="212">
        <v>1</v>
      </c>
      <c r="E246" s="212">
        <v>0.1</v>
      </c>
    </row>
    <row r="247" spans="2:5" x14ac:dyDescent="0.25">
      <c r="B247" s="13" t="s">
        <v>790</v>
      </c>
      <c r="C247" s="13" t="s">
        <v>791</v>
      </c>
      <c r="D247" s="212">
        <v>1</v>
      </c>
      <c r="E247" s="212">
        <v>0.1</v>
      </c>
    </row>
    <row r="248" spans="2:5" x14ac:dyDescent="0.25">
      <c r="B248" s="13" t="s">
        <v>792</v>
      </c>
      <c r="C248" s="13" t="s">
        <v>793</v>
      </c>
      <c r="D248" s="212">
        <v>1</v>
      </c>
      <c r="E248" s="212">
        <v>0</v>
      </c>
    </row>
    <row r="249" spans="2:5" x14ac:dyDescent="0.25">
      <c r="B249" s="13" t="s">
        <v>794</v>
      </c>
      <c r="C249" s="13" t="s">
        <v>795</v>
      </c>
      <c r="D249" s="212">
        <v>1</v>
      </c>
      <c r="E249" s="212">
        <v>0</v>
      </c>
    </row>
    <row r="250" spans="2:5" x14ac:dyDescent="0.25">
      <c r="B250" s="13" t="s">
        <v>796</v>
      </c>
      <c r="C250" s="13" t="s">
        <v>797</v>
      </c>
      <c r="D250" s="212">
        <v>1</v>
      </c>
      <c r="E250" s="212">
        <v>0</v>
      </c>
    </row>
    <row r="251" spans="2:5" x14ac:dyDescent="0.25">
      <c r="B251" s="13" t="s">
        <v>798</v>
      </c>
      <c r="C251" s="13" t="s">
        <v>799</v>
      </c>
      <c r="D251" s="212">
        <v>1</v>
      </c>
      <c r="E251" s="212">
        <v>0</v>
      </c>
    </row>
    <row r="252" spans="2:5" x14ac:dyDescent="0.25">
      <c r="B252" s="13" t="s">
        <v>800</v>
      </c>
      <c r="C252" s="13" t="s">
        <v>801</v>
      </c>
      <c r="D252" s="212">
        <v>1</v>
      </c>
      <c r="E252" s="212">
        <v>0</v>
      </c>
    </row>
    <row r="253" spans="2:5" x14ac:dyDescent="0.25">
      <c r="B253" s="13" t="s">
        <v>802</v>
      </c>
      <c r="C253" s="13" t="s">
        <v>803</v>
      </c>
      <c r="D253" s="212">
        <v>1</v>
      </c>
      <c r="E253" s="212">
        <v>0.1</v>
      </c>
    </row>
    <row r="254" spans="2:5" x14ac:dyDescent="0.25">
      <c r="B254" s="13" t="s">
        <v>804</v>
      </c>
      <c r="C254" s="13" t="s">
        <v>805</v>
      </c>
      <c r="D254" s="212">
        <v>1</v>
      </c>
      <c r="E254" s="212">
        <v>0.1</v>
      </c>
    </row>
    <row r="255" spans="2:5" x14ac:dyDescent="0.25">
      <c r="B255" s="13" t="s">
        <v>806</v>
      </c>
      <c r="C255" s="13" t="s">
        <v>807</v>
      </c>
      <c r="D255" s="212">
        <v>1</v>
      </c>
      <c r="E255" s="212">
        <v>0.1</v>
      </c>
    </row>
    <row r="256" spans="2:5" x14ac:dyDescent="0.25">
      <c r="B256" s="13" t="s">
        <v>808</v>
      </c>
      <c r="C256" s="13" t="s">
        <v>809</v>
      </c>
      <c r="D256" s="212">
        <v>1</v>
      </c>
      <c r="E256" s="212">
        <v>0.1</v>
      </c>
    </row>
    <row r="257" spans="2:5" x14ac:dyDescent="0.25">
      <c r="B257" s="13" t="s">
        <v>810</v>
      </c>
      <c r="C257" s="13" t="s">
        <v>811</v>
      </c>
      <c r="D257" s="212">
        <v>1</v>
      </c>
      <c r="E257" s="212">
        <v>0.1</v>
      </c>
    </row>
    <row r="258" spans="2:5" x14ac:dyDescent="0.25">
      <c r="B258" s="13" t="s">
        <v>812</v>
      </c>
      <c r="C258" s="13" t="s">
        <v>813</v>
      </c>
      <c r="D258" s="212">
        <v>1</v>
      </c>
      <c r="E258" s="212">
        <v>0.1</v>
      </c>
    </row>
    <row r="259" spans="2:5" x14ac:dyDescent="0.25">
      <c r="B259" s="13" t="s">
        <v>814</v>
      </c>
      <c r="C259" s="13" t="s">
        <v>815</v>
      </c>
      <c r="D259" s="212">
        <v>1</v>
      </c>
      <c r="E259" s="212">
        <v>0.1</v>
      </c>
    </row>
    <row r="260" spans="2:5" x14ac:dyDescent="0.25">
      <c r="B260" s="13" t="s">
        <v>816</v>
      </c>
      <c r="C260" s="13" t="s">
        <v>817</v>
      </c>
      <c r="D260" s="212">
        <v>1</v>
      </c>
      <c r="E260" s="212">
        <v>0</v>
      </c>
    </row>
    <row r="261" spans="2:5" x14ac:dyDescent="0.25">
      <c r="B261" s="13" t="s">
        <v>818</v>
      </c>
      <c r="C261" s="13" t="s">
        <v>819</v>
      </c>
      <c r="D261" s="212">
        <v>1</v>
      </c>
      <c r="E261" s="212">
        <v>0.1</v>
      </c>
    </row>
    <row r="262" spans="2:5" x14ac:dyDescent="0.25">
      <c r="B262" s="13" t="s">
        <v>820</v>
      </c>
      <c r="C262" s="13" t="s">
        <v>821</v>
      </c>
      <c r="D262" s="212">
        <v>1</v>
      </c>
      <c r="E262" s="212">
        <v>0</v>
      </c>
    </row>
    <row r="263" spans="2:5" x14ac:dyDescent="0.25">
      <c r="B263" s="13" t="s">
        <v>822</v>
      </c>
      <c r="C263" s="13" t="s">
        <v>823</v>
      </c>
      <c r="D263" s="212">
        <v>1</v>
      </c>
      <c r="E263" s="212">
        <v>0</v>
      </c>
    </row>
    <row r="264" spans="2:5" x14ac:dyDescent="0.25">
      <c r="B264" s="13" t="s">
        <v>824</v>
      </c>
      <c r="C264" s="13" t="s">
        <v>825</v>
      </c>
      <c r="D264" s="212">
        <v>1</v>
      </c>
      <c r="E264" s="212">
        <v>0</v>
      </c>
    </row>
    <row r="265" spans="2:5" x14ac:dyDescent="0.25">
      <c r="B265" s="13" t="s">
        <v>826</v>
      </c>
      <c r="C265" s="13" t="s">
        <v>827</v>
      </c>
      <c r="D265" s="212">
        <v>1</v>
      </c>
      <c r="E265" s="212">
        <v>0.1</v>
      </c>
    </row>
    <row r="266" spans="2:5" x14ac:dyDescent="0.25">
      <c r="B266" s="13" t="s">
        <v>828</v>
      </c>
      <c r="C266" s="13" t="s">
        <v>829</v>
      </c>
      <c r="D266" s="212">
        <v>1</v>
      </c>
      <c r="E266" s="212">
        <v>0.1</v>
      </c>
    </row>
    <row r="267" spans="2:5" x14ac:dyDescent="0.25">
      <c r="B267" s="13" t="s">
        <v>830</v>
      </c>
      <c r="C267" s="13" t="s">
        <v>831</v>
      </c>
      <c r="D267" s="212">
        <v>1</v>
      </c>
      <c r="E267" s="212">
        <v>0.1</v>
      </c>
    </row>
    <row r="268" spans="2:5" x14ac:dyDescent="0.25">
      <c r="B268" s="13" t="s">
        <v>832</v>
      </c>
      <c r="C268" s="13" t="s">
        <v>833</v>
      </c>
      <c r="D268" s="212">
        <v>1</v>
      </c>
      <c r="E268" s="212">
        <v>0</v>
      </c>
    </row>
    <row r="269" spans="2:5" x14ac:dyDescent="0.25">
      <c r="B269" s="13" t="s">
        <v>834</v>
      </c>
      <c r="C269" s="13" t="s">
        <v>835</v>
      </c>
      <c r="D269" s="212">
        <v>1</v>
      </c>
      <c r="E269" s="212">
        <v>0.1</v>
      </c>
    </row>
    <row r="270" spans="2:5" x14ac:dyDescent="0.25">
      <c r="B270" s="13" t="s">
        <v>836</v>
      </c>
      <c r="C270" s="13" t="s">
        <v>837</v>
      </c>
      <c r="D270" s="212">
        <v>1</v>
      </c>
      <c r="E270" s="212">
        <v>0.1</v>
      </c>
    </row>
    <row r="271" spans="2:5" x14ac:dyDescent="0.25">
      <c r="B271" s="13" t="s">
        <v>838</v>
      </c>
      <c r="C271" s="13" t="s">
        <v>839</v>
      </c>
      <c r="D271" s="212">
        <v>1</v>
      </c>
      <c r="E271" s="212">
        <v>0.1</v>
      </c>
    </row>
    <row r="272" spans="2:5" x14ac:dyDescent="0.25">
      <c r="B272" s="13" t="s">
        <v>840</v>
      </c>
      <c r="C272" s="13" t="s">
        <v>841</v>
      </c>
      <c r="D272" s="212">
        <v>1</v>
      </c>
      <c r="E272" s="212">
        <v>0.1</v>
      </c>
    </row>
    <row r="273" spans="2:5" x14ac:dyDescent="0.25">
      <c r="B273" s="13" t="s">
        <v>842</v>
      </c>
      <c r="C273" s="13" t="s">
        <v>843</v>
      </c>
      <c r="D273" s="212">
        <v>1</v>
      </c>
      <c r="E273" s="212">
        <v>0.1</v>
      </c>
    </row>
    <row r="274" spans="2:5" x14ac:dyDescent="0.25">
      <c r="B274" s="13" t="s">
        <v>844</v>
      </c>
      <c r="C274" s="13" t="s">
        <v>845</v>
      </c>
      <c r="D274" s="212">
        <v>1</v>
      </c>
      <c r="E274" s="212">
        <v>0.1</v>
      </c>
    </row>
    <row r="275" spans="2:5" x14ac:dyDescent="0.25">
      <c r="B275" s="13" t="s">
        <v>846</v>
      </c>
      <c r="C275" s="13" t="s">
        <v>847</v>
      </c>
      <c r="D275" s="212">
        <v>1</v>
      </c>
      <c r="E275" s="212">
        <v>0.1</v>
      </c>
    </row>
    <row r="276" spans="2:5" x14ac:dyDescent="0.25">
      <c r="B276" s="13" t="s">
        <v>848</v>
      </c>
      <c r="C276" s="13" t="s">
        <v>849</v>
      </c>
      <c r="D276" s="212">
        <v>1</v>
      </c>
      <c r="E276" s="212">
        <v>0.10199999999999999</v>
      </c>
    </row>
    <row r="277" spans="2:5" x14ac:dyDescent="0.25">
      <c r="B277" s="13" t="s">
        <v>850</v>
      </c>
      <c r="C277" s="13" t="s">
        <v>851</v>
      </c>
      <c r="D277" s="212">
        <v>1</v>
      </c>
      <c r="E277" s="212">
        <v>9.9000000000000005E-2</v>
      </c>
    </row>
    <row r="278" spans="2:5" x14ac:dyDescent="0.25">
      <c r="B278" s="13" t="s">
        <v>852</v>
      </c>
      <c r="C278" s="13" t="s">
        <v>853</v>
      </c>
      <c r="D278" s="212">
        <v>1</v>
      </c>
      <c r="E278" s="212">
        <v>6.0000000000000001E-3</v>
      </c>
    </row>
    <row r="279" spans="2:5" x14ac:dyDescent="0.25">
      <c r="B279" s="13" t="s">
        <v>854</v>
      </c>
      <c r="C279" s="13" t="s">
        <v>855</v>
      </c>
      <c r="D279" s="212">
        <v>1</v>
      </c>
      <c r="E279" s="212">
        <v>8.9999999999999993E-3</v>
      </c>
    </row>
    <row r="280" spans="2:5" x14ac:dyDescent="0.25">
      <c r="B280" s="13" t="s">
        <v>856</v>
      </c>
      <c r="C280" s="13" t="s">
        <v>857</v>
      </c>
      <c r="D280" s="212">
        <v>1</v>
      </c>
      <c r="E280" s="212">
        <v>0.1</v>
      </c>
    </row>
    <row r="281" spans="2:5" x14ac:dyDescent="0.25">
      <c r="B281" s="13" t="s">
        <v>858</v>
      </c>
      <c r="C281" s="13" t="s">
        <v>859</v>
      </c>
      <c r="D281" s="212">
        <v>1</v>
      </c>
      <c r="E281" s="212">
        <v>0.1</v>
      </c>
    </row>
    <row r="282" spans="2:5" x14ac:dyDescent="0.25">
      <c r="B282" s="13" t="s">
        <v>860</v>
      </c>
      <c r="C282" s="13" t="s">
        <v>861</v>
      </c>
      <c r="D282" s="212">
        <v>1</v>
      </c>
      <c r="E282" s="212">
        <v>0</v>
      </c>
    </row>
    <row r="283" spans="2:5" x14ac:dyDescent="0.25">
      <c r="B283" s="13" t="s">
        <v>646</v>
      </c>
      <c r="C283" s="13" t="s">
        <v>862</v>
      </c>
      <c r="D283" s="212">
        <v>1</v>
      </c>
      <c r="E283" s="212">
        <v>0.03</v>
      </c>
    </row>
    <row r="284" spans="2:5" x14ac:dyDescent="0.25">
      <c r="B284" s="13" t="s">
        <v>57</v>
      </c>
      <c r="C284" s="13" t="s">
        <v>863</v>
      </c>
      <c r="D284" s="212">
        <v>1</v>
      </c>
      <c r="E284" s="212">
        <v>0.03</v>
      </c>
    </row>
    <row r="285" spans="2:5" x14ac:dyDescent="0.25">
      <c r="B285" s="13" t="s">
        <v>864</v>
      </c>
      <c r="C285" s="13" t="s">
        <v>865</v>
      </c>
      <c r="D285" s="212">
        <v>1</v>
      </c>
      <c r="E285" s="212">
        <v>0.1</v>
      </c>
    </row>
    <row r="286" spans="2:5" x14ac:dyDescent="0.25">
      <c r="B286" s="13" t="s">
        <v>866</v>
      </c>
      <c r="C286" s="13" t="s">
        <v>867</v>
      </c>
      <c r="D286" s="212">
        <v>1</v>
      </c>
      <c r="E286" s="212">
        <v>0</v>
      </c>
    </row>
    <row r="287" spans="2:5" x14ac:dyDescent="0.25">
      <c r="B287" s="13" t="s">
        <v>868</v>
      </c>
      <c r="C287" s="13" t="s">
        <v>869</v>
      </c>
      <c r="D287" s="212">
        <v>1</v>
      </c>
      <c r="E287" s="212">
        <v>0.1</v>
      </c>
    </row>
    <row r="288" spans="2:5" x14ac:dyDescent="0.25">
      <c r="B288" s="13" t="s">
        <v>870</v>
      </c>
      <c r="C288" s="13" t="s">
        <v>871</v>
      </c>
      <c r="D288" s="212">
        <v>1</v>
      </c>
      <c r="E288" s="212">
        <v>0.1</v>
      </c>
    </row>
    <row r="289" spans="2:5" x14ac:dyDescent="0.25">
      <c r="B289" s="13" t="s">
        <v>872</v>
      </c>
      <c r="C289" s="13" t="s">
        <v>873</v>
      </c>
      <c r="D289" s="212">
        <v>1</v>
      </c>
      <c r="E289" s="212">
        <v>0.1</v>
      </c>
    </row>
    <row r="290" spans="2:5" x14ac:dyDescent="0.25">
      <c r="B290" s="13" t="s">
        <v>874</v>
      </c>
      <c r="C290" s="13" t="s">
        <v>875</v>
      </c>
      <c r="D290" s="212">
        <v>1</v>
      </c>
      <c r="E290" s="212">
        <v>0.1</v>
      </c>
    </row>
    <row r="291" spans="2:5" x14ac:dyDescent="0.25">
      <c r="B291" s="13" t="s">
        <v>876</v>
      </c>
      <c r="C291" s="13" t="s">
        <v>877</v>
      </c>
      <c r="D291" s="212">
        <v>1</v>
      </c>
      <c r="E291" s="212">
        <v>0.1</v>
      </c>
    </row>
    <row r="292" spans="2:5" x14ac:dyDescent="0.25">
      <c r="B292" s="13" t="s">
        <v>878</v>
      </c>
      <c r="C292" s="13" t="s">
        <v>879</v>
      </c>
      <c r="D292" s="212">
        <v>1</v>
      </c>
      <c r="E292" s="212">
        <v>0.1</v>
      </c>
    </row>
    <row r="293" spans="2:5" x14ac:dyDescent="0.25">
      <c r="B293" s="13" t="s">
        <v>880</v>
      </c>
      <c r="C293" s="13" t="s">
        <v>881</v>
      </c>
      <c r="D293" s="212">
        <v>1</v>
      </c>
      <c r="E293" s="212">
        <v>0.1</v>
      </c>
    </row>
    <row r="294" spans="2:5" x14ac:dyDescent="0.25">
      <c r="B294" s="13" t="s">
        <v>882</v>
      </c>
      <c r="C294" s="13" t="s">
        <v>883</v>
      </c>
      <c r="D294" s="212">
        <v>1</v>
      </c>
      <c r="E294" s="212">
        <v>0.1</v>
      </c>
    </row>
    <row r="295" spans="2:5" x14ac:dyDescent="0.25">
      <c r="B295" s="13" t="s">
        <v>884</v>
      </c>
      <c r="C295" s="13" t="s">
        <v>885</v>
      </c>
      <c r="D295" s="212">
        <v>1</v>
      </c>
      <c r="E295" s="212">
        <v>0</v>
      </c>
    </row>
    <row r="296" spans="2:5" x14ac:dyDescent="0.25">
      <c r="B296" s="13" t="s">
        <v>886</v>
      </c>
      <c r="C296" s="13" t="s">
        <v>887</v>
      </c>
      <c r="D296" s="212">
        <v>1</v>
      </c>
      <c r="E296" s="212">
        <v>0.1</v>
      </c>
    </row>
    <row r="297" spans="2:5" x14ac:dyDescent="0.25">
      <c r="B297" s="13" t="s">
        <v>888</v>
      </c>
      <c r="C297" s="13" t="s">
        <v>889</v>
      </c>
      <c r="D297" s="212">
        <v>1</v>
      </c>
      <c r="E297" s="212">
        <v>0.1</v>
      </c>
    </row>
    <row r="298" spans="2:5" x14ac:dyDescent="0.25">
      <c r="B298" s="13" t="s">
        <v>890</v>
      </c>
      <c r="C298" s="13" t="s">
        <v>891</v>
      </c>
      <c r="D298" s="212">
        <v>1</v>
      </c>
      <c r="E298" s="212">
        <v>0</v>
      </c>
    </row>
    <row r="299" spans="2:5" x14ac:dyDescent="0.25">
      <c r="B299" s="13" t="s">
        <v>892</v>
      </c>
      <c r="C299" s="13" t="s">
        <v>893</v>
      </c>
      <c r="D299" s="212">
        <v>1</v>
      </c>
      <c r="E299" s="212">
        <v>0</v>
      </c>
    </row>
    <row r="300" spans="2:5" x14ac:dyDescent="0.25">
      <c r="B300" s="13" t="s">
        <v>894</v>
      </c>
      <c r="C300" s="13" t="s">
        <v>895</v>
      </c>
      <c r="D300" s="212">
        <v>1</v>
      </c>
      <c r="E300" s="212">
        <v>0.1</v>
      </c>
    </row>
    <row r="301" spans="2:5" x14ac:dyDescent="0.25">
      <c r="B301" s="13" t="s">
        <v>896</v>
      </c>
      <c r="C301" s="13" t="s">
        <v>897</v>
      </c>
      <c r="D301" s="212">
        <v>1</v>
      </c>
      <c r="E301" s="212">
        <v>0.1</v>
      </c>
    </row>
    <row r="302" spans="2:5" x14ac:dyDescent="0.25">
      <c r="B302" s="13" t="s">
        <v>898</v>
      </c>
      <c r="C302" s="13" t="s">
        <v>899</v>
      </c>
      <c r="D302" s="212">
        <v>1</v>
      </c>
      <c r="E302" s="212">
        <v>0</v>
      </c>
    </row>
    <row r="303" spans="2:5" x14ac:dyDescent="0.25">
      <c r="B303" s="13" t="s">
        <v>900</v>
      </c>
      <c r="C303" s="13" t="s">
        <v>901</v>
      </c>
      <c r="D303" s="212">
        <v>1</v>
      </c>
      <c r="E303" s="212">
        <v>0</v>
      </c>
    </row>
    <row r="304" spans="2:5" x14ac:dyDescent="0.25">
      <c r="B304" s="13" t="s">
        <v>902</v>
      </c>
      <c r="C304" s="13" t="s">
        <v>903</v>
      </c>
      <c r="D304" s="212">
        <v>1</v>
      </c>
      <c r="E304" s="212">
        <v>0.1</v>
      </c>
    </row>
    <row r="305" spans="2:5" x14ac:dyDescent="0.25">
      <c r="B305" s="13" t="s">
        <v>904</v>
      </c>
      <c r="C305" s="13" t="s">
        <v>905</v>
      </c>
      <c r="D305" s="212">
        <v>1</v>
      </c>
      <c r="E305" s="212">
        <v>0.1</v>
      </c>
    </row>
    <row r="306" spans="2:5" x14ac:dyDescent="0.25">
      <c r="B306" s="13" t="s">
        <v>906</v>
      </c>
      <c r="C306" s="13" t="s">
        <v>907</v>
      </c>
      <c r="D306" s="212">
        <v>1</v>
      </c>
      <c r="E306" s="212">
        <v>0.1</v>
      </c>
    </row>
    <row r="307" spans="2:5" x14ac:dyDescent="0.25">
      <c r="B307" s="13" t="s">
        <v>908</v>
      </c>
      <c r="C307" s="13" t="s">
        <v>909</v>
      </c>
      <c r="D307" s="212">
        <v>1</v>
      </c>
      <c r="E307" s="212">
        <v>0</v>
      </c>
    </row>
    <row r="308" spans="2:5" x14ac:dyDescent="0.25">
      <c r="B308" s="13" t="s">
        <v>910</v>
      </c>
      <c r="C308" s="13" t="s">
        <v>911</v>
      </c>
      <c r="D308" s="212">
        <v>1</v>
      </c>
      <c r="E308" s="212">
        <v>0</v>
      </c>
    </row>
    <row r="309" spans="2:5" x14ac:dyDescent="0.25">
      <c r="B309" s="13" t="s">
        <v>912</v>
      </c>
      <c r="C309" s="13" t="s">
        <v>913</v>
      </c>
      <c r="D309" s="212">
        <v>1</v>
      </c>
      <c r="E309" s="212">
        <v>0</v>
      </c>
    </row>
    <row r="310" spans="2:5" x14ac:dyDescent="0.25">
      <c r="B310" s="13" t="s">
        <v>914</v>
      </c>
      <c r="C310" s="13" t="s">
        <v>915</v>
      </c>
      <c r="D310" s="212">
        <v>1</v>
      </c>
      <c r="E310" s="212">
        <v>0</v>
      </c>
    </row>
    <row r="311" spans="2:5" x14ac:dyDescent="0.25">
      <c r="B311" s="13" t="s">
        <v>916</v>
      </c>
      <c r="C311" s="13" t="s">
        <v>917</v>
      </c>
      <c r="D311" s="212">
        <v>1</v>
      </c>
      <c r="E311" s="212">
        <v>0</v>
      </c>
    </row>
    <row r="312" spans="2:5" x14ac:dyDescent="0.25">
      <c r="B312" s="13" t="s">
        <v>918</v>
      </c>
      <c r="C312" s="13" t="s">
        <v>919</v>
      </c>
      <c r="D312" s="212">
        <v>1</v>
      </c>
      <c r="E312" s="212">
        <v>0</v>
      </c>
    </row>
    <row r="313" spans="2:5" x14ac:dyDescent="0.25">
      <c r="B313" s="13" t="s">
        <v>920</v>
      </c>
      <c r="C313" s="13" t="s">
        <v>921</v>
      </c>
      <c r="D313" s="212">
        <v>1</v>
      </c>
      <c r="E313" s="212">
        <v>0</v>
      </c>
    </row>
    <row r="314" spans="2:5" x14ac:dyDescent="0.25">
      <c r="B314" s="13" t="s">
        <v>922</v>
      </c>
      <c r="C314" s="13" t="s">
        <v>923</v>
      </c>
      <c r="D314" s="212">
        <v>1</v>
      </c>
      <c r="E314" s="212">
        <v>0.1</v>
      </c>
    </row>
    <row r="315" spans="2:5" x14ac:dyDescent="0.25">
      <c r="B315" s="13" t="s">
        <v>924</v>
      </c>
      <c r="C315" s="13" t="s">
        <v>925</v>
      </c>
      <c r="D315" s="212">
        <v>1</v>
      </c>
      <c r="E315" s="212">
        <v>0</v>
      </c>
    </row>
    <row r="316" spans="2:5" x14ac:dyDescent="0.25">
      <c r="B316" s="13" t="s">
        <v>926</v>
      </c>
      <c r="C316" s="13" t="s">
        <v>927</v>
      </c>
      <c r="D316" s="212">
        <v>1</v>
      </c>
      <c r="E316" s="212">
        <v>0.1</v>
      </c>
    </row>
    <row r="317" spans="2:5" x14ac:dyDescent="0.25">
      <c r="B317" s="13" t="s">
        <v>928</v>
      </c>
      <c r="C317" s="13" t="s">
        <v>929</v>
      </c>
      <c r="D317" s="212">
        <v>1</v>
      </c>
      <c r="E317" s="212">
        <v>0</v>
      </c>
    </row>
    <row r="318" spans="2:5" x14ac:dyDescent="0.25">
      <c r="B318" s="13" t="s">
        <v>930</v>
      </c>
      <c r="C318" s="13" t="s">
        <v>931</v>
      </c>
      <c r="D318" s="212">
        <v>1</v>
      </c>
      <c r="E318" s="212">
        <v>0.1</v>
      </c>
    </row>
    <row r="319" spans="2:5" x14ac:dyDescent="0.25">
      <c r="B319" s="13" t="s">
        <v>932</v>
      </c>
      <c r="C319" s="13" t="s">
        <v>933</v>
      </c>
      <c r="D319" s="212">
        <v>1</v>
      </c>
      <c r="E319" s="212">
        <v>0.1</v>
      </c>
    </row>
    <row r="320" spans="2:5" x14ac:dyDescent="0.25">
      <c r="B320" s="13" t="s">
        <v>934</v>
      </c>
      <c r="C320" s="13" t="s">
        <v>935</v>
      </c>
      <c r="D320" s="212">
        <v>1</v>
      </c>
      <c r="E320" s="212">
        <v>0</v>
      </c>
    </row>
    <row r="321" spans="2:5" x14ac:dyDescent="0.25">
      <c r="B321" s="13" t="s">
        <v>936</v>
      </c>
      <c r="C321" s="13" t="s">
        <v>937</v>
      </c>
      <c r="D321" s="212">
        <v>1</v>
      </c>
      <c r="E321" s="212">
        <v>0.1</v>
      </c>
    </row>
    <row r="322" spans="2:5" x14ac:dyDescent="0.25">
      <c r="B322" s="13" t="s">
        <v>938</v>
      </c>
      <c r="C322" s="13" t="s">
        <v>939</v>
      </c>
      <c r="D322" s="212">
        <v>1</v>
      </c>
      <c r="E322" s="212">
        <v>0</v>
      </c>
    </row>
    <row r="323" spans="2:5" x14ac:dyDescent="0.25">
      <c r="B323" s="13" t="s">
        <v>940</v>
      </c>
      <c r="C323" s="13" t="s">
        <v>941</v>
      </c>
      <c r="D323" s="212">
        <v>1</v>
      </c>
      <c r="E323" s="212">
        <v>0.1</v>
      </c>
    </row>
    <row r="324" spans="2:5" x14ac:dyDescent="0.25">
      <c r="B324" s="13" t="s">
        <v>942</v>
      </c>
      <c r="C324" s="13" t="s">
        <v>943</v>
      </c>
      <c r="D324" s="212">
        <v>1</v>
      </c>
      <c r="E324" s="212">
        <v>0.1</v>
      </c>
    </row>
    <row r="325" spans="2:5" x14ac:dyDescent="0.25">
      <c r="B325" s="13" t="s">
        <v>944</v>
      </c>
      <c r="C325" s="13" t="s">
        <v>945</v>
      </c>
      <c r="D325" s="212">
        <v>1</v>
      </c>
      <c r="E325" s="212">
        <v>0.1</v>
      </c>
    </row>
    <row r="326" spans="2:5" x14ac:dyDescent="0.25">
      <c r="B326" s="13" t="s">
        <v>946</v>
      </c>
      <c r="C326" s="13" t="s">
        <v>947</v>
      </c>
      <c r="D326" s="212">
        <v>1</v>
      </c>
      <c r="E326" s="212">
        <v>0.1</v>
      </c>
    </row>
    <row r="327" spans="2:5" x14ac:dyDescent="0.25">
      <c r="B327" s="13" t="s">
        <v>948</v>
      </c>
      <c r="C327" s="13" t="s">
        <v>949</v>
      </c>
      <c r="D327" s="212">
        <v>1</v>
      </c>
      <c r="E327" s="212">
        <v>0.1</v>
      </c>
    </row>
    <row r="328" spans="2:5" x14ac:dyDescent="0.25">
      <c r="B328" s="13" t="s">
        <v>950</v>
      </c>
      <c r="C328" s="13" t="s">
        <v>951</v>
      </c>
      <c r="D328" s="212">
        <v>1</v>
      </c>
      <c r="E328" s="212">
        <v>0</v>
      </c>
    </row>
    <row r="329" spans="2:5" x14ac:dyDescent="0.25">
      <c r="B329" s="13" t="s">
        <v>952</v>
      </c>
      <c r="C329" s="13" t="s">
        <v>953</v>
      </c>
      <c r="D329" s="212">
        <v>1</v>
      </c>
      <c r="E329" s="212">
        <v>0</v>
      </c>
    </row>
    <row r="330" spans="2:5" x14ac:dyDescent="0.25">
      <c r="B330" s="13" t="s">
        <v>954</v>
      </c>
      <c r="C330" s="13" t="s">
        <v>955</v>
      </c>
      <c r="D330" s="212">
        <v>1</v>
      </c>
      <c r="E330" s="212">
        <v>0.1</v>
      </c>
    </row>
    <row r="331" spans="2:5" x14ac:dyDescent="0.25">
      <c r="B331" s="13" t="s">
        <v>956</v>
      </c>
      <c r="C331" s="13" t="s">
        <v>957</v>
      </c>
      <c r="D331" s="212">
        <v>1</v>
      </c>
      <c r="E331" s="212">
        <v>0.1</v>
      </c>
    </row>
    <row r="332" spans="2:5" x14ac:dyDescent="0.25">
      <c r="B332" s="13" t="s">
        <v>958</v>
      </c>
      <c r="C332" s="13" t="s">
        <v>959</v>
      </c>
      <c r="D332" s="212">
        <v>1</v>
      </c>
      <c r="E332" s="212">
        <v>0.1</v>
      </c>
    </row>
    <row r="333" spans="2:5" x14ac:dyDescent="0.25">
      <c r="B333" s="13" t="s">
        <v>960</v>
      </c>
      <c r="C333" s="13" t="s">
        <v>961</v>
      </c>
      <c r="D333" s="212">
        <v>1</v>
      </c>
      <c r="E333" s="212">
        <v>0.1</v>
      </c>
    </row>
    <row r="334" spans="2:5" x14ac:dyDescent="0.25">
      <c r="B334" s="13" t="s">
        <v>962</v>
      </c>
      <c r="C334" s="13" t="s">
        <v>963</v>
      </c>
      <c r="D334" s="212">
        <v>1</v>
      </c>
      <c r="E334" s="212">
        <v>0.1</v>
      </c>
    </row>
    <row r="335" spans="2:5" x14ac:dyDescent="0.25">
      <c r="B335" s="13" t="s">
        <v>964</v>
      </c>
      <c r="C335" s="13" t="s">
        <v>965</v>
      </c>
      <c r="D335" s="212">
        <v>1</v>
      </c>
      <c r="E335" s="212">
        <v>0.1</v>
      </c>
    </row>
    <row r="336" spans="2:5" x14ac:dyDescent="0.25">
      <c r="B336" s="13" t="s">
        <v>966</v>
      </c>
      <c r="C336" s="13" t="s">
        <v>967</v>
      </c>
      <c r="D336" s="212">
        <v>1</v>
      </c>
      <c r="E336" s="212">
        <v>0.1</v>
      </c>
    </row>
    <row r="337" spans="2:5" x14ac:dyDescent="0.25">
      <c r="B337" s="13" t="s">
        <v>968</v>
      </c>
      <c r="C337" s="13" t="s">
        <v>969</v>
      </c>
      <c r="D337" s="212">
        <v>1</v>
      </c>
      <c r="E337" s="212">
        <v>0.1</v>
      </c>
    </row>
    <row r="338" spans="2:5" x14ac:dyDescent="0.25">
      <c r="B338" s="13" t="s">
        <v>970</v>
      </c>
      <c r="C338" s="13" t="s">
        <v>971</v>
      </c>
      <c r="D338" s="212">
        <v>1</v>
      </c>
      <c r="E338" s="212">
        <v>0</v>
      </c>
    </row>
    <row r="339" spans="2:5" x14ac:dyDescent="0.25">
      <c r="B339" s="13" t="s">
        <v>972</v>
      </c>
      <c r="C339" s="13" t="s">
        <v>973</v>
      </c>
      <c r="D339" s="212">
        <v>1</v>
      </c>
      <c r="E339" s="212">
        <v>0</v>
      </c>
    </row>
    <row r="340" spans="2:5" x14ac:dyDescent="0.25">
      <c r="B340" s="13" t="s">
        <v>974</v>
      </c>
      <c r="C340" s="13" t="s">
        <v>975</v>
      </c>
      <c r="D340" s="212">
        <v>1</v>
      </c>
      <c r="E340" s="212">
        <v>0.1</v>
      </c>
    </row>
    <row r="341" spans="2:5" x14ac:dyDescent="0.25">
      <c r="B341" s="13" t="s">
        <v>976</v>
      </c>
      <c r="C341" s="13" t="s">
        <v>977</v>
      </c>
      <c r="D341" s="212">
        <v>1</v>
      </c>
      <c r="E341" s="212">
        <v>0.03</v>
      </c>
    </row>
    <row r="342" spans="2:5" x14ac:dyDescent="0.25">
      <c r="B342" s="13" t="s">
        <v>978</v>
      </c>
      <c r="C342" s="13" t="s">
        <v>979</v>
      </c>
      <c r="D342" s="212">
        <v>1</v>
      </c>
      <c r="E342" s="212">
        <v>0.03</v>
      </c>
    </row>
    <row r="343" spans="2:5" x14ac:dyDescent="0.25">
      <c r="B343" s="13" t="s">
        <v>980</v>
      </c>
      <c r="C343" s="13" t="s">
        <v>981</v>
      </c>
      <c r="D343" s="212">
        <v>1</v>
      </c>
      <c r="E343" s="212">
        <v>0.03</v>
      </c>
    </row>
    <row r="344" spans="2:5" x14ac:dyDescent="0.25">
      <c r="B344" s="13" t="s">
        <v>982</v>
      </c>
      <c r="C344" s="13" t="s">
        <v>983</v>
      </c>
      <c r="D344" s="212">
        <v>1</v>
      </c>
      <c r="E344" s="212">
        <v>0.1</v>
      </c>
    </row>
    <row r="345" spans="2:5" x14ac:dyDescent="0.25">
      <c r="B345" s="13" t="s">
        <v>984</v>
      </c>
      <c r="C345" s="13" t="s">
        <v>985</v>
      </c>
      <c r="D345" s="212">
        <v>1</v>
      </c>
      <c r="E345" s="212">
        <v>0</v>
      </c>
    </row>
    <row r="346" spans="2:5" x14ac:dyDescent="0.25">
      <c r="B346" s="13" t="s">
        <v>986</v>
      </c>
      <c r="C346" s="13" t="s">
        <v>987</v>
      </c>
      <c r="D346" s="212">
        <v>1</v>
      </c>
      <c r="E346" s="212">
        <v>0.1</v>
      </c>
    </row>
    <row r="347" spans="2:5" x14ac:dyDescent="0.25">
      <c r="B347" s="13" t="s">
        <v>988</v>
      </c>
      <c r="C347" s="13" t="s">
        <v>989</v>
      </c>
      <c r="D347" s="212">
        <v>1</v>
      </c>
      <c r="E347" s="212">
        <v>0.1</v>
      </c>
    </row>
    <row r="348" spans="2:5" x14ac:dyDescent="0.25">
      <c r="B348" s="13" t="s">
        <v>990</v>
      </c>
      <c r="C348" s="13" t="s">
        <v>991</v>
      </c>
      <c r="D348" s="212">
        <v>1</v>
      </c>
      <c r="E348" s="212">
        <v>0.1</v>
      </c>
    </row>
    <row r="349" spans="2:5" x14ac:dyDescent="0.25">
      <c r="B349" s="13" t="s">
        <v>992</v>
      </c>
      <c r="C349" s="13" t="s">
        <v>993</v>
      </c>
      <c r="D349" s="212">
        <v>1</v>
      </c>
      <c r="E349" s="212">
        <v>0.1</v>
      </c>
    </row>
    <row r="350" spans="2:5" x14ac:dyDescent="0.25">
      <c r="B350" s="13" t="s">
        <v>994</v>
      </c>
      <c r="C350" s="13" t="s">
        <v>995</v>
      </c>
      <c r="D350" s="212">
        <v>1</v>
      </c>
      <c r="E350" s="212">
        <v>0</v>
      </c>
    </row>
    <row r="351" spans="2:5" x14ac:dyDescent="0.25">
      <c r="B351" s="13" t="s">
        <v>996</v>
      </c>
      <c r="C351" s="13" t="s">
        <v>997</v>
      </c>
      <c r="D351" s="212">
        <v>1</v>
      </c>
      <c r="E351" s="212">
        <v>0.1</v>
      </c>
    </row>
    <row r="352" spans="2:5" x14ac:dyDescent="0.25">
      <c r="B352" s="13" t="s">
        <v>998</v>
      </c>
      <c r="C352" s="13" t="s">
        <v>999</v>
      </c>
      <c r="D352" s="212">
        <v>1</v>
      </c>
      <c r="E352" s="212">
        <v>0</v>
      </c>
    </row>
    <row r="353" spans="2:5" x14ac:dyDescent="0.25">
      <c r="B353" s="13" t="s">
        <v>1000</v>
      </c>
      <c r="C353" s="13" t="s">
        <v>1001</v>
      </c>
      <c r="D353" s="212">
        <v>1</v>
      </c>
      <c r="E353" s="212">
        <v>0.1</v>
      </c>
    </row>
    <row r="354" spans="2:5" x14ac:dyDescent="0.25">
      <c r="B354" s="13" t="s">
        <v>1002</v>
      </c>
      <c r="C354" s="13" t="s">
        <v>1003</v>
      </c>
      <c r="D354" s="212">
        <v>1</v>
      </c>
      <c r="E354" s="212">
        <v>0.1</v>
      </c>
    </row>
    <row r="355" spans="2:5" x14ac:dyDescent="0.25">
      <c r="B355" s="13" t="s">
        <v>1004</v>
      </c>
      <c r="C355" s="13" t="s">
        <v>1005</v>
      </c>
      <c r="D355" s="212">
        <v>1</v>
      </c>
      <c r="E355" s="212">
        <v>0.1</v>
      </c>
    </row>
    <row r="356" spans="2:5" x14ac:dyDescent="0.25">
      <c r="B356" s="13" t="s">
        <v>1006</v>
      </c>
      <c r="C356" s="13" t="s">
        <v>1007</v>
      </c>
      <c r="D356" s="212">
        <v>1</v>
      </c>
      <c r="E356" s="212">
        <v>0</v>
      </c>
    </row>
    <row r="357" spans="2:5" x14ac:dyDescent="0.25">
      <c r="B357" s="13" t="s">
        <v>1008</v>
      </c>
      <c r="C357" s="13" t="s">
        <v>1009</v>
      </c>
      <c r="D357" s="212">
        <v>1</v>
      </c>
      <c r="E357" s="212">
        <v>0</v>
      </c>
    </row>
    <row r="358" spans="2:5" x14ac:dyDescent="0.25">
      <c r="B358" s="13" t="s">
        <v>1010</v>
      </c>
      <c r="C358" s="13" t="s">
        <v>1011</v>
      </c>
      <c r="D358" s="212">
        <v>1</v>
      </c>
      <c r="E358" s="212">
        <v>0</v>
      </c>
    </row>
    <row r="359" spans="2:5" x14ac:dyDescent="0.25">
      <c r="B359" s="13" t="s">
        <v>1012</v>
      </c>
      <c r="C359" s="13" t="s">
        <v>1013</v>
      </c>
      <c r="D359" s="212">
        <v>1</v>
      </c>
      <c r="E359" s="212">
        <v>0</v>
      </c>
    </row>
    <row r="360" spans="2:5" x14ac:dyDescent="0.25">
      <c r="B360" s="13" t="s">
        <v>1014</v>
      </c>
      <c r="C360" s="13" t="s">
        <v>1015</v>
      </c>
      <c r="D360" s="212">
        <v>1</v>
      </c>
      <c r="E360" s="212">
        <v>0</v>
      </c>
    </row>
    <row r="361" spans="2:5" x14ac:dyDescent="0.25">
      <c r="B361" s="13" t="s">
        <v>1016</v>
      </c>
      <c r="C361" s="13" t="s">
        <v>1017</v>
      </c>
      <c r="D361" s="212">
        <v>1</v>
      </c>
      <c r="E361" s="212">
        <v>0.1</v>
      </c>
    </row>
    <row r="362" spans="2:5" x14ac:dyDescent="0.25">
      <c r="B362" s="13" t="s">
        <v>1018</v>
      </c>
      <c r="C362" s="13" t="s">
        <v>1019</v>
      </c>
      <c r="D362" s="212">
        <v>1</v>
      </c>
      <c r="E362" s="212">
        <v>0</v>
      </c>
    </row>
    <row r="363" spans="2:5" x14ac:dyDescent="0.25">
      <c r="B363" s="13" t="s">
        <v>1020</v>
      </c>
      <c r="C363" s="13" t="s">
        <v>1021</v>
      </c>
      <c r="D363" s="212">
        <v>1</v>
      </c>
      <c r="E363" s="212">
        <v>0</v>
      </c>
    </row>
    <row r="364" spans="2:5" x14ac:dyDescent="0.25">
      <c r="B364" s="13" t="s">
        <v>1022</v>
      </c>
      <c r="C364" s="13" t="s">
        <v>1023</v>
      </c>
      <c r="D364" s="212">
        <v>1</v>
      </c>
      <c r="E364" s="212">
        <v>0.1</v>
      </c>
    </row>
    <row r="365" spans="2:5" x14ac:dyDescent="0.25">
      <c r="B365" s="13" t="s">
        <v>1024</v>
      </c>
      <c r="C365" s="13" t="s">
        <v>1025</v>
      </c>
      <c r="D365" s="212">
        <v>1</v>
      </c>
      <c r="E365" s="212">
        <v>0.1</v>
      </c>
    </row>
    <row r="366" spans="2:5" x14ac:dyDescent="0.25">
      <c r="B366" s="13" t="s">
        <v>1026</v>
      </c>
      <c r="C366" s="13" t="s">
        <v>1027</v>
      </c>
      <c r="D366" s="212">
        <v>1</v>
      </c>
      <c r="E366" s="212">
        <v>0.04</v>
      </c>
    </row>
    <row r="367" spans="2:5" x14ac:dyDescent="0.25">
      <c r="B367" s="13" t="s">
        <v>1028</v>
      </c>
      <c r="C367" s="13" t="s">
        <v>1029</v>
      </c>
      <c r="D367" s="212">
        <v>1</v>
      </c>
      <c r="E367" s="212">
        <v>0.1</v>
      </c>
    </row>
    <row r="368" spans="2:5" x14ac:dyDescent="0.25">
      <c r="B368" s="13" t="s">
        <v>1030</v>
      </c>
      <c r="C368" s="13" t="s">
        <v>1031</v>
      </c>
      <c r="D368" s="212">
        <v>1</v>
      </c>
      <c r="E368" s="212">
        <v>0</v>
      </c>
    </row>
    <row r="369" spans="2:5" x14ac:dyDescent="0.25">
      <c r="B369" s="13" t="s">
        <v>1032</v>
      </c>
      <c r="C369" s="13" t="s">
        <v>1033</v>
      </c>
      <c r="D369" s="212">
        <v>1</v>
      </c>
      <c r="E369" s="212">
        <v>0</v>
      </c>
    </row>
    <row r="370" spans="2:5" x14ac:dyDescent="0.25">
      <c r="B370" s="13" t="s">
        <v>1034</v>
      </c>
      <c r="C370" s="13" t="s">
        <v>1035</v>
      </c>
      <c r="D370" s="212">
        <v>1</v>
      </c>
      <c r="E370" s="212">
        <v>0.1</v>
      </c>
    </row>
    <row r="371" spans="2:5" x14ac:dyDescent="0.25">
      <c r="B371" s="13" t="s">
        <v>1036</v>
      </c>
      <c r="C371" s="13" t="s">
        <v>1037</v>
      </c>
      <c r="D371" s="212">
        <v>1</v>
      </c>
      <c r="E371" s="212">
        <v>1.4999999999999999E-2</v>
      </c>
    </row>
    <row r="372" spans="2:5" x14ac:dyDescent="0.25">
      <c r="B372" s="13" t="s">
        <v>1038</v>
      </c>
      <c r="C372" s="13" t="s">
        <v>1039</v>
      </c>
      <c r="D372" s="212">
        <v>1</v>
      </c>
      <c r="E372" s="212">
        <v>0</v>
      </c>
    </row>
    <row r="373" spans="2:5" x14ac:dyDescent="0.25">
      <c r="B373" s="13" t="s">
        <v>1040</v>
      </c>
      <c r="C373" s="13" t="s">
        <v>1041</v>
      </c>
      <c r="D373" s="212">
        <v>1</v>
      </c>
      <c r="E373" s="212">
        <v>0.1</v>
      </c>
    </row>
    <row r="374" spans="2:5" x14ac:dyDescent="0.25">
      <c r="B374" s="13" t="s">
        <v>1042</v>
      </c>
      <c r="C374" s="13" t="s">
        <v>1043</v>
      </c>
      <c r="D374" s="212">
        <v>1</v>
      </c>
      <c r="E374" s="212">
        <v>0</v>
      </c>
    </row>
    <row r="375" spans="2:5" x14ac:dyDescent="0.25">
      <c r="B375" s="13" t="s">
        <v>1044</v>
      </c>
      <c r="C375" s="13" t="s">
        <v>1045</v>
      </c>
      <c r="D375" s="212">
        <v>1</v>
      </c>
      <c r="E375" s="212">
        <v>0.1</v>
      </c>
    </row>
    <row r="376" spans="2:5" x14ac:dyDescent="0.25">
      <c r="B376" s="13" t="s">
        <v>1046</v>
      </c>
      <c r="C376" s="13" t="s">
        <v>1047</v>
      </c>
      <c r="D376" s="212">
        <v>1</v>
      </c>
      <c r="E376" s="212">
        <v>0</v>
      </c>
    </row>
    <row r="377" spans="2:5" x14ac:dyDescent="0.25">
      <c r="B377" s="13" t="s">
        <v>1048</v>
      </c>
      <c r="C377" s="13" t="s">
        <v>1049</v>
      </c>
      <c r="D377" s="212">
        <v>1</v>
      </c>
      <c r="E377" s="212">
        <v>0.1</v>
      </c>
    </row>
    <row r="378" spans="2:5" x14ac:dyDescent="0.25">
      <c r="B378" s="13" t="s">
        <v>1050</v>
      </c>
      <c r="C378" s="13" t="s">
        <v>1051</v>
      </c>
      <c r="D378" s="212">
        <v>1</v>
      </c>
      <c r="E378" s="212">
        <v>0.1</v>
      </c>
    </row>
    <row r="379" spans="2:5" x14ac:dyDescent="0.25">
      <c r="B379" s="13" t="s">
        <v>1052</v>
      </c>
      <c r="C379" s="13" t="s">
        <v>1053</v>
      </c>
      <c r="D379" s="212">
        <v>1</v>
      </c>
      <c r="E379" s="212">
        <v>0.1</v>
      </c>
    </row>
    <row r="380" spans="2:5" x14ac:dyDescent="0.25">
      <c r="B380" s="13" t="s">
        <v>1054</v>
      </c>
      <c r="C380" s="13" t="s">
        <v>1055</v>
      </c>
      <c r="D380" s="212">
        <v>1</v>
      </c>
      <c r="E380" s="212">
        <v>0</v>
      </c>
    </row>
    <row r="381" spans="2:5" x14ac:dyDescent="0.25">
      <c r="B381" s="13" t="s">
        <v>1056</v>
      </c>
      <c r="C381" s="13" t="s">
        <v>1057</v>
      </c>
      <c r="D381" s="212">
        <v>1</v>
      </c>
      <c r="E381" s="212">
        <v>0</v>
      </c>
    </row>
    <row r="382" spans="2:5" x14ac:dyDescent="0.25">
      <c r="B382" s="13" t="s">
        <v>1058</v>
      </c>
      <c r="C382" s="13" t="s">
        <v>1059</v>
      </c>
      <c r="D382" s="212">
        <v>1</v>
      </c>
      <c r="E382" s="212">
        <v>0</v>
      </c>
    </row>
    <row r="383" spans="2:5" x14ac:dyDescent="0.25">
      <c r="B383" s="13" t="s">
        <v>1060</v>
      </c>
      <c r="C383" s="13" t="s">
        <v>1061</v>
      </c>
      <c r="D383" s="212">
        <v>1</v>
      </c>
      <c r="E383" s="212">
        <v>0</v>
      </c>
    </row>
    <row r="384" spans="2:5" x14ac:dyDescent="0.25">
      <c r="B384" s="13" t="s">
        <v>1062</v>
      </c>
      <c r="C384" s="13" t="s">
        <v>1063</v>
      </c>
      <c r="D384" s="212">
        <v>1</v>
      </c>
      <c r="E384" s="212">
        <v>0</v>
      </c>
    </row>
    <row r="385" spans="2:5" x14ac:dyDescent="0.25">
      <c r="B385" s="13" t="s">
        <v>1064</v>
      </c>
      <c r="C385" s="13" t="s">
        <v>1065</v>
      </c>
      <c r="D385" s="212">
        <v>1</v>
      </c>
      <c r="E385" s="212">
        <v>0.1</v>
      </c>
    </row>
    <row r="386" spans="2:5" x14ac:dyDescent="0.25">
      <c r="B386" s="13" t="s">
        <v>1066</v>
      </c>
      <c r="C386" s="13" t="s">
        <v>1067</v>
      </c>
      <c r="D386" s="212">
        <v>1</v>
      </c>
      <c r="E386" s="212">
        <v>0.1</v>
      </c>
    </row>
    <row r="387" spans="2:5" x14ac:dyDescent="0.25">
      <c r="B387" s="13" t="s">
        <v>1068</v>
      </c>
      <c r="C387" s="13" t="s">
        <v>1069</v>
      </c>
      <c r="D387" s="212">
        <v>1</v>
      </c>
      <c r="E387" s="212">
        <v>0.1</v>
      </c>
    </row>
    <row r="388" spans="2:5" x14ac:dyDescent="0.25">
      <c r="B388" s="13" t="s">
        <v>1070</v>
      </c>
      <c r="C388" s="13" t="s">
        <v>1071</v>
      </c>
      <c r="D388" s="212">
        <v>1</v>
      </c>
      <c r="E388" s="212">
        <v>0.1</v>
      </c>
    </row>
    <row r="389" spans="2:5" x14ac:dyDescent="0.25">
      <c r="B389" s="13" t="s">
        <v>1072</v>
      </c>
      <c r="C389" s="13" t="s">
        <v>1073</v>
      </c>
      <c r="D389" s="212">
        <v>1</v>
      </c>
      <c r="E389" s="212">
        <v>0</v>
      </c>
    </row>
    <row r="390" spans="2:5" x14ac:dyDescent="0.25">
      <c r="B390" s="13" t="s">
        <v>1074</v>
      </c>
      <c r="C390" s="13" t="s">
        <v>1075</v>
      </c>
      <c r="D390" s="212">
        <v>1</v>
      </c>
      <c r="E390" s="212">
        <v>0.1</v>
      </c>
    </row>
    <row r="391" spans="2:5" x14ac:dyDescent="0.25">
      <c r="B391" s="13" t="s">
        <v>1076</v>
      </c>
      <c r="C391" s="13" t="s">
        <v>1077</v>
      </c>
      <c r="D391" s="212">
        <v>1</v>
      </c>
      <c r="E391" s="212">
        <v>0</v>
      </c>
    </row>
    <row r="392" spans="2:5" x14ac:dyDescent="0.25">
      <c r="B392" s="13" t="s">
        <v>1078</v>
      </c>
      <c r="C392" s="13" t="s">
        <v>1079</v>
      </c>
      <c r="D392" s="212">
        <v>1</v>
      </c>
      <c r="E392" s="212">
        <v>0</v>
      </c>
    </row>
    <row r="393" spans="2:5" x14ac:dyDescent="0.25">
      <c r="B393" s="13" t="s">
        <v>1080</v>
      </c>
      <c r="C393" s="13" t="s">
        <v>1081</v>
      </c>
      <c r="D393" s="212">
        <v>1</v>
      </c>
      <c r="E393" s="212">
        <v>0.1</v>
      </c>
    </row>
    <row r="394" spans="2:5" x14ac:dyDescent="0.25">
      <c r="B394" s="13" t="s">
        <v>1082</v>
      </c>
      <c r="C394" s="13" t="s">
        <v>1083</v>
      </c>
      <c r="D394" s="212">
        <v>1</v>
      </c>
      <c r="E394" s="212">
        <v>0</v>
      </c>
    </row>
    <row r="395" spans="2:5" x14ac:dyDescent="0.25">
      <c r="B395" s="13" t="s">
        <v>1084</v>
      </c>
      <c r="C395" s="13" t="s">
        <v>1085</v>
      </c>
      <c r="D395" s="212">
        <v>1</v>
      </c>
      <c r="E395" s="212">
        <v>0</v>
      </c>
    </row>
    <row r="396" spans="2:5" x14ac:dyDescent="0.25">
      <c r="B396" s="13" t="s">
        <v>1086</v>
      </c>
      <c r="C396" s="13" t="s">
        <v>1087</v>
      </c>
      <c r="D396" s="212">
        <v>1</v>
      </c>
      <c r="E396" s="212">
        <v>0.1</v>
      </c>
    </row>
    <row r="397" spans="2:5" x14ac:dyDescent="0.25">
      <c r="B397" s="13" t="s">
        <v>1088</v>
      </c>
      <c r="C397" s="13" t="s">
        <v>1089</v>
      </c>
      <c r="D397" s="212">
        <v>1</v>
      </c>
      <c r="E397" s="212">
        <v>0.1</v>
      </c>
    </row>
    <row r="398" spans="2:5" x14ac:dyDescent="0.25">
      <c r="B398" s="13" t="s">
        <v>1090</v>
      </c>
      <c r="C398" s="13" t="s">
        <v>1091</v>
      </c>
      <c r="D398" s="212">
        <v>1</v>
      </c>
      <c r="E398" s="212">
        <v>0</v>
      </c>
    </row>
    <row r="399" spans="2:5" x14ac:dyDescent="0.25">
      <c r="B399" s="13" t="s">
        <v>1092</v>
      </c>
      <c r="C399" s="13" t="s">
        <v>1093</v>
      </c>
      <c r="D399" s="212">
        <v>1</v>
      </c>
      <c r="E399" s="212">
        <v>0.1</v>
      </c>
    </row>
    <row r="400" spans="2:5" x14ac:dyDescent="0.25">
      <c r="B400" s="13" t="s">
        <v>1094</v>
      </c>
      <c r="C400" s="13" t="s">
        <v>1095</v>
      </c>
      <c r="D400" s="212">
        <v>1</v>
      </c>
      <c r="E400" s="212">
        <v>0.1</v>
      </c>
    </row>
    <row r="401" spans="2:5" x14ac:dyDescent="0.25">
      <c r="B401" s="13" t="s">
        <v>1096</v>
      </c>
      <c r="C401" s="13" t="s">
        <v>1097</v>
      </c>
      <c r="D401" s="212">
        <v>1</v>
      </c>
      <c r="E401" s="212">
        <v>0</v>
      </c>
    </row>
    <row r="402" spans="2:5" x14ac:dyDescent="0.25">
      <c r="B402" s="13" t="s">
        <v>1098</v>
      </c>
      <c r="C402" s="13" t="s">
        <v>1099</v>
      </c>
      <c r="D402" s="212">
        <v>1</v>
      </c>
      <c r="E402" s="212">
        <v>0.1</v>
      </c>
    </row>
    <row r="403" spans="2:5" x14ac:dyDescent="0.25">
      <c r="B403" s="13" t="s">
        <v>1100</v>
      </c>
      <c r="C403" s="13" t="s">
        <v>1101</v>
      </c>
      <c r="D403" s="212">
        <v>1</v>
      </c>
      <c r="E403" s="212">
        <v>0</v>
      </c>
    </row>
    <row r="404" spans="2:5" x14ac:dyDescent="0.25">
      <c r="B404" s="13" t="s">
        <v>1102</v>
      </c>
      <c r="C404" s="13" t="s">
        <v>1103</v>
      </c>
      <c r="D404" s="212">
        <v>1</v>
      </c>
      <c r="E404" s="212">
        <v>0</v>
      </c>
    </row>
    <row r="405" spans="2:5" x14ac:dyDescent="0.25">
      <c r="B405" s="13" t="s">
        <v>1104</v>
      </c>
      <c r="C405" s="13" t="s">
        <v>1105</v>
      </c>
      <c r="D405" s="212">
        <v>1</v>
      </c>
      <c r="E405" s="212">
        <v>0</v>
      </c>
    </row>
    <row r="406" spans="2:5" x14ac:dyDescent="0.25">
      <c r="B406" s="13" t="s">
        <v>1106</v>
      </c>
      <c r="C406" s="13" t="s">
        <v>1107</v>
      </c>
      <c r="D406" s="212">
        <v>1</v>
      </c>
      <c r="E406" s="212">
        <v>0</v>
      </c>
    </row>
    <row r="407" spans="2:5" x14ac:dyDescent="0.25">
      <c r="B407" s="13" t="s">
        <v>1108</v>
      </c>
      <c r="C407" s="13" t="s">
        <v>1109</v>
      </c>
      <c r="D407" s="212">
        <v>1</v>
      </c>
      <c r="E407" s="212">
        <v>0.1</v>
      </c>
    </row>
    <row r="408" spans="2:5" x14ac:dyDescent="0.25">
      <c r="B408" s="13" t="s">
        <v>104</v>
      </c>
      <c r="C408" s="13" t="s">
        <v>1110</v>
      </c>
      <c r="D408" s="212">
        <v>1</v>
      </c>
      <c r="E408" s="212">
        <v>0</v>
      </c>
    </row>
    <row r="409" spans="2:5" x14ac:dyDescent="0.25">
      <c r="B409" s="13" t="s">
        <v>1111</v>
      </c>
      <c r="C409" s="13" t="s">
        <v>1112</v>
      </c>
      <c r="D409" s="212">
        <v>1</v>
      </c>
      <c r="E409" s="212">
        <v>0.1</v>
      </c>
    </row>
    <row r="410" spans="2:5" x14ac:dyDescent="0.25">
      <c r="B410" s="13" t="s">
        <v>1113</v>
      </c>
      <c r="C410" s="13" t="s">
        <v>1114</v>
      </c>
      <c r="D410" s="212">
        <v>1</v>
      </c>
      <c r="E410" s="212">
        <v>0</v>
      </c>
    </row>
    <row r="411" spans="2:5" x14ac:dyDescent="0.25">
      <c r="B411" s="13" t="s">
        <v>1115</v>
      </c>
      <c r="C411" s="13" t="s">
        <v>1116</v>
      </c>
      <c r="D411" s="212">
        <v>1</v>
      </c>
      <c r="E411" s="212">
        <v>0</v>
      </c>
    </row>
    <row r="412" spans="2:5" x14ac:dyDescent="0.25">
      <c r="B412" s="13" t="s">
        <v>1117</v>
      </c>
      <c r="C412" s="13" t="s">
        <v>1118</v>
      </c>
      <c r="D412" s="212">
        <v>1</v>
      </c>
      <c r="E412" s="212">
        <v>0.1</v>
      </c>
    </row>
    <row r="413" spans="2:5" x14ac:dyDescent="0.25">
      <c r="B413" s="13" t="s">
        <v>1119</v>
      </c>
      <c r="C413" s="13" t="s">
        <v>1120</v>
      </c>
      <c r="D413" s="212">
        <v>1</v>
      </c>
      <c r="E413" s="212">
        <v>0</v>
      </c>
    </row>
    <row r="414" spans="2:5" x14ac:dyDescent="0.25">
      <c r="B414" s="13" t="s">
        <v>1121</v>
      </c>
      <c r="C414" s="13" t="s">
        <v>1122</v>
      </c>
      <c r="D414" s="212">
        <v>1</v>
      </c>
      <c r="E414" s="212">
        <v>0.1</v>
      </c>
    </row>
    <row r="415" spans="2:5" x14ac:dyDescent="0.25">
      <c r="B415" s="13" t="s">
        <v>1123</v>
      </c>
      <c r="C415" s="13" t="s">
        <v>1124</v>
      </c>
      <c r="D415" s="212">
        <v>1</v>
      </c>
      <c r="E415" s="212">
        <v>0.1</v>
      </c>
    </row>
    <row r="416" spans="2:5" x14ac:dyDescent="0.25">
      <c r="B416" s="13" t="s">
        <v>1125</v>
      </c>
      <c r="C416" s="13" t="s">
        <v>1126</v>
      </c>
      <c r="D416" s="212">
        <v>1</v>
      </c>
      <c r="E416" s="212">
        <v>0.1</v>
      </c>
    </row>
    <row r="417" spans="2:5" x14ac:dyDescent="0.25">
      <c r="B417" s="13" t="s">
        <v>1127</v>
      </c>
      <c r="C417" s="13" t="s">
        <v>1128</v>
      </c>
      <c r="D417" s="212">
        <v>1</v>
      </c>
      <c r="E417" s="212">
        <v>0.1</v>
      </c>
    </row>
    <row r="418" spans="2:5" x14ac:dyDescent="0.25">
      <c r="B418" s="13" t="s">
        <v>1129</v>
      </c>
      <c r="C418" s="13" t="s">
        <v>1130</v>
      </c>
      <c r="D418" s="212">
        <v>1</v>
      </c>
      <c r="E418" s="212">
        <v>0.1</v>
      </c>
    </row>
    <row r="419" spans="2:5" x14ac:dyDescent="0.25">
      <c r="B419" s="13" t="s">
        <v>1131</v>
      </c>
      <c r="C419" s="13" t="s">
        <v>1132</v>
      </c>
      <c r="D419" s="212">
        <v>1</v>
      </c>
      <c r="E419" s="212">
        <v>0.1</v>
      </c>
    </row>
    <row r="420" spans="2:5" x14ac:dyDescent="0.25">
      <c r="B420" s="13" t="s">
        <v>1133</v>
      </c>
      <c r="C420" s="13" t="s">
        <v>1134</v>
      </c>
      <c r="D420" s="212">
        <v>1</v>
      </c>
      <c r="E420" s="212">
        <v>0.1</v>
      </c>
    </row>
    <row r="421" spans="2:5" x14ac:dyDescent="0.25">
      <c r="B421" s="13" t="s">
        <v>1135</v>
      </c>
      <c r="C421" s="13" t="s">
        <v>1136</v>
      </c>
      <c r="D421" s="212">
        <v>1</v>
      </c>
      <c r="E421" s="212">
        <v>0.1</v>
      </c>
    </row>
    <row r="422" spans="2:5" x14ac:dyDescent="0.25">
      <c r="B422" s="13" t="s">
        <v>1137</v>
      </c>
      <c r="C422" s="13" t="s">
        <v>1138</v>
      </c>
      <c r="D422" s="212">
        <v>1</v>
      </c>
      <c r="E422" s="212">
        <v>0.1</v>
      </c>
    </row>
    <row r="423" spans="2:5" x14ac:dyDescent="0.25">
      <c r="B423" s="13" t="s">
        <v>1139</v>
      </c>
      <c r="C423" s="13" t="s">
        <v>1140</v>
      </c>
      <c r="D423" s="212">
        <v>0.04</v>
      </c>
      <c r="E423" s="212">
        <v>0</v>
      </c>
    </row>
    <row r="424" spans="2:5" x14ac:dyDescent="0.25">
      <c r="B424" s="13" t="s">
        <v>1141</v>
      </c>
      <c r="C424" s="13" t="s">
        <v>1142</v>
      </c>
      <c r="D424" s="212">
        <v>1</v>
      </c>
      <c r="E424" s="212">
        <v>0.1</v>
      </c>
    </row>
    <row r="425" spans="2:5" x14ac:dyDescent="0.25">
      <c r="B425" s="13" t="s">
        <v>1143</v>
      </c>
      <c r="C425" s="13" t="s">
        <v>1144</v>
      </c>
      <c r="D425" s="212">
        <v>1</v>
      </c>
      <c r="E425" s="212">
        <v>0.1</v>
      </c>
    </row>
    <row r="426" spans="2:5" x14ac:dyDescent="0.25">
      <c r="B426" s="13" t="s">
        <v>1145</v>
      </c>
      <c r="C426" s="13" t="s">
        <v>1146</v>
      </c>
      <c r="D426" s="212">
        <v>1</v>
      </c>
      <c r="E426" s="212">
        <v>0.1</v>
      </c>
    </row>
    <row r="427" spans="2:5" x14ac:dyDescent="0.25">
      <c r="B427" s="13" t="s">
        <v>1147</v>
      </c>
      <c r="C427" s="13" t="s">
        <v>1148</v>
      </c>
      <c r="D427" s="212">
        <v>7.0000000000000007E-2</v>
      </c>
      <c r="E427" s="212">
        <v>0</v>
      </c>
    </row>
    <row r="428" spans="2:5" x14ac:dyDescent="0.25">
      <c r="B428" s="13" t="s">
        <v>1149</v>
      </c>
      <c r="C428" s="13" t="s">
        <v>1150</v>
      </c>
      <c r="D428" s="212">
        <v>1</v>
      </c>
      <c r="E428" s="212">
        <v>0</v>
      </c>
    </row>
    <row r="429" spans="2:5" x14ac:dyDescent="0.25">
      <c r="B429" s="13" t="s">
        <v>71</v>
      </c>
      <c r="C429" s="13" t="s">
        <v>1151</v>
      </c>
      <c r="D429" s="212">
        <v>1</v>
      </c>
      <c r="E429" s="212">
        <v>0</v>
      </c>
    </row>
    <row r="430" spans="2:5" x14ac:dyDescent="0.25">
      <c r="B430" s="13" t="s">
        <v>1152</v>
      </c>
      <c r="C430" s="13" t="s">
        <v>1153</v>
      </c>
      <c r="D430" s="212">
        <v>1</v>
      </c>
      <c r="E430" s="212">
        <v>0.1</v>
      </c>
    </row>
    <row r="431" spans="2:5" x14ac:dyDescent="0.25">
      <c r="B431" s="13" t="s">
        <v>1154</v>
      </c>
      <c r="C431" s="13" t="s">
        <v>1155</v>
      </c>
      <c r="D431" s="212">
        <v>1</v>
      </c>
      <c r="E431" s="212">
        <v>0</v>
      </c>
    </row>
    <row r="432" spans="2:5" x14ac:dyDescent="0.25">
      <c r="B432" s="13" t="s">
        <v>1156</v>
      </c>
      <c r="C432" s="13" t="s">
        <v>1157</v>
      </c>
      <c r="D432" s="212">
        <v>1</v>
      </c>
      <c r="E432" s="212">
        <v>0.1</v>
      </c>
    </row>
    <row r="433" spans="2:5" x14ac:dyDescent="0.25">
      <c r="B433" s="13" t="s">
        <v>1158</v>
      </c>
      <c r="C433" s="13" t="s">
        <v>1159</v>
      </c>
      <c r="D433" s="212">
        <v>1</v>
      </c>
      <c r="E433" s="212">
        <v>0.1</v>
      </c>
    </row>
    <row r="434" spans="2:5" x14ac:dyDescent="0.25">
      <c r="B434" s="13" t="s">
        <v>1160</v>
      </c>
      <c r="C434" s="13" t="s">
        <v>1161</v>
      </c>
      <c r="D434" s="212">
        <v>1</v>
      </c>
      <c r="E434" s="212">
        <v>0</v>
      </c>
    </row>
    <row r="435" spans="2:5" x14ac:dyDescent="0.25">
      <c r="B435" s="13" t="s">
        <v>1162</v>
      </c>
      <c r="C435" s="13" t="s">
        <v>1163</v>
      </c>
      <c r="D435" s="212">
        <v>1</v>
      </c>
      <c r="E435" s="212">
        <v>0.1</v>
      </c>
    </row>
    <row r="436" spans="2:5" x14ac:dyDescent="0.25">
      <c r="B436" s="13" t="s">
        <v>1164</v>
      </c>
      <c r="C436" s="13" t="s">
        <v>1165</v>
      </c>
      <c r="D436" s="212">
        <v>1</v>
      </c>
      <c r="E436" s="212">
        <v>0</v>
      </c>
    </row>
    <row r="437" spans="2:5" x14ac:dyDescent="0.25">
      <c r="B437" s="13" t="s">
        <v>1166</v>
      </c>
      <c r="C437" s="13" t="s">
        <v>1167</v>
      </c>
      <c r="D437" s="212">
        <v>1</v>
      </c>
      <c r="E437" s="212">
        <v>0.1</v>
      </c>
    </row>
    <row r="438" spans="2:5" x14ac:dyDescent="0.25">
      <c r="B438" s="13" t="s">
        <v>1168</v>
      </c>
      <c r="C438" s="13" t="s">
        <v>1169</v>
      </c>
      <c r="D438" s="212">
        <v>1</v>
      </c>
      <c r="E438" s="212">
        <v>0.1</v>
      </c>
    </row>
    <row r="439" spans="2:5" x14ac:dyDescent="0.25">
      <c r="B439" s="13" t="s">
        <v>1170</v>
      </c>
      <c r="C439" s="13" t="s">
        <v>1171</v>
      </c>
      <c r="D439" s="212">
        <v>1</v>
      </c>
      <c r="E439" s="212">
        <v>0.1</v>
      </c>
    </row>
    <row r="440" spans="2:5" x14ac:dyDescent="0.25">
      <c r="B440" s="13" t="s">
        <v>1172</v>
      </c>
      <c r="C440" s="13" t="s">
        <v>1173</v>
      </c>
      <c r="D440" s="212">
        <v>1</v>
      </c>
      <c r="E440" s="212">
        <v>0.1</v>
      </c>
    </row>
    <row r="441" spans="2:5" x14ac:dyDescent="0.25">
      <c r="B441" s="13" t="s">
        <v>1174</v>
      </c>
      <c r="C441" s="13" t="s">
        <v>1175</v>
      </c>
      <c r="D441" s="212">
        <v>1</v>
      </c>
      <c r="E441" s="212">
        <v>0</v>
      </c>
    </row>
    <row r="442" spans="2:5" x14ac:dyDescent="0.25">
      <c r="B442" s="13" t="s">
        <v>1176</v>
      </c>
      <c r="C442" s="13" t="s">
        <v>1177</v>
      </c>
      <c r="D442" s="212">
        <v>1</v>
      </c>
      <c r="E442" s="212">
        <v>0</v>
      </c>
    </row>
    <row r="443" spans="2:5" x14ac:dyDescent="0.25">
      <c r="B443" s="13" t="s">
        <v>1178</v>
      </c>
      <c r="C443" s="13" t="s">
        <v>1179</v>
      </c>
      <c r="D443" s="212">
        <v>1</v>
      </c>
      <c r="E443" s="212">
        <v>0</v>
      </c>
    </row>
    <row r="444" spans="2:5" x14ac:dyDescent="0.25">
      <c r="B444" s="13" t="s">
        <v>1180</v>
      </c>
      <c r="C444" s="13" t="s">
        <v>1181</v>
      </c>
      <c r="D444" s="212">
        <v>1</v>
      </c>
      <c r="E444" s="212">
        <v>0</v>
      </c>
    </row>
    <row r="445" spans="2:5" x14ac:dyDescent="0.25">
      <c r="B445" s="13" t="s">
        <v>1182</v>
      </c>
      <c r="C445" s="13" t="s">
        <v>1183</v>
      </c>
      <c r="D445" s="212">
        <v>1</v>
      </c>
      <c r="E445" s="212">
        <v>0</v>
      </c>
    </row>
    <row r="446" spans="2:5" x14ac:dyDescent="0.25">
      <c r="B446" s="13" t="s">
        <v>1184</v>
      </c>
      <c r="C446" s="13" t="s">
        <v>1185</v>
      </c>
      <c r="D446" s="212">
        <v>1</v>
      </c>
      <c r="E446" s="212">
        <v>0</v>
      </c>
    </row>
    <row r="447" spans="2:5" x14ac:dyDescent="0.25">
      <c r="B447" s="13" t="s">
        <v>1186</v>
      </c>
      <c r="C447" s="13" t="s">
        <v>1187</v>
      </c>
      <c r="D447" s="212">
        <v>1</v>
      </c>
      <c r="E447" s="212">
        <v>0</v>
      </c>
    </row>
    <row r="448" spans="2:5" x14ac:dyDescent="0.25">
      <c r="B448" s="13" t="s">
        <v>1188</v>
      </c>
      <c r="C448" s="13" t="s">
        <v>1189</v>
      </c>
      <c r="D448" s="212">
        <v>1</v>
      </c>
      <c r="E448" s="212">
        <v>0</v>
      </c>
    </row>
    <row r="449" spans="2:5" x14ac:dyDescent="0.25">
      <c r="B449" s="13" t="s">
        <v>1190</v>
      </c>
      <c r="C449" s="13" t="s">
        <v>1191</v>
      </c>
      <c r="D449" s="212">
        <v>1</v>
      </c>
      <c r="E449" s="212">
        <v>0</v>
      </c>
    </row>
    <row r="450" spans="2:5" x14ac:dyDescent="0.25">
      <c r="B450" s="13" t="s">
        <v>1192</v>
      </c>
      <c r="C450" s="13" t="s">
        <v>1193</v>
      </c>
      <c r="D450" s="212">
        <v>1</v>
      </c>
      <c r="E450" s="212">
        <v>0.1</v>
      </c>
    </row>
    <row r="451" spans="2:5" x14ac:dyDescent="0.25">
      <c r="B451" s="13" t="s">
        <v>1194</v>
      </c>
      <c r="C451" s="13" t="s">
        <v>1195</v>
      </c>
      <c r="D451" s="212">
        <v>1</v>
      </c>
      <c r="E451" s="212">
        <v>0.1</v>
      </c>
    </row>
    <row r="452" spans="2:5" x14ac:dyDescent="0.25">
      <c r="B452" s="13" t="s">
        <v>1196</v>
      </c>
      <c r="C452" s="13" t="s">
        <v>1197</v>
      </c>
      <c r="D452" s="212">
        <v>1</v>
      </c>
      <c r="E452" s="212">
        <v>0</v>
      </c>
    </row>
    <row r="453" spans="2:5" x14ac:dyDescent="0.25">
      <c r="B453" s="13" t="s">
        <v>1198</v>
      </c>
      <c r="C453" s="13" t="s">
        <v>1199</v>
      </c>
      <c r="D453" s="212">
        <v>1</v>
      </c>
      <c r="E453" s="212">
        <v>0.1</v>
      </c>
    </row>
    <row r="454" spans="2:5" x14ac:dyDescent="0.25">
      <c r="B454" s="13" t="s">
        <v>1200</v>
      </c>
      <c r="C454" s="13" t="s">
        <v>1201</v>
      </c>
      <c r="D454" s="212">
        <v>1</v>
      </c>
      <c r="E454" s="212">
        <v>0</v>
      </c>
    </row>
    <row r="455" spans="2:5" x14ac:dyDescent="0.25">
      <c r="B455" s="13" t="s">
        <v>1202</v>
      </c>
      <c r="C455" s="13" t="s">
        <v>1203</v>
      </c>
      <c r="D455" s="212">
        <v>1</v>
      </c>
      <c r="E455" s="212">
        <v>0.1</v>
      </c>
    </row>
    <row r="456" spans="2:5" x14ac:dyDescent="0.25">
      <c r="B456" s="13" t="s">
        <v>1204</v>
      </c>
      <c r="C456" s="13" t="s">
        <v>1205</v>
      </c>
      <c r="D456" s="212">
        <v>1</v>
      </c>
      <c r="E456" s="212">
        <v>0</v>
      </c>
    </row>
    <row r="457" spans="2:5" x14ac:dyDescent="0.25">
      <c r="B457" s="13" t="s">
        <v>1206</v>
      </c>
      <c r="C457" s="13" t="s">
        <v>1207</v>
      </c>
      <c r="D457" s="212">
        <v>1</v>
      </c>
      <c r="E457" s="212">
        <v>0.1</v>
      </c>
    </row>
    <row r="458" spans="2:5" x14ac:dyDescent="0.25">
      <c r="B458" s="13" t="s">
        <v>1208</v>
      </c>
      <c r="C458" s="13" t="s">
        <v>1209</v>
      </c>
      <c r="D458" s="212">
        <v>1</v>
      </c>
      <c r="E458" s="212">
        <v>0.1</v>
      </c>
    </row>
    <row r="459" spans="2:5" x14ac:dyDescent="0.25">
      <c r="B459" s="13" t="s">
        <v>1210</v>
      </c>
      <c r="C459" s="13" t="s">
        <v>1211</v>
      </c>
      <c r="D459" s="212">
        <v>1</v>
      </c>
      <c r="E459" s="212">
        <v>0.1</v>
      </c>
    </row>
    <row r="460" spans="2:5" x14ac:dyDescent="0.25">
      <c r="B460" s="13" t="s">
        <v>1212</v>
      </c>
      <c r="C460" s="13" t="s">
        <v>1213</v>
      </c>
      <c r="D460" s="212">
        <v>1</v>
      </c>
      <c r="E460" s="212">
        <v>0.1</v>
      </c>
    </row>
    <row r="461" spans="2:5" x14ac:dyDescent="0.25">
      <c r="B461" s="13" t="s">
        <v>1214</v>
      </c>
      <c r="C461" s="13" t="s">
        <v>1215</v>
      </c>
      <c r="D461" s="212">
        <v>1</v>
      </c>
      <c r="E461" s="212">
        <v>0.1</v>
      </c>
    </row>
    <row r="462" spans="2:5" x14ac:dyDescent="0.25">
      <c r="B462" s="13" t="s">
        <v>1216</v>
      </c>
      <c r="C462" s="13" t="s">
        <v>1217</v>
      </c>
      <c r="D462" s="212">
        <v>1</v>
      </c>
      <c r="E462" s="212">
        <v>0.1</v>
      </c>
    </row>
    <row r="463" spans="2:5" x14ac:dyDescent="0.25">
      <c r="B463" s="13" t="s">
        <v>1218</v>
      </c>
      <c r="C463" s="13" t="s">
        <v>1219</v>
      </c>
      <c r="D463" s="212">
        <v>1</v>
      </c>
      <c r="E463" s="212">
        <v>0.1</v>
      </c>
    </row>
    <row r="464" spans="2:5" x14ac:dyDescent="0.25">
      <c r="B464" s="13" t="s">
        <v>1220</v>
      </c>
      <c r="C464" s="13" t="s">
        <v>1221</v>
      </c>
      <c r="D464" s="212">
        <v>1</v>
      </c>
      <c r="E464" s="212">
        <v>0</v>
      </c>
    </row>
    <row r="465" spans="2:5" x14ac:dyDescent="0.25">
      <c r="B465" s="13" t="s">
        <v>1222</v>
      </c>
      <c r="C465" s="13" t="s">
        <v>1223</v>
      </c>
      <c r="D465" s="212">
        <v>1</v>
      </c>
      <c r="E465" s="212">
        <v>0.1</v>
      </c>
    </row>
    <row r="466" spans="2:5" x14ac:dyDescent="0.25">
      <c r="B466" s="13" t="s">
        <v>1224</v>
      </c>
      <c r="C466" s="13" t="s">
        <v>1225</v>
      </c>
      <c r="D466" s="212">
        <v>1</v>
      </c>
      <c r="E466" s="212">
        <v>0.1</v>
      </c>
    </row>
    <row r="467" spans="2:5" x14ac:dyDescent="0.25">
      <c r="B467" s="13" t="s">
        <v>1226</v>
      </c>
      <c r="C467" s="13" t="s">
        <v>1227</v>
      </c>
      <c r="D467" s="212">
        <v>1</v>
      </c>
      <c r="E467" s="212">
        <v>0.1</v>
      </c>
    </row>
    <row r="468" spans="2:5" x14ac:dyDescent="0.25">
      <c r="B468" s="13" t="s">
        <v>1228</v>
      </c>
      <c r="C468" s="13" t="s">
        <v>1229</v>
      </c>
      <c r="D468" s="212">
        <v>1</v>
      </c>
      <c r="E468" s="212">
        <v>0.1</v>
      </c>
    </row>
    <row r="469" spans="2:5" x14ac:dyDescent="0.25">
      <c r="B469" s="13" t="s">
        <v>1230</v>
      </c>
      <c r="C469" s="13" t="s">
        <v>1231</v>
      </c>
      <c r="D469" s="212">
        <v>1</v>
      </c>
      <c r="E469" s="212">
        <v>0</v>
      </c>
    </row>
    <row r="470" spans="2:5" x14ac:dyDescent="0.25">
      <c r="B470" s="13" t="s">
        <v>1232</v>
      </c>
      <c r="C470" s="13" t="s">
        <v>1233</v>
      </c>
      <c r="D470" s="212">
        <v>1</v>
      </c>
      <c r="E470" s="212">
        <v>0.1</v>
      </c>
    </row>
    <row r="471" spans="2:5" x14ac:dyDescent="0.25">
      <c r="B471" s="13" t="s">
        <v>1234</v>
      </c>
      <c r="C471" s="13" t="s">
        <v>1235</v>
      </c>
      <c r="D471" s="212">
        <v>1</v>
      </c>
      <c r="E471" s="212">
        <v>0.1</v>
      </c>
    </row>
    <row r="472" spans="2:5" x14ac:dyDescent="0.25">
      <c r="B472" s="13" t="s">
        <v>1236</v>
      </c>
      <c r="C472" s="13" t="s">
        <v>1237</v>
      </c>
      <c r="D472" s="212">
        <v>1</v>
      </c>
      <c r="E472" s="212">
        <v>0.1</v>
      </c>
    </row>
    <row r="473" spans="2:5" x14ac:dyDescent="0.25">
      <c r="B473" s="13" t="s">
        <v>1238</v>
      </c>
      <c r="C473" s="13" t="s">
        <v>1239</v>
      </c>
      <c r="D473" s="212">
        <v>1</v>
      </c>
      <c r="E473" s="212">
        <v>0</v>
      </c>
    </row>
    <row r="474" spans="2:5" x14ac:dyDescent="0.25">
      <c r="B474" s="13" t="s">
        <v>1240</v>
      </c>
      <c r="C474" s="13" t="s">
        <v>1241</v>
      </c>
      <c r="D474" s="212">
        <v>1</v>
      </c>
      <c r="E474" s="212">
        <v>0</v>
      </c>
    </row>
    <row r="475" spans="2:5" x14ac:dyDescent="0.25">
      <c r="B475" s="13" t="s">
        <v>1242</v>
      </c>
      <c r="C475" s="13" t="s">
        <v>1243</v>
      </c>
      <c r="D475" s="212">
        <v>1</v>
      </c>
      <c r="E475" s="212">
        <v>0.1</v>
      </c>
    </row>
    <row r="476" spans="2:5" x14ac:dyDescent="0.25">
      <c r="B476" s="13" t="s">
        <v>1244</v>
      </c>
      <c r="C476" s="13" t="s">
        <v>1245</v>
      </c>
      <c r="D476" s="212">
        <v>1</v>
      </c>
      <c r="E476" s="212">
        <v>0</v>
      </c>
    </row>
    <row r="477" spans="2:5" x14ac:dyDescent="0.25">
      <c r="B477" s="13" t="s">
        <v>1246</v>
      </c>
      <c r="C477" s="13" t="s">
        <v>1247</v>
      </c>
      <c r="D477" s="212">
        <v>1</v>
      </c>
      <c r="E477" s="212">
        <v>0</v>
      </c>
    </row>
    <row r="478" spans="2:5" x14ac:dyDescent="0.25">
      <c r="B478" s="13" t="s">
        <v>1248</v>
      </c>
      <c r="C478" s="13" t="s">
        <v>1249</v>
      </c>
      <c r="D478" s="212">
        <v>1</v>
      </c>
      <c r="E478" s="212">
        <v>0.1</v>
      </c>
    </row>
    <row r="479" spans="2:5" x14ac:dyDescent="0.25">
      <c r="B479" s="13" t="s">
        <v>1250</v>
      </c>
      <c r="C479" s="13" t="s">
        <v>1251</v>
      </c>
      <c r="D479" s="212">
        <v>1</v>
      </c>
      <c r="E479" s="212">
        <v>0.1</v>
      </c>
    </row>
    <row r="480" spans="2:5" x14ac:dyDescent="0.25">
      <c r="B480" s="13" t="s">
        <v>1252</v>
      </c>
      <c r="C480" s="13" t="s">
        <v>1253</v>
      </c>
      <c r="D480" s="212">
        <v>1</v>
      </c>
      <c r="E480" s="212">
        <v>0.1</v>
      </c>
    </row>
    <row r="481" spans="2:5" x14ac:dyDescent="0.25">
      <c r="B481" s="13" t="s">
        <v>1254</v>
      </c>
      <c r="C481" s="13" t="s">
        <v>1255</v>
      </c>
      <c r="D481" s="212">
        <v>1</v>
      </c>
      <c r="E481" s="212">
        <v>0</v>
      </c>
    </row>
    <row r="482" spans="2:5" x14ac:dyDescent="0.25">
      <c r="B482" s="13" t="s">
        <v>1256</v>
      </c>
      <c r="C482" s="13" t="s">
        <v>1257</v>
      </c>
      <c r="D482" s="212">
        <v>1</v>
      </c>
      <c r="E482" s="212">
        <v>0</v>
      </c>
    </row>
    <row r="483" spans="2:5" x14ac:dyDescent="0.25">
      <c r="B483" s="13" t="s">
        <v>1258</v>
      </c>
      <c r="C483" s="13" t="s">
        <v>1259</v>
      </c>
      <c r="D483" s="212">
        <v>1</v>
      </c>
      <c r="E483" s="212">
        <v>0.1</v>
      </c>
    </row>
    <row r="484" spans="2:5" x14ac:dyDescent="0.25">
      <c r="B484" s="13" t="s">
        <v>1260</v>
      </c>
      <c r="C484" s="13" t="s">
        <v>1261</v>
      </c>
      <c r="D484" s="212">
        <v>1</v>
      </c>
      <c r="E484" s="212">
        <v>0.1</v>
      </c>
    </row>
    <row r="485" spans="2:5" x14ac:dyDescent="0.25">
      <c r="B485" s="13" t="s">
        <v>1262</v>
      </c>
      <c r="C485" s="13" t="s">
        <v>1263</v>
      </c>
      <c r="D485" s="212">
        <v>1</v>
      </c>
      <c r="E485" s="212">
        <v>0.1</v>
      </c>
    </row>
    <row r="486" spans="2:5" x14ac:dyDescent="0.25">
      <c r="B486" s="13" t="s">
        <v>1264</v>
      </c>
      <c r="C486" s="13" t="s">
        <v>1265</v>
      </c>
      <c r="D486" s="212">
        <v>1</v>
      </c>
      <c r="E486" s="212">
        <v>0.1</v>
      </c>
    </row>
    <row r="487" spans="2:5" x14ac:dyDescent="0.25">
      <c r="B487" s="13" t="s">
        <v>1266</v>
      </c>
      <c r="C487" s="13" t="s">
        <v>1267</v>
      </c>
      <c r="D487" s="212">
        <v>1</v>
      </c>
      <c r="E487" s="212">
        <v>0</v>
      </c>
    </row>
    <row r="488" spans="2:5" x14ac:dyDescent="0.25">
      <c r="B488" s="13" t="s">
        <v>1268</v>
      </c>
      <c r="C488" s="13" t="s">
        <v>1269</v>
      </c>
      <c r="D488" s="212">
        <v>0.04</v>
      </c>
      <c r="E488" s="212">
        <v>0</v>
      </c>
    </row>
    <row r="489" spans="2:5" x14ac:dyDescent="0.25">
      <c r="B489" s="13" t="s">
        <v>1270</v>
      </c>
      <c r="C489" s="13" t="s">
        <v>1271</v>
      </c>
      <c r="D489" s="212">
        <v>0.04</v>
      </c>
      <c r="E489" s="212">
        <v>0</v>
      </c>
    </row>
    <row r="490" spans="2:5" x14ac:dyDescent="0.25">
      <c r="B490" s="13" t="s">
        <v>1272</v>
      </c>
      <c r="C490" s="13" t="s">
        <v>1273</v>
      </c>
      <c r="D490" s="212">
        <v>0.04</v>
      </c>
      <c r="E490" s="212">
        <v>0</v>
      </c>
    </row>
    <row r="491" spans="2:5" x14ac:dyDescent="0.25">
      <c r="B491" s="13" t="s">
        <v>312</v>
      </c>
      <c r="C491" s="13" t="s">
        <v>1274</v>
      </c>
      <c r="D491" s="212">
        <v>0.04</v>
      </c>
      <c r="E491" s="212">
        <v>0</v>
      </c>
    </row>
    <row r="492" spans="2:5" x14ac:dyDescent="0.25">
      <c r="B492" s="13" t="s">
        <v>1275</v>
      </c>
      <c r="C492" s="13" t="s">
        <v>1276</v>
      </c>
      <c r="D492" s="212">
        <v>0.04</v>
      </c>
      <c r="E492" s="212">
        <v>0</v>
      </c>
    </row>
    <row r="493" spans="2:5" x14ac:dyDescent="0.25">
      <c r="B493" s="13" t="s">
        <v>1277</v>
      </c>
      <c r="C493" s="13" t="s">
        <v>1278</v>
      </c>
      <c r="D493" s="212">
        <v>1</v>
      </c>
      <c r="E493" s="212">
        <v>0.1</v>
      </c>
    </row>
    <row r="494" spans="2:5" x14ac:dyDescent="0.25">
      <c r="B494" s="13" t="s">
        <v>1279</v>
      </c>
      <c r="C494" s="13" t="s">
        <v>1280</v>
      </c>
      <c r="D494" s="212">
        <v>1</v>
      </c>
      <c r="E494" s="212">
        <v>0</v>
      </c>
    </row>
    <row r="495" spans="2:5" x14ac:dyDescent="0.25">
      <c r="B495" s="13" t="s">
        <v>1281</v>
      </c>
      <c r="C495" s="13" t="s">
        <v>1282</v>
      </c>
      <c r="D495" s="212">
        <v>1</v>
      </c>
      <c r="E495" s="212">
        <v>0</v>
      </c>
    </row>
    <row r="496" spans="2:5" x14ac:dyDescent="0.25">
      <c r="B496" s="13" t="s">
        <v>1283</v>
      </c>
      <c r="C496" s="13" t="s">
        <v>1284</v>
      </c>
      <c r="D496" s="212">
        <v>1</v>
      </c>
      <c r="E496" s="212">
        <v>0</v>
      </c>
    </row>
    <row r="497" spans="2:5" x14ac:dyDescent="0.25">
      <c r="B497" s="13" t="s">
        <v>1285</v>
      </c>
      <c r="C497" s="13" t="s">
        <v>1286</v>
      </c>
      <c r="D497" s="212">
        <v>1</v>
      </c>
      <c r="E497" s="212">
        <v>0.1</v>
      </c>
    </row>
    <row r="498" spans="2:5" x14ac:dyDescent="0.25">
      <c r="B498" s="13" t="s">
        <v>1287</v>
      </c>
      <c r="C498" s="13" t="s">
        <v>1288</v>
      </c>
      <c r="D498" s="212">
        <v>1</v>
      </c>
      <c r="E498" s="212">
        <v>0.1</v>
      </c>
    </row>
    <row r="499" spans="2:5" x14ac:dyDescent="0.25">
      <c r="B499" s="13" t="s">
        <v>1289</v>
      </c>
      <c r="C499" s="13" t="s">
        <v>1290</v>
      </c>
      <c r="D499" s="212">
        <v>1</v>
      </c>
      <c r="E499" s="212">
        <v>0</v>
      </c>
    </row>
    <row r="500" spans="2:5" x14ac:dyDescent="0.25">
      <c r="B500" s="13" t="s">
        <v>1291</v>
      </c>
      <c r="C500" s="13" t="s">
        <v>1292</v>
      </c>
      <c r="D500" s="212">
        <v>1</v>
      </c>
      <c r="E500" s="212">
        <v>0.1</v>
      </c>
    </row>
    <row r="501" spans="2:5" x14ac:dyDescent="0.25">
      <c r="B501" s="13" t="s">
        <v>1293</v>
      </c>
      <c r="C501" s="13" t="s">
        <v>1294</v>
      </c>
      <c r="D501" s="212">
        <v>1</v>
      </c>
      <c r="E501" s="212">
        <v>0.1</v>
      </c>
    </row>
    <row r="502" spans="2:5" x14ac:dyDescent="0.25">
      <c r="B502" s="13" t="s">
        <v>1295</v>
      </c>
      <c r="C502" s="13" t="s">
        <v>1296</v>
      </c>
      <c r="D502" s="212">
        <v>1</v>
      </c>
      <c r="E502" s="212">
        <v>0.1</v>
      </c>
    </row>
    <row r="503" spans="2:5" x14ac:dyDescent="0.25">
      <c r="B503" s="13" t="s">
        <v>1297</v>
      </c>
      <c r="C503" s="13" t="s">
        <v>1298</v>
      </c>
      <c r="D503" s="212">
        <v>1</v>
      </c>
      <c r="E503" s="212">
        <v>0.1</v>
      </c>
    </row>
    <row r="504" spans="2:5" x14ac:dyDescent="0.25">
      <c r="B504" s="13" t="s">
        <v>1299</v>
      </c>
      <c r="C504" s="13" t="s">
        <v>1300</v>
      </c>
      <c r="D504" s="212">
        <v>1</v>
      </c>
      <c r="E504" s="212">
        <v>0.1</v>
      </c>
    </row>
    <row r="505" spans="2:5" x14ac:dyDescent="0.25">
      <c r="B505" s="13" t="s">
        <v>1301</v>
      </c>
      <c r="C505" s="13" t="s">
        <v>1302</v>
      </c>
      <c r="D505" s="212">
        <v>1</v>
      </c>
      <c r="E505" s="212">
        <v>0</v>
      </c>
    </row>
    <row r="506" spans="2:5" x14ac:dyDescent="0.25">
      <c r="B506" s="13" t="s">
        <v>1303</v>
      </c>
      <c r="C506" s="13" t="s">
        <v>1304</v>
      </c>
      <c r="D506" s="212">
        <v>1</v>
      </c>
      <c r="E506" s="212">
        <v>0</v>
      </c>
    </row>
    <row r="507" spans="2:5" x14ac:dyDescent="0.25">
      <c r="B507" s="13" t="s">
        <v>1305</v>
      </c>
      <c r="C507" s="13" t="s">
        <v>1306</v>
      </c>
      <c r="D507" s="212">
        <v>1</v>
      </c>
      <c r="E507" s="212">
        <v>0.1</v>
      </c>
    </row>
    <row r="508" spans="2:5" x14ac:dyDescent="0.25">
      <c r="B508" s="13" t="s">
        <v>1307</v>
      </c>
      <c r="C508" s="13" t="s">
        <v>1308</v>
      </c>
      <c r="D508" s="212">
        <v>1</v>
      </c>
      <c r="E508" s="212">
        <v>0.1</v>
      </c>
    </row>
    <row r="509" spans="2:5" x14ac:dyDescent="0.25">
      <c r="B509" s="13" t="s">
        <v>1309</v>
      </c>
      <c r="C509" s="13" t="s">
        <v>1310</v>
      </c>
      <c r="D509" s="212">
        <v>1</v>
      </c>
      <c r="E509" s="212">
        <v>0</v>
      </c>
    </row>
    <row r="510" spans="2:5" x14ac:dyDescent="0.25">
      <c r="B510" s="13" t="s">
        <v>1311</v>
      </c>
      <c r="C510" s="13" t="s">
        <v>1312</v>
      </c>
      <c r="D510" s="212">
        <v>1</v>
      </c>
      <c r="E510" s="212">
        <v>0.1</v>
      </c>
    </row>
    <row r="511" spans="2:5" x14ac:dyDescent="0.25">
      <c r="B511" s="13" t="s">
        <v>1313</v>
      </c>
      <c r="C511" s="13" t="s">
        <v>1314</v>
      </c>
      <c r="D511" s="212">
        <v>1</v>
      </c>
      <c r="E511" s="212">
        <v>0.1</v>
      </c>
    </row>
    <row r="512" spans="2:5" x14ac:dyDescent="0.25">
      <c r="B512" s="13" t="s">
        <v>1315</v>
      </c>
      <c r="C512" s="13" t="s">
        <v>1316</v>
      </c>
      <c r="D512" s="212">
        <v>1</v>
      </c>
      <c r="E512" s="212">
        <v>0.1</v>
      </c>
    </row>
    <row r="513" spans="2:5" x14ac:dyDescent="0.25">
      <c r="B513" s="13" t="s">
        <v>1317</v>
      </c>
      <c r="C513" s="13" t="s">
        <v>1318</v>
      </c>
      <c r="D513" s="212">
        <v>1</v>
      </c>
      <c r="E513" s="212">
        <v>0</v>
      </c>
    </row>
    <row r="514" spans="2:5" x14ac:dyDescent="0.25">
      <c r="B514" s="13" t="s">
        <v>1319</v>
      </c>
      <c r="C514" s="13" t="s">
        <v>1320</v>
      </c>
      <c r="D514" s="212">
        <v>1</v>
      </c>
      <c r="E514" s="212">
        <v>0.1</v>
      </c>
    </row>
    <row r="515" spans="2:5" x14ac:dyDescent="0.25">
      <c r="B515" s="13" t="s">
        <v>1321</v>
      </c>
      <c r="C515" s="13" t="s">
        <v>1322</v>
      </c>
      <c r="D515" s="212">
        <v>1</v>
      </c>
      <c r="E515" s="212">
        <v>0</v>
      </c>
    </row>
    <row r="516" spans="2:5" x14ac:dyDescent="0.25">
      <c r="B516" s="13" t="s">
        <v>1323</v>
      </c>
      <c r="C516" s="13" t="s">
        <v>1324</v>
      </c>
      <c r="D516" s="212">
        <v>1</v>
      </c>
      <c r="E516" s="212">
        <v>0.1</v>
      </c>
    </row>
    <row r="517" spans="2:5" x14ac:dyDescent="0.25">
      <c r="B517" s="13" t="s">
        <v>1325</v>
      </c>
      <c r="C517" s="13" t="s">
        <v>1326</v>
      </c>
      <c r="D517" s="212">
        <v>1</v>
      </c>
      <c r="E517" s="212">
        <v>0.1</v>
      </c>
    </row>
    <row r="518" spans="2:5" x14ac:dyDescent="0.25">
      <c r="B518" s="13" t="s">
        <v>1327</v>
      </c>
      <c r="C518" s="13" t="s">
        <v>1328</v>
      </c>
      <c r="D518" s="212">
        <v>1</v>
      </c>
      <c r="E518" s="212">
        <v>0.1</v>
      </c>
    </row>
    <row r="519" spans="2:5" x14ac:dyDescent="0.25">
      <c r="B519" s="13" t="s">
        <v>1329</v>
      </c>
      <c r="C519" s="13" t="s">
        <v>1330</v>
      </c>
      <c r="D519" s="212">
        <v>1</v>
      </c>
      <c r="E519" s="212">
        <v>0.1</v>
      </c>
    </row>
    <row r="520" spans="2:5" x14ac:dyDescent="0.25">
      <c r="B520" s="13" t="s">
        <v>1331</v>
      </c>
      <c r="C520" s="13" t="s">
        <v>1332</v>
      </c>
      <c r="D520" s="212">
        <v>1</v>
      </c>
      <c r="E520" s="212">
        <v>0</v>
      </c>
    </row>
    <row r="521" spans="2:5" x14ac:dyDescent="0.25">
      <c r="B521" s="13" t="s">
        <v>1333</v>
      </c>
      <c r="C521" s="13" t="s">
        <v>1334</v>
      </c>
      <c r="D521" s="212">
        <v>1</v>
      </c>
      <c r="E521" s="212">
        <v>0.1</v>
      </c>
    </row>
    <row r="522" spans="2:5" x14ac:dyDescent="0.25">
      <c r="B522" s="13" t="s">
        <v>1335</v>
      </c>
      <c r="C522" s="13" t="s">
        <v>1336</v>
      </c>
      <c r="D522" s="212">
        <v>1</v>
      </c>
      <c r="E522" s="212">
        <v>0</v>
      </c>
    </row>
    <row r="523" spans="2:5" x14ac:dyDescent="0.25">
      <c r="B523" s="13" t="s">
        <v>1337</v>
      </c>
      <c r="C523" s="13" t="s">
        <v>1338</v>
      </c>
      <c r="D523" s="212">
        <v>1</v>
      </c>
      <c r="E523" s="212">
        <v>0.1</v>
      </c>
    </row>
    <row r="524" spans="2:5" x14ac:dyDescent="0.25">
      <c r="B524" s="13" t="s">
        <v>1339</v>
      </c>
      <c r="C524" s="13" t="s">
        <v>1340</v>
      </c>
      <c r="D524" s="212">
        <v>1</v>
      </c>
      <c r="E524" s="212">
        <v>0.1</v>
      </c>
    </row>
    <row r="525" spans="2:5" x14ac:dyDescent="0.25">
      <c r="B525" s="13" t="s">
        <v>1341</v>
      </c>
      <c r="C525" s="13" t="s">
        <v>1342</v>
      </c>
      <c r="D525" s="212">
        <v>1</v>
      </c>
      <c r="E525" s="212">
        <v>6.0000000000000001E-3</v>
      </c>
    </row>
    <row r="526" spans="2:5" x14ac:dyDescent="0.25">
      <c r="B526" s="13" t="s">
        <v>1343</v>
      </c>
      <c r="C526" s="13" t="s">
        <v>1344</v>
      </c>
      <c r="D526" s="212">
        <v>1</v>
      </c>
      <c r="E526" s="212">
        <v>0.1</v>
      </c>
    </row>
    <row r="527" spans="2:5" x14ac:dyDescent="0.25">
      <c r="B527" s="13" t="s">
        <v>1345</v>
      </c>
      <c r="C527" s="13" t="s">
        <v>1346</v>
      </c>
      <c r="D527" s="212">
        <v>1</v>
      </c>
      <c r="E527" s="212">
        <v>0.1</v>
      </c>
    </row>
    <row r="528" spans="2:5" x14ac:dyDescent="0.25">
      <c r="B528" s="13" t="s">
        <v>1347</v>
      </c>
      <c r="C528" s="13" t="s">
        <v>1348</v>
      </c>
      <c r="D528" s="212">
        <v>1</v>
      </c>
      <c r="E528" s="212">
        <v>0.1</v>
      </c>
    </row>
    <row r="529" spans="2:5" x14ac:dyDescent="0.25">
      <c r="B529" s="13" t="s">
        <v>1349</v>
      </c>
      <c r="C529" s="13" t="s">
        <v>1350</v>
      </c>
      <c r="D529" s="212">
        <v>1</v>
      </c>
      <c r="E529" s="212">
        <v>0.1</v>
      </c>
    </row>
    <row r="530" spans="2:5" x14ac:dyDescent="0.25">
      <c r="B530" s="13" t="s">
        <v>1351</v>
      </c>
      <c r="C530" s="13" t="s">
        <v>1352</v>
      </c>
      <c r="D530" s="212">
        <v>1</v>
      </c>
      <c r="E530" s="212">
        <v>0.1</v>
      </c>
    </row>
    <row r="531" spans="2:5" x14ac:dyDescent="0.25">
      <c r="B531" s="13" t="s">
        <v>1353</v>
      </c>
      <c r="C531" s="13" t="s">
        <v>1354</v>
      </c>
      <c r="D531" s="212">
        <v>1</v>
      </c>
      <c r="E531" s="212">
        <v>0.1</v>
      </c>
    </row>
    <row r="532" spans="2:5" x14ac:dyDescent="0.25">
      <c r="B532" s="13" t="s">
        <v>1355</v>
      </c>
      <c r="C532" s="13" t="s">
        <v>1356</v>
      </c>
      <c r="D532" s="212">
        <v>1</v>
      </c>
      <c r="E532" s="212">
        <v>0.1</v>
      </c>
    </row>
    <row r="533" spans="2:5" x14ac:dyDescent="0.25">
      <c r="B533" s="13" t="s">
        <v>1357</v>
      </c>
      <c r="C533" s="13" t="s">
        <v>1358</v>
      </c>
      <c r="D533" s="212">
        <v>1</v>
      </c>
      <c r="E533" s="212">
        <v>0.1</v>
      </c>
    </row>
    <row r="534" spans="2:5" x14ac:dyDescent="0.25">
      <c r="B534" s="13" t="s">
        <v>1359</v>
      </c>
      <c r="C534" s="13" t="s">
        <v>1360</v>
      </c>
      <c r="D534" s="212">
        <v>1</v>
      </c>
      <c r="E534" s="212">
        <v>0</v>
      </c>
    </row>
    <row r="535" spans="2:5" x14ac:dyDescent="0.25">
      <c r="B535" s="13" t="s">
        <v>1361</v>
      </c>
      <c r="C535" s="13" t="s">
        <v>1362</v>
      </c>
      <c r="D535" s="212">
        <v>1</v>
      </c>
      <c r="E535" s="212">
        <v>0.1</v>
      </c>
    </row>
    <row r="536" spans="2:5" x14ac:dyDescent="0.25">
      <c r="B536" s="13" t="s">
        <v>1363</v>
      </c>
      <c r="C536" s="13" t="s">
        <v>1364</v>
      </c>
      <c r="D536" s="212">
        <v>1</v>
      </c>
      <c r="E536" s="212">
        <v>0</v>
      </c>
    </row>
    <row r="537" spans="2:5" x14ac:dyDescent="0.25">
      <c r="B537" s="13" t="s">
        <v>1365</v>
      </c>
      <c r="C537" s="13" t="s">
        <v>1366</v>
      </c>
      <c r="D537" s="212">
        <v>1</v>
      </c>
      <c r="E537" s="212">
        <v>0.1</v>
      </c>
    </row>
    <row r="538" spans="2:5" x14ac:dyDescent="0.25">
      <c r="B538" s="13" t="s">
        <v>1367</v>
      </c>
      <c r="C538" s="13" t="s">
        <v>1368</v>
      </c>
      <c r="D538" s="212">
        <v>1</v>
      </c>
      <c r="E538" s="212">
        <v>0</v>
      </c>
    </row>
    <row r="539" spans="2:5" x14ac:dyDescent="0.25">
      <c r="B539" s="13" t="s">
        <v>1369</v>
      </c>
      <c r="C539" s="13" t="s">
        <v>1370</v>
      </c>
      <c r="D539" s="212">
        <v>1</v>
      </c>
      <c r="E539" s="212">
        <v>0</v>
      </c>
    </row>
    <row r="540" spans="2:5" x14ac:dyDescent="0.25">
      <c r="B540" s="13" t="s">
        <v>1371</v>
      </c>
      <c r="C540" s="13" t="s">
        <v>1372</v>
      </c>
      <c r="D540" s="212">
        <v>1</v>
      </c>
      <c r="E540" s="212">
        <v>0</v>
      </c>
    </row>
    <row r="541" spans="2:5" x14ac:dyDescent="0.25">
      <c r="B541" s="13" t="s">
        <v>1373</v>
      </c>
      <c r="C541" s="13" t="s">
        <v>1374</v>
      </c>
      <c r="D541" s="212">
        <v>1</v>
      </c>
      <c r="E541" s="212">
        <v>0.25</v>
      </c>
    </row>
    <row r="542" spans="2:5" x14ac:dyDescent="0.25">
      <c r="B542" s="13" t="s">
        <v>1375</v>
      </c>
      <c r="C542" s="13" t="s">
        <v>1376</v>
      </c>
      <c r="D542" s="212">
        <v>1</v>
      </c>
      <c r="E542" s="212">
        <v>0.1</v>
      </c>
    </row>
    <row r="543" spans="2:5" x14ac:dyDescent="0.25">
      <c r="B543" s="13" t="s">
        <v>1377</v>
      </c>
      <c r="C543" s="13" t="s">
        <v>1378</v>
      </c>
      <c r="D543" s="212">
        <v>1</v>
      </c>
      <c r="E543" s="212">
        <v>0</v>
      </c>
    </row>
    <row r="544" spans="2:5" x14ac:dyDescent="0.25">
      <c r="B544" s="13" t="s">
        <v>1379</v>
      </c>
      <c r="C544" s="13" t="s">
        <v>1380</v>
      </c>
      <c r="D544" s="212">
        <v>1</v>
      </c>
      <c r="E544" s="212">
        <v>0</v>
      </c>
    </row>
    <row r="545" spans="2:5" x14ac:dyDescent="0.25">
      <c r="B545" s="13" t="s">
        <v>1381</v>
      </c>
      <c r="C545" s="13" t="s">
        <v>1382</v>
      </c>
      <c r="D545" s="212">
        <v>1</v>
      </c>
      <c r="E545" s="212">
        <v>0</v>
      </c>
    </row>
    <row r="546" spans="2:5" x14ac:dyDescent="0.25">
      <c r="B546" s="13" t="s">
        <v>1383</v>
      </c>
      <c r="C546" s="13" t="s">
        <v>1384</v>
      </c>
      <c r="D546" s="212">
        <v>1</v>
      </c>
      <c r="E546" s="212">
        <v>0</v>
      </c>
    </row>
    <row r="547" spans="2:5" x14ac:dyDescent="0.25">
      <c r="B547" s="13" t="s">
        <v>1385</v>
      </c>
      <c r="C547" s="13" t="s">
        <v>1386</v>
      </c>
      <c r="D547" s="212">
        <v>1</v>
      </c>
      <c r="E547" s="212">
        <v>0</v>
      </c>
    </row>
    <row r="548" spans="2:5" x14ac:dyDescent="0.25">
      <c r="B548" s="13" t="s">
        <v>1387</v>
      </c>
      <c r="C548" s="13" t="s">
        <v>1388</v>
      </c>
      <c r="D548" s="212">
        <v>1</v>
      </c>
      <c r="E548" s="212">
        <v>0</v>
      </c>
    </row>
    <row r="549" spans="2:5" x14ac:dyDescent="0.25">
      <c r="B549" s="13" t="s">
        <v>1389</v>
      </c>
      <c r="C549" s="13" t="s">
        <v>1390</v>
      </c>
      <c r="D549" s="212">
        <v>1</v>
      </c>
      <c r="E549" s="212">
        <v>0.1</v>
      </c>
    </row>
    <row r="550" spans="2:5" x14ac:dyDescent="0.25">
      <c r="B550" s="13" t="s">
        <v>1391</v>
      </c>
      <c r="C550" s="13" t="s">
        <v>1392</v>
      </c>
      <c r="D550" s="212">
        <v>1</v>
      </c>
      <c r="E550" s="212">
        <v>0.1</v>
      </c>
    </row>
    <row r="551" spans="2:5" x14ac:dyDescent="0.25">
      <c r="B551" s="13" t="s">
        <v>1393</v>
      </c>
      <c r="C551" s="13" t="s">
        <v>1394</v>
      </c>
      <c r="D551" s="212">
        <v>1</v>
      </c>
      <c r="E551" s="212">
        <v>0.1</v>
      </c>
    </row>
    <row r="552" spans="2:5" x14ac:dyDescent="0.25">
      <c r="B552" s="13" t="s">
        <v>1395</v>
      </c>
      <c r="C552" s="13" t="s">
        <v>1396</v>
      </c>
      <c r="D552" s="212">
        <v>1</v>
      </c>
      <c r="E552" s="212">
        <v>0.1</v>
      </c>
    </row>
    <row r="553" spans="2:5" x14ac:dyDescent="0.25">
      <c r="B553" s="13" t="s">
        <v>1397</v>
      </c>
      <c r="C553" s="13" t="s">
        <v>1398</v>
      </c>
      <c r="D553" s="212">
        <v>1</v>
      </c>
      <c r="E553" s="212">
        <v>0.1</v>
      </c>
    </row>
    <row r="554" spans="2:5" x14ac:dyDescent="0.25">
      <c r="B554" s="13" t="s">
        <v>1399</v>
      </c>
      <c r="C554" s="13" t="s">
        <v>1400</v>
      </c>
      <c r="D554" s="212">
        <v>1</v>
      </c>
      <c r="E554" s="212">
        <v>0.1</v>
      </c>
    </row>
    <row r="555" spans="2:5" x14ac:dyDescent="0.25">
      <c r="B555" s="13" t="s">
        <v>1401</v>
      </c>
      <c r="C555" s="13" t="s">
        <v>1402</v>
      </c>
      <c r="D555" s="212">
        <v>1</v>
      </c>
      <c r="E555" s="212">
        <v>0.1</v>
      </c>
    </row>
    <row r="556" spans="2:5" x14ac:dyDescent="0.25">
      <c r="B556" s="13" t="s">
        <v>1403</v>
      </c>
      <c r="C556" s="13" t="s">
        <v>1404</v>
      </c>
      <c r="D556" s="212">
        <v>1</v>
      </c>
      <c r="E556" s="212">
        <v>0.1</v>
      </c>
    </row>
    <row r="557" spans="2:5" x14ac:dyDescent="0.25">
      <c r="B557" s="13" t="s">
        <v>1405</v>
      </c>
      <c r="C557" s="13" t="s">
        <v>1406</v>
      </c>
      <c r="D557" s="212">
        <v>1</v>
      </c>
      <c r="E557" s="212">
        <v>0</v>
      </c>
    </row>
    <row r="558" spans="2:5" x14ac:dyDescent="0.25">
      <c r="B558" s="13" t="s">
        <v>1407</v>
      </c>
      <c r="C558" s="13" t="s">
        <v>1408</v>
      </c>
      <c r="D558" s="212">
        <v>1</v>
      </c>
      <c r="E558" s="212">
        <v>0.1</v>
      </c>
    </row>
    <row r="559" spans="2:5" x14ac:dyDescent="0.25">
      <c r="B559" s="13" t="s">
        <v>1409</v>
      </c>
      <c r="C559" s="13" t="s">
        <v>1410</v>
      </c>
      <c r="D559" s="212">
        <v>1</v>
      </c>
      <c r="E559" s="212">
        <v>0.1</v>
      </c>
    </row>
    <row r="560" spans="2:5" x14ac:dyDescent="0.25">
      <c r="B560" s="13" t="s">
        <v>1411</v>
      </c>
      <c r="C560" s="13" t="s">
        <v>1412</v>
      </c>
      <c r="D560" s="212">
        <v>1</v>
      </c>
      <c r="E560" s="212">
        <v>0.1</v>
      </c>
    </row>
    <row r="561" spans="2:5" x14ac:dyDescent="0.25">
      <c r="B561" s="13" t="s">
        <v>1413</v>
      </c>
      <c r="C561" s="13" t="s">
        <v>1414</v>
      </c>
      <c r="D561" s="212">
        <v>1</v>
      </c>
      <c r="E561" s="212">
        <v>0.1</v>
      </c>
    </row>
    <row r="562" spans="2:5" x14ac:dyDescent="0.25">
      <c r="B562" s="13" t="s">
        <v>1415</v>
      </c>
      <c r="C562" s="13" t="s">
        <v>1416</v>
      </c>
      <c r="D562" s="212">
        <v>1</v>
      </c>
      <c r="E562" s="212">
        <v>0.1</v>
      </c>
    </row>
    <row r="563" spans="2:5" x14ac:dyDescent="0.25">
      <c r="B563" s="13" t="s">
        <v>1417</v>
      </c>
      <c r="C563" s="13" t="s">
        <v>1418</v>
      </c>
      <c r="D563" s="212">
        <v>1</v>
      </c>
      <c r="E563" s="212">
        <v>0</v>
      </c>
    </row>
    <row r="564" spans="2:5" x14ac:dyDescent="0.25">
      <c r="B564" s="13" t="s">
        <v>1419</v>
      </c>
      <c r="C564" s="13" t="s">
        <v>1420</v>
      </c>
      <c r="D564" s="212">
        <v>1</v>
      </c>
      <c r="E564" s="212">
        <v>0.1</v>
      </c>
    </row>
    <row r="565" spans="2:5" x14ac:dyDescent="0.25">
      <c r="B565" s="13" t="s">
        <v>1421</v>
      </c>
      <c r="C565" s="13" t="s">
        <v>1422</v>
      </c>
      <c r="D565" s="212">
        <v>1</v>
      </c>
      <c r="E565" s="212">
        <v>0</v>
      </c>
    </row>
    <row r="566" spans="2:5" x14ac:dyDescent="0.25">
      <c r="B566" s="13" t="s">
        <v>1423</v>
      </c>
      <c r="C566" s="13" t="s">
        <v>1424</v>
      </c>
      <c r="D566" s="212">
        <v>1</v>
      </c>
      <c r="E566" s="212">
        <v>0</v>
      </c>
    </row>
    <row r="567" spans="2:5" x14ac:dyDescent="0.25">
      <c r="B567" s="13" t="s">
        <v>1425</v>
      </c>
      <c r="C567" s="13" t="s">
        <v>1426</v>
      </c>
      <c r="D567" s="212">
        <v>1</v>
      </c>
      <c r="E567" s="212">
        <v>0</v>
      </c>
    </row>
    <row r="568" spans="2:5" x14ac:dyDescent="0.25">
      <c r="B568" s="13" t="s">
        <v>1427</v>
      </c>
      <c r="C568" s="13" t="s">
        <v>1428</v>
      </c>
      <c r="D568" s="212">
        <v>1</v>
      </c>
      <c r="E568" s="212">
        <v>0</v>
      </c>
    </row>
    <row r="569" spans="2:5" x14ac:dyDescent="0.25">
      <c r="B569" s="13" t="s">
        <v>1429</v>
      </c>
      <c r="C569" s="13" t="s">
        <v>1430</v>
      </c>
      <c r="D569" s="212">
        <v>1</v>
      </c>
      <c r="E569" s="212">
        <v>0</v>
      </c>
    </row>
    <row r="570" spans="2:5" x14ac:dyDescent="0.25">
      <c r="B570" s="13" t="s">
        <v>1431</v>
      </c>
      <c r="C570" s="13" t="s">
        <v>1432</v>
      </c>
      <c r="D570" s="212">
        <v>1</v>
      </c>
      <c r="E570" s="212">
        <v>0</v>
      </c>
    </row>
    <row r="571" spans="2:5" x14ac:dyDescent="0.25">
      <c r="B571" s="13" t="s">
        <v>1433</v>
      </c>
      <c r="C571" s="13" t="s">
        <v>1434</v>
      </c>
      <c r="D571" s="212">
        <v>1</v>
      </c>
      <c r="E571" s="212">
        <v>0</v>
      </c>
    </row>
    <row r="572" spans="2:5" x14ac:dyDescent="0.25">
      <c r="B572" s="13" t="s">
        <v>1435</v>
      </c>
      <c r="C572" s="13" t="s">
        <v>1436</v>
      </c>
      <c r="D572" s="212">
        <v>1</v>
      </c>
      <c r="E572" s="212">
        <v>0</v>
      </c>
    </row>
    <row r="573" spans="2:5" x14ac:dyDescent="0.25">
      <c r="B573" s="13" t="s">
        <v>1437</v>
      </c>
      <c r="C573" s="13" t="s">
        <v>1438</v>
      </c>
      <c r="D573" s="212">
        <v>1</v>
      </c>
      <c r="E573" s="212">
        <v>0</v>
      </c>
    </row>
    <row r="574" spans="2:5" x14ac:dyDescent="0.25">
      <c r="B574" s="13" t="s">
        <v>1439</v>
      </c>
      <c r="C574" s="13" t="s">
        <v>1440</v>
      </c>
      <c r="D574" s="212">
        <v>1</v>
      </c>
      <c r="E574" s="212">
        <v>0</v>
      </c>
    </row>
    <row r="575" spans="2:5" x14ac:dyDescent="0.25">
      <c r="B575" s="13" t="s">
        <v>1441</v>
      </c>
      <c r="C575" s="13" t="s">
        <v>1442</v>
      </c>
      <c r="D575" s="212">
        <v>1</v>
      </c>
      <c r="E575" s="212">
        <v>0</v>
      </c>
    </row>
    <row r="576" spans="2:5" x14ac:dyDescent="0.25">
      <c r="B576" s="13" t="s">
        <v>1443</v>
      </c>
      <c r="C576" s="13" t="s">
        <v>1444</v>
      </c>
      <c r="D576" s="212">
        <v>1</v>
      </c>
      <c r="E576" s="212">
        <v>0</v>
      </c>
    </row>
    <row r="577" spans="2:5" x14ac:dyDescent="0.25">
      <c r="B577" s="13" t="s">
        <v>1445</v>
      </c>
      <c r="C577" s="13" t="s">
        <v>1446</v>
      </c>
      <c r="D577" s="212">
        <v>1</v>
      </c>
      <c r="E577" s="212">
        <v>0</v>
      </c>
    </row>
    <row r="578" spans="2:5" x14ac:dyDescent="0.25">
      <c r="B578" s="13" t="s">
        <v>1447</v>
      </c>
      <c r="C578" s="13" t="s">
        <v>1448</v>
      </c>
      <c r="D578" s="212">
        <v>1</v>
      </c>
      <c r="E578" s="212">
        <v>0</v>
      </c>
    </row>
    <row r="579" spans="2:5" x14ac:dyDescent="0.25">
      <c r="B579" s="13" t="s">
        <v>1449</v>
      </c>
      <c r="C579" s="13" t="s">
        <v>1450</v>
      </c>
      <c r="D579" s="212">
        <v>1</v>
      </c>
      <c r="E579" s="212">
        <v>0</v>
      </c>
    </row>
    <row r="580" spans="2:5" x14ac:dyDescent="0.25">
      <c r="B580" s="13" t="s">
        <v>1451</v>
      </c>
      <c r="C580" s="13" t="s">
        <v>1452</v>
      </c>
      <c r="D580" s="212">
        <v>1</v>
      </c>
      <c r="E580" s="212">
        <v>0</v>
      </c>
    </row>
    <row r="581" spans="2:5" x14ac:dyDescent="0.25">
      <c r="B581" s="13" t="s">
        <v>1453</v>
      </c>
      <c r="C581" s="13" t="s">
        <v>1454</v>
      </c>
      <c r="D581" s="212">
        <v>1</v>
      </c>
      <c r="E581" s="212">
        <v>0</v>
      </c>
    </row>
    <row r="582" spans="2:5" x14ac:dyDescent="0.25">
      <c r="B582" s="13" t="s">
        <v>1455</v>
      </c>
      <c r="C582" s="13" t="s">
        <v>1456</v>
      </c>
      <c r="D582" s="212">
        <v>1</v>
      </c>
      <c r="E582" s="212">
        <v>0</v>
      </c>
    </row>
    <row r="583" spans="2:5" x14ac:dyDescent="0.25">
      <c r="B583" s="13" t="s">
        <v>1457</v>
      </c>
      <c r="C583" s="13" t="s">
        <v>1458</v>
      </c>
      <c r="D583" s="212">
        <v>1</v>
      </c>
      <c r="E583" s="212">
        <v>0</v>
      </c>
    </row>
    <row r="584" spans="2:5" x14ac:dyDescent="0.25">
      <c r="B584" s="13" t="s">
        <v>1459</v>
      </c>
      <c r="C584" s="13" t="s">
        <v>1460</v>
      </c>
      <c r="D584" s="212">
        <v>1</v>
      </c>
      <c r="E584" s="212">
        <v>0</v>
      </c>
    </row>
    <row r="585" spans="2:5" x14ac:dyDescent="0.25">
      <c r="B585" s="13" t="s">
        <v>1461</v>
      </c>
      <c r="C585" s="13" t="s">
        <v>1462</v>
      </c>
      <c r="D585" s="212">
        <v>1</v>
      </c>
      <c r="E585" s="212">
        <v>0</v>
      </c>
    </row>
    <row r="586" spans="2:5" x14ac:dyDescent="0.25">
      <c r="B586" s="13" t="s">
        <v>1463</v>
      </c>
      <c r="C586" s="13" t="s">
        <v>1464</v>
      </c>
      <c r="D586" s="212">
        <v>1</v>
      </c>
      <c r="E586" s="212">
        <v>0</v>
      </c>
    </row>
    <row r="587" spans="2:5" x14ac:dyDescent="0.25">
      <c r="B587" s="13" t="s">
        <v>1465</v>
      </c>
      <c r="C587" s="13" t="s">
        <v>1466</v>
      </c>
      <c r="D587" s="212">
        <v>1</v>
      </c>
      <c r="E587" s="212">
        <v>0</v>
      </c>
    </row>
    <row r="588" spans="2:5" x14ac:dyDescent="0.25">
      <c r="B588" s="13" t="s">
        <v>1467</v>
      </c>
      <c r="C588" s="13" t="s">
        <v>1468</v>
      </c>
      <c r="D588" s="212">
        <v>1</v>
      </c>
      <c r="E588" s="212">
        <v>0</v>
      </c>
    </row>
    <row r="589" spans="2:5" x14ac:dyDescent="0.25">
      <c r="B589" s="13" t="s">
        <v>1469</v>
      </c>
      <c r="C589" s="13" t="s">
        <v>1470</v>
      </c>
      <c r="D589" s="212">
        <v>1</v>
      </c>
      <c r="E589" s="212">
        <v>0</v>
      </c>
    </row>
    <row r="590" spans="2:5" x14ac:dyDescent="0.25">
      <c r="B590" s="13" t="s">
        <v>1471</v>
      </c>
      <c r="C590" s="13" t="s">
        <v>1472</v>
      </c>
      <c r="D590" s="212">
        <v>1</v>
      </c>
      <c r="E590" s="212">
        <v>0</v>
      </c>
    </row>
    <row r="591" spans="2:5" x14ac:dyDescent="0.25">
      <c r="B591" s="13" t="s">
        <v>1473</v>
      </c>
      <c r="C591" s="13" t="s">
        <v>1474</v>
      </c>
      <c r="D591" s="212">
        <v>1</v>
      </c>
      <c r="E591" s="212">
        <v>0</v>
      </c>
    </row>
    <row r="592" spans="2:5" x14ac:dyDescent="0.25">
      <c r="B592" s="13" t="s">
        <v>1475</v>
      </c>
      <c r="C592" s="13" t="s">
        <v>1476</v>
      </c>
      <c r="D592" s="212">
        <v>1</v>
      </c>
      <c r="E592" s="212">
        <v>0</v>
      </c>
    </row>
    <row r="593" spans="2:5" x14ac:dyDescent="0.25">
      <c r="B593" s="13" t="s">
        <v>1477</v>
      </c>
      <c r="C593" s="13" t="s">
        <v>1478</v>
      </c>
      <c r="D593" s="212">
        <v>1</v>
      </c>
      <c r="E593" s="212">
        <v>0</v>
      </c>
    </row>
    <row r="594" spans="2:5" x14ac:dyDescent="0.25">
      <c r="B594" s="13" t="s">
        <v>1479</v>
      </c>
      <c r="C594" s="13" t="s">
        <v>1480</v>
      </c>
      <c r="D594" s="212">
        <v>1</v>
      </c>
      <c r="E594" s="212">
        <v>0</v>
      </c>
    </row>
    <row r="595" spans="2:5" x14ac:dyDescent="0.25">
      <c r="B595" s="13" t="s">
        <v>1481</v>
      </c>
      <c r="C595" s="13" t="s">
        <v>1482</v>
      </c>
      <c r="D595" s="212">
        <v>1</v>
      </c>
      <c r="E595" s="212">
        <v>0</v>
      </c>
    </row>
    <row r="596" spans="2:5" x14ac:dyDescent="0.25">
      <c r="B596" s="13" t="s">
        <v>1483</v>
      </c>
      <c r="C596" s="13" t="s">
        <v>1484</v>
      </c>
      <c r="D596" s="212">
        <v>1</v>
      </c>
      <c r="E596" s="212">
        <v>0</v>
      </c>
    </row>
    <row r="597" spans="2:5" x14ac:dyDescent="0.25">
      <c r="B597" s="13" t="s">
        <v>1485</v>
      </c>
      <c r="C597" s="13" t="s">
        <v>1486</v>
      </c>
      <c r="D597" s="212">
        <v>1</v>
      </c>
      <c r="E597" s="212">
        <v>0</v>
      </c>
    </row>
    <row r="598" spans="2:5" x14ac:dyDescent="0.25">
      <c r="B598" s="13" t="s">
        <v>1487</v>
      </c>
      <c r="C598" s="13" t="s">
        <v>1488</v>
      </c>
      <c r="D598" s="212">
        <v>1</v>
      </c>
      <c r="E598" s="212">
        <v>0</v>
      </c>
    </row>
    <row r="599" spans="2:5" x14ac:dyDescent="0.25">
      <c r="B599" s="13" t="s">
        <v>1489</v>
      </c>
      <c r="C599" s="13" t="s">
        <v>1490</v>
      </c>
      <c r="D599" s="212">
        <v>1</v>
      </c>
      <c r="E599" s="212">
        <v>0.1</v>
      </c>
    </row>
    <row r="600" spans="2:5" x14ac:dyDescent="0.25">
      <c r="B600" s="13" t="s">
        <v>1491</v>
      </c>
      <c r="C600" s="13" t="s">
        <v>1492</v>
      </c>
      <c r="D600" s="212">
        <v>1</v>
      </c>
      <c r="E600" s="212">
        <v>0.1</v>
      </c>
    </row>
    <row r="601" spans="2:5" x14ac:dyDescent="0.25">
      <c r="B601" s="13" t="s">
        <v>1493</v>
      </c>
      <c r="C601" s="13" t="s">
        <v>1494</v>
      </c>
      <c r="D601" s="212">
        <v>1</v>
      </c>
      <c r="E601" s="212">
        <v>0.1</v>
      </c>
    </row>
    <row r="602" spans="2:5" x14ac:dyDescent="0.25">
      <c r="B602" s="13" t="s">
        <v>1495</v>
      </c>
      <c r="C602" s="13" t="s">
        <v>1496</v>
      </c>
      <c r="D602" s="212">
        <v>1</v>
      </c>
      <c r="E602" s="212">
        <v>0.1</v>
      </c>
    </row>
    <row r="603" spans="2:5" x14ac:dyDescent="0.25">
      <c r="B603" s="13" t="s">
        <v>1497</v>
      </c>
      <c r="C603" s="13" t="s">
        <v>1498</v>
      </c>
      <c r="D603" s="212">
        <v>1</v>
      </c>
      <c r="E603" s="212">
        <v>0.1</v>
      </c>
    </row>
    <row r="604" spans="2:5" x14ac:dyDescent="0.25">
      <c r="B604" s="13" t="s">
        <v>1499</v>
      </c>
      <c r="C604" s="13" t="s">
        <v>1500</v>
      </c>
      <c r="D604" s="212">
        <v>1</v>
      </c>
      <c r="E604" s="212">
        <v>0</v>
      </c>
    </row>
    <row r="605" spans="2:5" x14ac:dyDescent="0.25">
      <c r="B605" s="13" t="s">
        <v>1501</v>
      </c>
      <c r="C605" s="13" t="s">
        <v>1502</v>
      </c>
      <c r="D605" s="212">
        <v>1</v>
      </c>
      <c r="E605" s="212">
        <v>0.1</v>
      </c>
    </row>
    <row r="606" spans="2:5" x14ac:dyDescent="0.25">
      <c r="B606" s="13" t="s">
        <v>1503</v>
      </c>
      <c r="C606" s="13" t="s">
        <v>1504</v>
      </c>
      <c r="D606" s="212">
        <v>1</v>
      </c>
      <c r="E606" s="212">
        <v>0.1</v>
      </c>
    </row>
    <row r="607" spans="2:5" x14ac:dyDescent="0.25">
      <c r="B607" s="13" t="s">
        <v>1505</v>
      </c>
      <c r="C607" s="13" t="s">
        <v>1506</v>
      </c>
      <c r="D607" s="212">
        <v>1</v>
      </c>
      <c r="E607" s="212">
        <v>0.1</v>
      </c>
    </row>
    <row r="608" spans="2:5" x14ac:dyDescent="0.25">
      <c r="B608" s="13" t="s">
        <v>1507</v>
      </c>
      <c r="C608" s="13" t="s">
        <v>1508</v>
      </c>
      <c r="D608" s="212">
        <v>1</v>
      </c>
      <c r="E608" s="212">
        <v>0.1</v>
      </c>
    </row>
    <row r="609" spans="2:5" x14ac:dyDescent="0.25">
      <c r="B609" s="13" t="s">
        <v>1509</v>
      </c>
      <c r="C609" s="13" t="s">
        <v>1510</v>
      </c>
      <c r="D609" s="212">
        <v>1</v>
      </c>
      <c r="E609" s="212">
        <v>0.1</v>
      </c>
    </row>
    <row r="610" spans="2:5" x14ac:dyDescent="0.25">
      <c r="B610" s="13" t="s">
        <v>1511</v>
      </c>
      <c r="C610" s="13" t="s">
        <v>1512</v>
      </c>
      <c r="D610" s="212">
        <v>1</v>
      </c>
      <c r="E610" s="212">
        <v>0.1</v>
      </c>
    </row>
    <row r="611" spans="2:5" x14ac:dyDescent="0.25">
      <c r="B611" s="13" t="s">
        <v>1513</v>
      </c>
      <c r="C611" s="13" t="s">
        <v>1514</v>
      </c>
      <c r="D611" s="212">
        <v>1</v>
      </c>
      <c r="E611" s="212">
        <v>0.1</v>
      </c>
    </row>
    <row r="612" spans="2:5" x14ac:dyDescent="0.25">
      <c r="B612" s="13" t="s">
        <v>1515</v>
      </c>
      <c r="C612" s="13" t="s">
        <v>1516</v>
      </c>
      <c r="D612" s="212">
        <v>1</v>
      </c>
      <c r="E612" s="212">
        <v>0.1</v>
      </c>
    </row>
    <row r="613" spans="2:5" x14ac:dyDescent="0.25">
      <c r="B613" s="13" t="s">
        <v>1517</v>
      </c>
      <c r="C613" s="13" t="s">
        <v>1518</v>
      </c>
      <c r="D613" s="212">
        <v>1</v>
      </c>
      <c r="E613" s="212">
        <v>0.14000000000000001</v>
      </c>
    </row>
    <row r="614" spans="2:5" x14ac:dyDescent="0.25">
      <c r="B614" s="13" t="s">
        <v>1519</v>
      </c>
      <c r="C614" s="13" t="s">
        <v>1520</v>
      </c>
      <c r="D614" s="212">
        <v>1</v>
      </c>
      <c r="E614" s="212">
        <v>0.14000000000000001</v>
      </c>
    </row>
    <row r="615" spans="2:5" x14ac:dyDescent="0.25">
      <c r="B615" s="13" t="s">
        <v>1521</v>
      </c>
      <c r="C615" s="13" t="s">
        <v>1522</v>
      </c>
      <c r="D615" s="212">
        <v>1</v>
      </c>
      <c r="E615" s="212">
        <v>0.14000000000000001</v>
      </c>
    </row>
    <row r="616" spans="2:5" x14ac:dyDescent="0.25">
      <c r="B616" s="13" t="s">
        <v>1523</v>
      </c>
      <c r="C616" s="13" t="s">
        <v>1524</v>
      </c>
      <c r="D616" s="212">
        <v>1</v>
      </c>
      <c r="E616" s="212">
        <v>0.14000000000000001</v>
      </c>
    </row>
    <row r="617" spans="2:5" x14ac:dyDescent="0.25">
      <c r="B617" s="13" t="s">
        <v>1525</v>
      </c>
      <c r="C617" s="13" t="s">
        <v>1526</v>
      </c>
      <c r="D617" s="212">
        <v>1</v>
      </c>
      <c r="E617" s="212">
        <v>0.14000000000000001</v>
      </c>
    </row>
    <row r="618" spans="2:5" x14ac:dyDescent="0.25">
      <c r="B618" s="13" t="s">
        <v>1527</v>
      </c>
      <c r="C618" s="13" t="s">
        <v>1528</v>
      </c>
      <c r="D618" s="212">
        <v>1</v>
      </c>
      <c r="E618" s="212">
        <v>0.14000000000000001</v>
      </c>
    </row>
    <row r="619" spans="2:5" x14ac:dyDescent="0.25">
      <c r="B619" s="13" t="s">
        <v>1529</v>
      </c>
      <c r="C619" s="13" t="s">
        <v>1530</v>
      </c>
      <c r="D619" s="212">
        <v>1</v>
      </c>
      <c r="E619" s="212">
        <v>0.14000000000000001</v>
      </c>
    </row>
    <row r="620" spans="2:5" x14ac:dyDescent="0.25">
      <c r="B620" s="13" t="s">
        <v>1531</v>
      </c>
      <c r="C620" s="13" t="s">
        <v>1532</v>
      </c>
      <c r="D620" s="212">
        <v>1</v>
      </c>
      <c r="E620" s="212">
        <v>0.14000000000000001</v>
      </c>
    </row>
    <row r="621" spans="2:5" x14ac:dyDescent="0.25">
      <c r="B621" s="13" t="s">
        <v>1533</v>
      </c>
      <c r="C621" s="13" t="s">
        <v>1534</v>
      </c>
      <c r="D621" s="212">
        <v>1</v>
      </c>
      <c r="E621" s="212">
        <v>0.14000000000000001</v>
      </c>
    </row>
    <row r="622" spans="2:5" x14ac:dyDescent="0.25">
      <c r="B622" s="13" t="s">
        <v>1535</v>
      </c>
      <c r="C622" s="13" t="s">
        <v>1536</v>
      </c>
      <c r="D622" s="212">
        <v>1</v>
      </c>
      <c r="E622" s="212">
        <v>0.14000000000000001</v>
      </c>
    </row>
    <row r="623" spans="2:5" x14ac:dyDescent="0.25">
      <c r="B623" s="13" t="s">
        <v>1537</v>
      </c>
      <c r="C623" s="13" t="s">
        <v>1538</v>
      </c>
      <c r="D623" s="212">
        <v>1</v>
      </c>
      <c r="E623" s="212">
        <v>0.14000000000000001</v>
      </c>
    </row>
    <row r="624" spans="2:5" x14ac:dyDescent="0.25">
      <c r="B624" s="13" t="s">
        <v>1539</v>
      </c>
      <c r="C624" s="13" t="s">
        <v>1540</v>
      </c>
      <c r="D624" s="212">
        <v>1</v>
      </c>
      <c r="E624" s="212">
        <v>0.14000000000000001</v>
      </c>
    </row>
    <row r="625" spans="2:5" x14ac:dyDescent="0.25">
      <c r="B625" s="13" t="s">
        <v>1541</v>
      </c>
      <c r="C625" s="13" t="s">
        <v>1542</v>
      </c>
      <c r="D625" s="212">
        <v>1</v>
      </c>
      <c r="E625" s="212">
        <v>0.14000000000000001</v>
      </c>
    </row>
    <row r="626" spans="2:5" x14ac:dyDescent="0.25">
      <c r="B626" s="13" t="s">
        <v>1543</v>
      </c>
      <c r="C626" s="13" t="s">
        <v>1544</v>
      </c>
      <c r="D626" s="212">
        <v>1</v>
      </c>
      <c r="E626" s="212">
        <v>0.14000000000000001</v>
      </c>
    </row>
    <row r="627" spans="2:5" x14ac:dyDescent="0.25">
      <c r="B627" s="13" t="s">
        <v>1545</v>
      </c>
      <c r="C627" s="13" t="s">
        <v>1546</v>
      </c>
      <c r="D627" s="212">
        <v>1</v>
      </c>
      <c r="E627" s="212">
        <v>0.14000000000000001</v>
      </c>
    </row>
    <row r="628" spans="2:5" x14ac:dyDescent="0.25">
      <c r="B628" s="13" t="s">
        <v>1547</v>
      </c>
      <c r="C628" s="13" t="s">
        <v>1548</v>
      </c>
      <c r="D628" s="212">
        <v>1</v>
      </c>
      <c r="E628" s="212">
        <v>0.14000000000000001</v>
      </c>
    </row>
    <row r="629" spans="2:5" x14ac:dyDescent="0.25">
      <c r="B629" s="13" t="s">
        <v>1549</v>
      </c>
      <c r="C629" s="13" t="s">
        <v>1550</v>
      </c>
      <c r="D629" s="212">
        <v>1</v>
      </c>
      <c r="E629" s="212">
        <v>0.14000000000000001</v>
      </c>
    </row>
    <row r="630" spans="2:5" x14ac:dyDescent="0.25">
      <c r="B630" s="13" t="s">
        <v>1551</v>
      </c>
      <c r="C630" s="13" t="s">
        <v>1552</v>
      </c>
      <c r="D630" s="212">
        <v>1</v>
      </c>
      <c r="E630" s="212">
        <v>0.14000000000000001</v>
      </c>
    </row>
    <row r="631" spans="2:5" x14ac:dyDescent="0.25">
      <c r="B631" s="13" t="s">
        <v>52</v>
      </c>
      <c r="C631" s="13" t="s">
        <v>1553</v>
      </c>
      <c r="D631" s="212">
        <v>1</v>
      </c>
      <c r="E631" s="212">
        <v>0.14000000000000001</v>
      </c>
    </row>
    <row r="632" spans="2:5" x14ac:dyDescent="0.25">
      <c r="B632" s="13" t="s">
        <v>52</v>
      </c>
      <c r="C632" s="13" t="s">
        <v>1554</v>
      </c>
      <c r="D632" s="212">
        <v>1</v>
      </c>
      <c r="E632" s="212">
        <v>0.14000000000000001</v>
      </c>
    </row>
    <row r="633" spans="2:5" x14ac:dyDescent="0.25">
      <c r="B633" s="13" t="s">
        <v>52</v>
      </c>
      <c r="C633" s="13" t="s">
        <v>1555</v>
      </c>
      <c r="D633" s="212">
        <v>1</v>
      </c>
      <c r="E633" s="212">
        <v>0.14000000000000001</v>
      </c>
    </row>
    <row r="634" spans="2:5" x14ac:dyDescent="0.25">
      <c r="B634" s="13" t="s">
        <v>1556</v>
      </c>
      <c r="C634" s="13" t="s">
        <v>1557</v>
      </c>
      <c r="D634" s="212">
        <v>1</v>
      </c>
      <c r="E634" s="212">
        <v>0.14000000000000001</v>
      </c>
    </row>
    <row r="635" spans="2:5" x14ac:dyDescent="0.25">
      <c r="B635" s="13" t="s">
        <v>1558</v>
      </c>
      <c r="C635" s="13" t="s">
        <v>1559</v>
      </c>
      <c r="D635" s="212">
        <v>1</v>
      </c>
      <c r="E635" s="212">
        <v>0.14000000000000001</v>
      </c>
    </row>
    <row r="636" spans="2:5" x14ac:dyDescent="0.25">
      <c r="B636" s="13" t="s">
        <v>1560</v>
      </c>
      <c r="C636" s="13" t="s">
        <v>1561</v>
      </c>
      <c r="D636" s="212">
        <v>1</v>
      </c>
      <c r="E636" s="212">
        <v>0.1</v>
      </c>
    </row>
    <row r="637" spans="2:5" x14ac:dyDescent="0.25">
      <c r="B637" s="13" t="s">
        <v>1562</v>
      </c>
      <c r="C637" s="13" t="s">
        <v>1563</v>
      </c>
      <c r="D637" s="212">
        <v>1</v>
      </c>
      <c r="E637" s="212">
        <v>0.13</v>
      </c>
    </row>
    <row r="638" spans="2:5" x14ac:dyDescent="0.25">
      <c r="B638" s="13" t="s">
        <v>1564</v>
      </c>
      <c r="C638" s="13" t="s">
        <v>1565</v>
      </c>
      <c r="D638" s="212">
        <v>1</v>
      </c>
      <c r="E638" s="212">
        <v>0.13</v>
      </c>
    </row>
    <row r="639" spans="2:5" x14ac:dyDescent="0.25">
      <c r="B639" s="13" t="s">
        <v>1566</v>
      </c>
      <c r="C639" s="13" t="s">
        <v>1567</v>
      </c>
      <c r="D639" s="212">
        <v>1</v>
      </c>
      <c r="E639" s="212">
        <v>0.13</v>
      </c>
    </row>
    <row r="640" spans="2:5" x14ac:dyDescent="0.25">
      <c r="B640" s="13" t="s">
        <v>1568</v>
      </c>
      <c r="C640" s="13" t="s">
        <v>1569</v>
      </c>
      <c r="D640" s="212">
        <v>1</v>
      </c>
      <c r="E640" s="212">
        <v>0.13</v>
      </c>
    </row>
    <row r="641" spans="2:5" x14ac:dyDescent="0.25">
      <c r="B641" s="13" t="s">
        <v>51</v>
      </c>
      <c r="C641" s="13" t="s">
        <v>1570</v>
      </c>
      <c r="D641" s="212">
        <v>1</v>
      </c>
      <c r="E641" s="212">
        <v>0.13</v>
      </c>
    </row>
    <row r="642" spans="2:5" x14ac:dyDescent="0.25">
      <c r="B642" s="13" t="s">
        <v>1571</v>
      </c>
      <c r="C642" s="13" t="s">
        <v>1572</v>
      </c>
      <c r="D642" s="212">
        <v>1</v>
      </c>
      <c r="E642" s="212">
        <v>0.13</v>
      </c>
    </row>
    <row r="643" spans="2:5" x14ac:dyDescent="0.25">
      <c r="B643" s="13" t="s">
        <v>1573</v>
      </c>
      <c r="C643" s="13" t="s">
        <v>1574</v>
      </c>
      <c r="D643" s="212">
        <v>1</v>
      </c>
      <c r="E643" s="212">
        <v>0.13</v>
      </c>
    </row>
    <row r="644" spans="2:5" x14ac:dyDescent="0.25">
      <c r="B644" s="13" t="s">
        <v>1575</v>
      </c>
      <c r="C644" s="13" t="s">
        <v>1576</v>
      </c>
      <c r="D644" s="212">
        <v>1</v>
      </c>
      <c r="E644" s="212">
        <v>0.13</v>
      </c>
    </row>
    <row r="645" spans="2:5" x14ac:dyDescent="0.25">
      <c r="B645" s="13" t="s">
        <v>1577</v>
      </c>
      <c r="C645" s="13" t="s">
        <v>1578</v>
      </c>
      <c r="D645" s="212">
        <v>1</v>
      </c>
      <c r="E645" s="212">
        <v>0.13</v>
      </c>
    </row>
    <row r="646" spans="2:5" x14ac:dyDescent="0.25">
      <c r="B646" s="13" t="s">
        <v>1579</v>
      </c>
      <c r="C646" s="13" t="s">
        <v>1580</v>
      </c>
      <c r="D646" s="212">
        <v>1</v>
      </c>
      <c r="E646" s="212">
        <v>0.13</v>
      </c>
    </row>
    <row r="647" spans="2:5" x14ac:dyDescent="0.25">
      <c r="B647" s="13" t="s">
        <v>1581</v>
      </c>
      <c r="C647" s="13" t="s">
        <v>1582</v>
      </c>
      <c r="D647" s="212">
        <v>1</v>
      </c>
      <c r="E647" s="212">
        <v>0.13</v>
      </c>
    </row>
    <row r="648" spans="2:5" x14ac:dyDescent="0.25">
      <c r="B648" s="13" t="s">
        <v>1583</v>
      </c>
      <c r="C648" s="13" t="s">
        <v>1584</v>
      </c>
      <c r="D648" s="212">
        <v>1</v>
      </c>
      <c r="E648" s="212">
        <v>0.13</v>
      </c>
    </row>
    <row r="649" spans="2:5" x14ac:dyDescent="0.25">
      <c r="B649" s="13" t="s">
        <v>1585</v>
      </c>
      <c r="C649" s="13" t="s">
        <v>1586</v>
      </c>
      <c r="D649" s="212">
        <v>1</v>
      </c>
      <c r="E649" s="212">
        <v>0.13</v>
      </c>
    </row>
    <row r="650" spans="2:5" x14ac:dyDescent="0.25">
      <c r="B650" s="13" t="s">
        <v>1587</v>
      </c>
      <c r="C650" s="13" t="s">
        <v>1588</v>
      </c>
      <c r="D650" s="212">
        <v>1</v>
      </c>
      <c r="E650" s="212">
        <v>0.13</v>
      </c>
    </row>
    <row r="651" spans="2:5" x14ac:dyDescent="0.25">
      <c r="B651" s="13" t="s">
        <v>1589</v>
      </c>
      <c r="C651" s="13" t="s">
        <v>1590</v>
      </c>
      <c r="D651" s="212">
        <v>1</v>
      </c>
      <c r="E651" s="212">
        <v>0.13</v>
      </c>
    </row>
    <row r="652" spans="2:5" x14ac:dyDescent="0.25">
      <c r="B652" s="13" t="s">
        <v>1591</v>
      </c>
      <c r="C652" s="13" t="s">
        <v>1592</v>
      </c>
      <c r="D652" s="212">
        <v>1</v>
      </c>
      <c r="E652" s="212">
        <v>0.13</v>
      </c>
    </row>
    <row r="653" spans="2:5" x14ac:dyDescent="0.25">
      <c r="B653" s="13" t="s">
        <v>1593</v>
      </c>
      <c r="C653" s="13" t="s">
        <v>1594</v>
      </c>
      <c r="D653" s="212">
        <v>1</v>
      </c>
      <c r="E653" s="212">
        <v>0.13</v>
      </c>
    </row>
    <row r="654" spans="2:5" x14ac:dyDescent="0.25">
      <c r="B654" s="13" t="s">
        <v>1595</v>
      </c>
      <c r="C654" s="13" t="s">
        <v>1596</v>
      </c>
      <c r="D654" s="212">
        <v>1</v>
      </c>
      <c r="E654" s="212">
        <v>0.13</v>
      </c>
    </row>
    <row r="655" spans="2:5" x14ac:dyDescent="0.25">
      <c r="B655" s="13" t="s">
        <v>1597</v>
      </c>
      <c r="C655" s="13" t="s">
        <v>1598</v>
      </c>
      <c r="D655" s="212">
        <v>1</v>
      </c>
      <c r="E655" s="212">
        <v>0.13</v>
      </c>
    </row>
    <row r="656" spans="2:5" x14ac:dyDescent="0.25">
      <c r="B656" s="13" t="s">
        <v>1599</v>
      </c>
      <c r="C656" s="13" t="s">
        <v>1600</v>
      </c>
      <c r="D656" s="212">
        <v>1</v>
      </c>
      <c r="E656" s="212">
        <v>0.13</v>
      </c>
    </row>
    <row r="657" spans="2:5" x14ac:dyDescent="0.25">
      <c r="B657" s="13" t="s">
        <v>1601</v>
      </c>
      <c r="C657" s="13" t="s">
        <v>1602</v>
      </c>
      <c r="D657" s="212">
        <v>1</v>
      </c>
      <c r="E657" s="212">
        <v>0.1</v>
      </c>
    </row>
    <row r="658" spans="2:5" x14ac:dyDescent="0.25">
      <c r="B658" s="13" t="s">
        <v>1603</v>
      </c>
      <c r="C658" s="13" t="s">
        <v>1604</v>
      </c>
      <c r="D658" s="212">
        <v>1</v>
      </c>
      <c r="E658" s="212">
        <v>0.1</v>
      </c>
    </row>
    <row r="659" spans="2:5" x14ac:dyDescent="0.25">
      <c r="B659" s="13" t="s">
        <v>1605</v>
      </c>
      <c r="C659" s="13" t="s">
        <v>1606</v>
      </c>
      <c r="D659" s="212">
        <v>1</v>
      </c>
      <c r="E659" s="212">
        <v>0</v>
      </c>
    </row>
    <row r="660" spans="2:5" x14ac:dyDescent="0.25">
      <c r="B660" s="13" t="s">
        <v>1607</v>
      </c>
      <c r="C660" s="13" t="s">
        <v>1608</v>
      </c>
      <c r="D660" s="212">
        <v>1</v>
      </c>
      <c r="E660" s="212">
        <v>0.1</v>
      </c>
    </row>
    <row r="661" spans="2:5" x14ac:dyDescent="0.25">
      <c r="B661" s="13" t="s">
        <v>1609</v>
      </c>
      <c r="C661" s="13" t="s">
        <v>1610</v>
      </c>
      <c r="D661" s="212">
        <v>1</v>
      </c>
      <c r="E661" s="212">
        <v>0.1</v>
      </c>
    </row>
    <row r="662" spans="2:5" x14ac:dyDescent="0.25">
      <c r="B662" s="13" t="s">
        <v>1611</v>
      </c>
      <c r="C662" s="13" t="s">
        <v>1612</v>
      </c>
      <c r="D662" s="212">
        <v>1</v>
      </c>
      <c r="E662" s="212">
        <v>0.1</v>
      </c>
    </row>
    <row r="663" spans="2:5" x14ac:dyDescent="0.25">
      <c r="B663" s="13" t="s">
        <v>1613</v>
      </c>
      <c r="C663" s="13" t="s">
        <v>1614</v>
      </c>
      <c r="D663" s="212">
        <v>1</v>
      </c>
      <c r="E663" s="212">
        <v>0.1</v>
      </c>
    </row>
    <row r="664" spans="2:5" x14ac:dyDescent="0.25">
      <c r="B664" s="13" t="s">
        <v>1615</v>
      </c>
      <c r="C664" s="13" t="s">
        <v>1616</v>
      </c>
      <c r="D664" s="212">
        <v>1</v>
      </c>
      <c r="E664" s="212">
        <v>0.1</v>
      </c>
    </row>
    <row r="665" spans="2:5" x14ac:dyDescent="0.25">
      <c r="B665" s="13" t="s">
        <v>1617</v>
      </c>
      <c r="C665" s="13" t="s">
        <v>1618</v>
      </c>
      <c r="D665" s="212">
        <v>1</v>
      </c>
      <c r="E665" s="212">
        <v>0.1</v>
      </c>
    </row>
    <row r="666" spans="2:5" x14ac:dyDescent="0.25">
      <c r="B666" s="13" t="s">
        <v>1619</v>
      </c>
      <c r="C666" s="13" t="s">
        <v>1620</v>
      </c>
      <c r="D666" s="212">
        <v>1</v>
      </c>
      <c r="E666" s="212">
        <v>0</v>
      </c>
    </row>
    <row r="667" spans="2:5" x14ac:dyDescent="0.25">
      <c r="B667" s="13" t="s">
        <v>1621</v>
      </c>
      <c r="C667" s="13" t="s">
        <v>1622</v>
      </c>
      <c r="D667" s="212">
        <v>1</v>
      </c>
      <c r="E667" s="212">
        <v>0.1</v>
      </c>
    </row>
    <row r="668" spans="2:5" x14ac:dyDescent="0.25">
      <c r="B668" s="13" t="s">
        <v>1623</v>
      </c>
      <c r="C668" s="13" t="s">
        <v>1624</v>
      </c>
      <c r="D668" s="212">
        <v>1</v>
      </c>
      <c r="E668" s="212">
        <v>0.1</v>
      </c>
    </row>
    <row r="669" spans="2:5" x14ac:dyDescent="0.25">
      <c r="B669" s="13" t="s">
        <v>1625</v>
      </c>
      <c r="C669" s="13" t="s">
        <v>1626</v>
      </c>
      <c r="D669" s="212">
        <v>1</v>
      </c>
      <c r="E669" s="212">
        <v>0.1</v>
      </c>
    </row>
    <row r="670" spans="2:5" x14ac:dyDescent="0.25">
      <c r="B670" s="13" t="s">
        <v>1627</v>
      </c>
      <c r="C670" s="13" t="s">
        <v>1628</v>
      </c>
      <c r="D670" s="212">
        <v>1</v>
      </c>
      <c r="E670" s="212">
        <v>0</v>
      </c>
    </row>
    <row r="671" spans="2:5" x14ac:dyDescent="0.25">
      <c r="B671" s="13" t="s">
        <v>1629</v>
      </c>
      <c r="C671" s="13" t="s">
        <v>1630</v>
      </c>
      <c r="D671" s="212">
        <v>1</v>
      </c>
      <c r="E671" s="212">
        <v>0</v>
      </c>
    </row>
    <row r="672" spans="2:5" x14ac:dyDescent="0.25">
      <c r="B672" s="13" t="s">
        <v>1631</v>
      </c>
      <c r="C672" s="13" t="s">
        <v>1632</v>
      </c>
      <c r="D672" s="212">
        <v>1</v>
      </c>
      <c r="E672" s="212">
        <v>0</v>
      </c>
    </row>
    <row r="673" spans="2:5" x14ac:dyDescent="0.25">
      <c r="B673" s="13" t="s">
        <v>1633</v>
      </c>
      <c r="C673" s="13" t="s">
        <v>1634</v>
      </c>
      <c r="D673" s="212">
        <v>1</v>
      </c>
      <c r="E673" s="212">
        <v>0.1</v>
      </c>
    </row>
    <row r="674" spans="2:5" x14ac:dyDescent="0.25">
      <c r="B674" s="13" t="s">
        <v>1635</v>
      </c>
      <c r="C674" s="13" t="s">
        <v>1636</v>
      </c>
      <c r="D674" s="212">
        <v>1</v>
      </c>
      <c r="E674" s="212">
        <v>0.1</v>
      </c>
    </row>
    <row r="675" spans="2:5" x14ac:dyDescent="0.25">
      <c r="B675" s="13" t="s">
        <v>1637</v>
      </c>
      <c r="C675" s="13" t="s">
        <v>1638</v>
      </c>
      <c r="D675" s="212">
        <v>1</v>
      </c>
      <c r="E675" s="212">
        <v>0</v>
      </c>
    </row>
    <row r="676" spans="2:5" x14ac:dyDescent="0.25">
      <c r="B676" s="13" t="s">
        <v>1639</v>
      </c>
      <c r="C676" s="13" t="s">
        <v>1640</v>
      </c>
      <c r="D676" s="212">
        <v>1</v>
      </c>
      <c r="E676" s="212">
        <v>0</v>
      </c>
    </row>
    <row r="677" spans="2:5" x14ac:dyDescent="0.25">
      <c r="B677" s="13" t="s">
        <v>1641</v>
      </c>
      <c r="C677" s="13" t="s">
        <v>1642</v>
      </c>
      <c r="D677" s="212">
        <v>1</v>
      </c>
      <c r="E677" s="212">
        <v>0</v>
      </c>
    </row>
    <row r="678" spans="2:5" x14ac:dyDescent="0.25">
      <c r="B678" s="13" t="s">
        <v>1643</v>
      </c>
      <c r="C678" s="13" t="s">
        <v>1644</v>
      </c>
      <c r="D678" s="212">
        <v>1</v>
      </c>
      <c r="E678" s="212">
        <v>0.1</v>
      </c>
    </row>
    <row r="679" spans="2:5" x14ac:dyDescent="0.25">
      <c r="B679" s="13" t="s">
        <v>1645</v>
      </c>
      <c r="C679" s="13" t="s">
        <v>1646</v>
      </c>
      <c r="D679" s="212">
        <v>1</v>
      </c>
      <c r="E679" s="212">
        <v>0.1</v>
      </c>
    </row>
    <row r="680" spans="2:5" x14ac:dyDescent="0.25">
      <c r="B680" s="13" t="s">
        <v>1647</v>
      </c>
      <c r="C680" s="13" t="s">
        <v>1648</v>
      </c>
      <c r="D680" s="212">
        <v>1</v>
      </c>
      <c r="E680" s="212">
        <v>0.1</v>
      </c>
    </row>
    <row r="681" spans="2:5" x14ac:dyDescent="0.25">
      <c r="B681" s="13" t="s">
        <v>1649</v>
      </c>
      <c r="C681" s="13" t="s">
        <v>1650</v>
      </c>
      <c r="D681" s="212">
        <v>1</v>
      </c>
      <c r="E681" s="212">
        <v>0</v>
      </c>
    </row>
    <row r="682" spans="2:5" x14ac:dyDescent="0.25">
      <c r="B682" s="13" t="s">
        <v>1651</v>
      </c>
      <c r="C682" s="13" t="s">
        <v>1652</v>
      </c>
      <c r="D682" s="212">
        <v>1</v>
      </c>
      <c r="E682" s="212">
        <v>0.1</v>
      </c>
    </row>
    <row r="683" spans="2:5" x14ac:dyDescent="0.25">
      <c r="B683" s="13" t="s">
        <v>1653</v>
      </c>
      <c r="C683" s="13" t="s">
        <v>1654</v>
      </c>
      <c r="D683" s="212">
        <v>1</v>
      </c>
      <c r="E683" s="212">
        <v>0</v>
      </c>
    </row>
    <row r="684" spans="2:5" x14ac:dyDescent="0.25">
      <c r="B684" s="13" t="s">
        <v>1655</v>
      </c>
      <c r="C684" s="13" t="s">
        <v>1656</v>
      </c>
      <c r="D684" s="212">
        <v>1</v>
      </c>
      <c r="E684" s="212">
        <v>0.1</v>
      </c>
    </row>
    <row r="685" spans="2:5" x14ac:dyDescent="0.25">
      <c r="B685" s="13" t="s">
        <v>1657</v>
      </c>
      <c r="C685" s="13" t="s">
        <v>1658</v>
      </c>
      <c r="D685" s="212">
        <v>1</v>
      </c>
      <c r="E685" s="212">
        <v>0.1</v>
      </c>
    </row>
    <row r="686" spans="2:5" x14ac:dyDescent="0.25">
      <c r="B686" s="13" t="s">
        <v>1659</v>
      </c>
      <c r="C686" s="13" t="s">
        <v>1660</v>
      </c>
      <c r="D686" s="212">
        <v>1</v>
      </c>
      <c r="E686" s="212">
        <v>0</v>
      </c>
    </row>
    <row r="687" spans="2:5" x14ac:dyDescent="0.25">
      <c r="B687" s="13" t="s">
        <v>1661</v>
      </c>
      <c r="C687" s="13" t="s">
        <v>1662</v>
      </c>
      <c r="D687" s="212">
        <v>1</v>
      </c>
      <c r="E687" s="212">
        <v>0</v>
      </c>
    </row>
    <row r="688" spans="2:5" x14ac:dyDescent="0.25">
      <c r="B688" s="13" t="s">
        <v>1663</v>
      </c>
      <c r="C688" s="13" t="s">
        <v>1664</v>
      </c>
      <c r="D688" s="212">
        <v>1</v>
      </c>
      <c r="E688" s="212">
        <v>0</v>
      </c>
    </row>
    <row r="689" spans="2:5" x14ac:dyDescent="0.25">
      <c r="B689" s="13" t="s">
        <v>1665</v>
      </c>
      <c r="C689" s="13" t="s">
        <v>1666</v>
      </c>
      <c r="D689" s="212">
        <v>1</v>
      </c>
      <c r="E689" s="212">
        <v>0.1</v>
      </c>
    </row>
    <row r="690" spans="2:5" x14ac:dyDescent="0.25">
      <c r="B690" s="13" t="s">
        <v>1667</v>
      </c>
      <c r="C690" s="13" t="s">
        <v>1668</v>
      </c>
      <c r="D690" s="212">
        <v>1</v>
      </c>
      <c r="E690" s="212">
        <v>0</v>
      </c>
    </row>
    <row r="691" spans="2:5" x14ac:dyDescent="0.25">
      <c r="B691" s="13" t="s">
        <v>1669</v>
      </c>
      <c r="C691" s="13" t="s">
        <v>1670</v>
      </c>
      <c r="D691" s="212">
        <v>0.04</v>
      </c>
      <c r="E691" s="212">
        <v>0</v>
      </c>
    </row>
    <row r="692" spans="2:5" x14ac:dyDescent="0.25">
      <c r="B692" s="13" t="s">
        <v>1671</v>
      </c>
      <c r="C692" s="13" t="s">
        <v>1672</v>
      </c>
      <c r="D692" s="212">
        <v>1</v>
      </c>
      <c r="E692" s="212">
        <v>0.1</v>
      </c>
    </row>
    <row r="693" spans="2:5" x14ac:dyDescent="0.25">
      <c r="B693" s="13" t="s">
        <v>1673</v>
      </c>
      <c r="C693" s="13" t="s">
        <v>1674</v>
      </c>
      <c r="D693" s="212">
        <v>1</v>
      </c>
      <c r="E693" s="212">
        <v>0.1</v>
      </c>
    </row>
    <row r="694" spans="2:5" x14ac:dyDescent="0.25">
      <c r="B694" s="13" t="s">
        <v>1675</v>
      </c>
      <c r="C694" s="13" t="s">
        <v>1676</v>
      </c>
      <c r="D694" s="212">
        <v>1</v>
      </c>
      <c r="E694" s="212">
        <v>0</v>
      </c>
    </row>
    <row r="695" spans="2:5" x14ac:dyDescent="0.25">
      <c r="B695" s="13" t="s">
        <v>1677</v>
      </c>
      <c r="C695" s="13" t="s">
        <v>1678</v>
      </c>
      <c r="D695" s="212">
        <v>1</v>
      </c>
      <c r="E695" s="212">
        <v>0.1</v>
      </c>
    </row>
    <row r="696" spans="2:5" x14ac:dyDescent="0.25">
      <c r="B696" s="13" t="s">
        <v>1679</v>
      </c>
      <c r="C696" s="13" t="s">
        <v>1680</v>
      </c>
      <c r="D696" s="212">
        <v>1</v>
      </c>
      <c r="E696" s="212">
        <v>0</v>
      </c>
    </row>
    <row r="697" spans="2:5" x14ac:dyDescent="0.25">
      <c r="B697" s="13" t="s">
        <v>1681</v>
      </c>
      <c r="C697" s="13" t="s">
        <v>1682</v>
      </c>
      <c r="D697" s="212">
        <v>1</v>
      </c>
      <c r="E697" s="212">
        <v>0.1</v>
      </c>
    </row>
    <row r="698" spans="2:5" x14ac:dyDescent="0.25">
      <c r="B698" s="13" t="s">
        <v>1683</v>
      </c>
      <c r="C698" s="13" t="s">
        <v>1684</v>
      </c>
      <c r="D698" s="212">
        <v>1</v>
      </c>
      <c r="E698" s="212">
        <v>0</v>
      </c>
    </row>
    <row r="699" spans="2:5" x14ac:dyDescent="0.25">
      <c r="B699" s="13" t="s">
        <v>1685</v>
      </c>
      <c r="C699" s="13" t="s">
        <v>1686</v>
      </c>
      <c r="D699" s="212">
        <v>1</v>
      </c>
      <c r="E699" s="212">
        <v>0</v>
      </c>
    </row>
    <row r="700" spans="2:5" x14ac:dyDescent="0.25">
      <c r="B700" s="13" t="s">
        <v>1687</v>
      </c>
      <c r="C700" s="13" t="s">
        <v>1688</v>
      </c>
      <c r="D700" s="212">
        <v>1</v>
      </c>
      <c r="E700" s="212">
        <v>0</v>
      </c>
    </row>
    <row r="701" spans="2:5" x14ac:dyDescent="0.25">
      <c r="B701" s="13" t="s">
        <v>1689</v>
      </c>
      <c r="C701" s="13" t="s">
        <v>1690</v>
      </c>
      <c r="D701" s="212">
        <v>1</v>
      </c>
      <c r="E701" s="212">
        <v>0.1</v>
      </c>
    </row>
    <row r="702" spans="2:5" x14ac:dyDescent="0.25">
      <c r="B702" s="13" t="s">
        <v>1691</v>
      </c>
      <c r="C702" s="13" t="s">
        <v>1692</v>
      </c>
      <c r="D702" s="212">
        <v>1</v>
      </c>
      <c r="E702" s="212">
        <v>0</v>
      </c>
    </row>
    <row r="703" spans="2:5" x14ac:dyDescent="0.25">
      <c r="B703" s="13" t="s">
        <v>1693</v>
      </c>
      <c r="C703" s="13" t="s">
        <v>1694</v>
      </c>
      <c r="D703" s="212">
        <v>1</v>
      </c>
      <c r="E703" s="212">
        <v>0.1</v>
      </c>
    </row>
    <row r="704" spans="2:5" x14ac:dyDescent="0.25">
      <c r="B704" s="13" t="s">
        <v>1695</v>
      </c>
      <c r="C704" s="13" t="s">
        <v>1696</v>
      </c>
      <c r="D704" s="212">
        <v>1</v>
      </c>
      <c r="E704" s="212">
        <v>0</v>
      </c>
    </row>
    <row r="705" spans="2:5" x14ac:dyDescent="0.25">
      <c r="B705" s="13" t="s">
        <v>1697</v>
      </c>
      <c r="C705" s="13" t="s">
        <v>1698</v>
      </c>
      <c r="D705" s="212">
        <v>1</v>
      </c>
      <c r="E705" s="212">
        <v>0.1</v>
      </c>
    </row>
    <row r="706" spans="2:5" x14ac:dyDescent="0.25">
      <c r="B706" s="13" t="s">
        <v>1699</v>
      </c>
      <c r="C706" s="13" t="s">
        <v>1700</v>
      </c>
      <c r="D706" s="212">
        <v>1</v>
      </c>
      <c r="E706" s="212">
        <v>0.1</v>
      </c>
    </row>
    <row r="707" spans="2:5" x14ac:dyDescent="0.25">
      <c r="B707" s="13" t="s">
        <v>1701</v>
      </c>
      <c r="C707" s="13" t="s">
        <v>1702</v>
      </c>
      <c r="D707" s="212">
        <v>1</v>
      </c>
      <c r="E707" s="212">
        <v>0.1</v>
      </c>
    </row>
    <row r="708" spans="2:5" x14ac:dyDescent="0.25">
      <c r="B708" s="13" t="s">
        <v>1703</v>
      </c>
      <c r="C708" s="13" t="s">
        <v>1704</v>
      </c>
      <c r="D708" s="212">
        <v>1</v>
      </c>
      <c r="E708" s="212">
        <v>0</v>
      </c>
    </row>
    <row r="709" spans="2:5" x14ac:dyDescent="0.25">
      <c r="B709" s="13" t="s">
        <v>1705</v>
      </c>
      <c r="C709" s="13" t="s">
        <v>1706</v>
      </c>
      <c r="D709" s="212">
        <v>1</v>
      </c>
      <c r="E709" s="212">
        <v>0</v>
      </c>
    </row>
    <row r="710" spans="2:5" x14ac:dyDescent="0.25">
      <c r="B710" s="13" t="s">
        <v>1707</v>
      </c>
      <c r="C710" s="13" t="s">
        <v>1708</v>
      </c>
      <c r="D710" s="212">
        <v>1</v>
      </c>
      <c r="E710" s="212">
        <v>0.1</v>
      </c>
    </row>
    <row r="711" spans="2:5" x14ac:dyDescent="0.25">
      <c r="B711" s="13" t="s">
        <v>1709</v>
      </c>
      <c r="C711" s="13" t="s">
        <v>1710</v>
      </c>
      <c r="D711" s="212">
        <v>1</v>
      </c>
      <c r="E711" s="212">
        <v>0.1</v>
      </c>
    </row>
    <row r="712" spans="2:5" x14ac:dyDescent="0.25">
      <c r="B712" s="13" t="s">
        <v>1711</v>
      </c>
      <c r="C712" s="13" t="s">
        <v>1712</v>
      </c>
      <c r="D712" s="212">
        <v>1</v>
      </c>
      <c r="E712" s="212">
        <v>0.1</v>
      </c>
    </row>
    <row r="713" spans="2:5" x14ac:dyDescent="0.25">
      <c r="B713" s="13" t="s">
        <v>1713</v>
      </c>
      <c r="C713" s="13" t="s">
        <v>1714</v>
      </c>
      <c r="D713" s="212">
        <v>1</v>
      </c>
      <c r="E713" s="212">
        <v>0.1</v>
      </c>
    </row>
    <row r="714" spans="2:5" x14ac:dyDescent="0.25">
      <c r="B714" s="13" t="s">
        <v>1715</v>
      </c>
      <c r="C714" s="13" t="s">
        <v>1716</v>
      </c>
      <c r="D714" s="212">
        <v>1</v>
      </c>
      <c r="E714" s="212">
        <v>0.1</v>
      </c>
    </row>
    <row r="715" spans="2:5" x14ac:dyDescent="0.25">
      <c r="B715" s="13" t="s">
        <v>1717</v>
      </c>
      <c r="C715" s="13" t="s">
        <v>1718</v>
      </c>
      <c r="D715" s="212">
        <v>1</v>
      </c>
      <c r="E715" s="212">
        <v>0</v>
      </c>
    </row>
    <row r="716" spans="2:5" x14ac:dyDescent="0.25">
      <c r="B716" s="13" t="s">
        <v>1719</v>
      </c>
      <c r="C716" s="13" t="s">
        <v>1720</v>
      </c>
      <c r="D716" s="212">
        <v>1</v>
      </c>
      <c r="E716" s="212">
        <v>0.1</v>
      </c>
    </row>
    <row r="717" spans="2:5" x14ac:dyDescent="0.25">
      <c r="B717" s="13" t="s">
        <v>1721</v>
      </c>
      <c r="C717" s="13" t="s">
        <v>1722</v>
      </c>
      <c r="D717" s="212">
        <v>1</v>
      </c>
      <c r="E717" s="212">
        <v>0.1</v>
      </c>
    </row>
    <row r="718" spans="2:5" x14ac:dyDescent="0.25">
      <c r="B718" s="13" t="s">
        <v>1723</v>
      </c>
      <c r="C718" s="13" t="s">
        <v>1724</v>
      </c>
      <c r="D718" s="212">
        <v>1</v>
      </c>
      <c r="E718" s="212">
        <v>0.1</v>
      </c>
    </row>
    <row r="719" spans="2:5" x14ac:dyDescent="0.25">
      <c r="B719" s="13" t="s">
        <v>1725</v>
      </c>
      <c r="C719" s="13" t="s">
        <v>1726</v>
      </c>
      <c r="D719" s="212">
        <v>1</v>
      </c>
      <c r="E719" s="212">
        <v>0</v>
      </c>
    </row>
    <row r="720" spans="2:5" x14ac:dyDescent="0.25">
      <c r="B720" s="13" t="s">
        <v>1727</v>
      </c>
      <c r="C720" s="13" t="s">
        <v>1728</v>
      </c>
      <c r="D720" s="212">
        <v>1</v>
      </c>
      <c r="E720" s="212">
        <v>0</v>
      </c>
    </row>
    <row r="721" spans="2:5" x14ac:dyDescent="0.25">
      <c r="B721" s="13" t="s">
        <v>1729</v>
      </c>
      <c r="C721" s="13" t="s">
        <v>1730</v>
      </c>
      <c r="D721" s="212">
        <v>1</v>
      </c>
      <c r="E721" s="212">
        <v>0</v>
      </c>
    </row>
    <row r="722" spans="2:5" x14ac:dyDescent="0.25">
      <c r="B722" s="13" t="s">
        <v>1731</v>
      </c>
      <c r="C722" s="13" t="s">
        <v>1732</v>
      </c>
      <c r="D722" s="212">
        <v>1</v>
      </c>
      <c r="E722" s="212">
        <v>0</v>
      </c>
    </row>
    <row r="723" spans="2:5" x14ac:dyDescent="0.25">
      <c r="B723" s="13" t="s">
        <v>1733</v>
      </c>
      <c r="C723" s="13" t="s">
        <v>1734</v>
      </c>
      <c r="D723" s="212">
        <v>1</v>
      </c>
      <c r="E723" s="212">
        <v>0.1</v>
      </c>
    </row>
    <row r="724" spans="2:5" x14ac:dyDescent="0.25">
      <c r="B724" s="13" t="s">
        <v>1735</v>
      </c>
      <c r="C724" s="13" t="s">
        <v>1736</v>
      </c>
      <c r="D724" s="212">
        <v>1</v>
      </c>
      <c r="E724" s="212">
        <v>0</v>
      </c>
    </row>
    <row r="725" spans="2:5" x14ac:dyDescent="0.25">
      <c r="B725" s="13" t="s">
        <v>1737</v>
      </c>
      <c r="C725" s="13" t="s">
        <v>1738</v>
      </c>
      <c r="D725" s="212">
        <v>1</v>
      </c>
      <c r="E725" s="212">
        <v>0.1</v>
      </c>
    </row>
    <row r="726" spans="2:5" x14ac:dyDescent="0.25">
      <c r="B726" s="13" t="s">
        <v>1739</v>
      </c>
      <c r="C726" s="13" t="s">
        <v>1740</v>
      </c>
      <c r="D726" s="212">
        <v>1</v>
      </c>
      <c r="E726" s="212">
        <v>0</v>
      </c>
    </row>
    <row r="727" spans="2:5" x14ac:dyDescent="0.25">
      <c r="B727" s="13" t="s">
        <v>1741</v>
      </c>
      <c r="C727" s="13" t="s">
        <v>1742</v>
      </c>
      <c r="D727" s="212">
        <v>1</v>
      </c>
      <c r="E727" s="212">
        <v>6.4999999999999997E-4</v>
      </c>
    </row>
    <row r="728" spans="2:5" x14ac:dyDescent="0.25">
      <c r="B728" s="13" t="s">
        <v>1743</v>
      </c>
      <c r="C728" s="13" t="s">
        <v>1744</v>
      </c>
      <c r="D728" s="212">
        <v>1</v>
      </c>
      <c r="E728" s="212">
        <v>0</v>
      </c>
    </row>
    <row r="729" spans="2:5" x14ac:dyDescent="0.25">
      <c r="B729" s="13" t="s">
        <v>1745</v>
      </c>
      <c r="C729" s="13" t="s">
        <v>1746</v>
      </c>
      <c r="D729" s="212">
        <v>1</v>
      </c>
      <c r="E729" s="212">
        <v>0</v>
      </c>
    </row>
    <row r="730" spans="2:5" x14ac:dyDescent="0.25">
      <c r="B730" s="13" t="s">
        <v>1747</v>
      </c>
      <c r="C730" s="13" t="s">
        <v>1748</v>
      </c>
      <c r="D730" s="212">
        <v>1</v>
      </c>
      <c r="E730" s="212">
        <v>0</v>
      </c>
    </row>
    <row r="731" spans="2:5" x14ac:dyDescent="0.25">
      <c r="B731" s="13" t="s">
        <v>1749</v>
      </c>
      <c r="C731" s="13" t="s">
        <v>1750</v>
      </c>
      <c r="D731" s="212">
        <v>1</v>
      </c>
      <c r="E731" s="212">
        <v>0</v>
      </c>
    </row>
    <row r="732" spans="2:5" x14ac:dyDescent="0.25">
      <c r="B732" s="13" t="s">
        <v>1751</v>
      </c>
      <c r="C732" s="13" t="s">
        <v>1752</v>
      </c>
      <c r="D732" s="212">
        <v>1</v>
      </c>
      <c r="E732" s="212">
        <v>0</v>
      </c>
    </row>
    <row r="733" spans="2:5" x14ac:dyDescent="0.25">
      <c r="B733" s="13" t="s">
        <v>1753</v>
      </c>
      <c r="C733" s="13" t="s">
        <v>1754</v>
      </c>
      <c r="D733" s="212">
        <v>1</v>
      </c>
      <c r="E733" s="212">
        <v>0</v>
      </c>
    </row>
    <row r="734" spans="2:5" x14ac:dyDescent="0.25">
      <c r="B734" s="13" t="s">
        <v>1755</v>
      </c>
      <c r="C734" s="13" t="s">
        <v>1756</v>
      </c>
      <c r="D734" s="212">
        <v>1</v>
      </c>
      <c r="E734" s="212">
        <v>0</v>
      </c>
    </row>
    <row r="735" spans="2:5" x14ac:dyDescent="0.25">
      <c r="B735" s="13" t="s">
        <v>1757</v>
      </c>
      <c r="C735" s="13" t="s">
        <v>1758</v>
      </c>
      <c r="D735" s="212">
        <v>1</v>
      </c>
      <c r="E735" s="212">
        <v>0</v>
      </c>
    </row>
    <row r="736" spans="2:5" x14ac:dyDescent="0.25">
      <c r="B736" s="13" t="s">
        <v>1759</v>
      </c>
      <c r="C736" s="13" t="s">
        <v>1760</v>
      </c>
      <c r="D736" s="212">
        <v>1</v>
      </c>
      <c r="E736" s="212">
        <v>0.1</v>
      </c>
    </row>
    <row r="737" spans="2:5" x14ac:dyDescent="0.25">
      <c r="B737" s="13" t="s">
        <v>1761</v>
      </c>
      <c r="C737" s="13" t="s">
        <v>1762</v>
      </c>
      <c r="D737" s="212">
        <v>1</v>
      </c>
      <c r="E737" s="212">
        <v>0.1</v>
      </c>
    </row>
    <row r="738" spans="2:5" x14ac:dyDescent="0.25">
      <c r="B738" s="13" t="s">
        <v>1763</v>
      </c>
      <c r="C738" s="13" t="s">
        <v>1764</v>
      </c>
      <c r="D738" s="212">
        <v>1</v>
      </c>
      <c r="E738" s="212">
        <v>7.4999999999999997E-3</v>
      </c>
    </row>
    <row r="739" spans="2:5" x14ac:dyDescent="0.25">
      <c r="B739" s="13" t="s">
        <v>1765</v>
      </c>
      <c r="C739" s="13" t="s">
        <v>1766</v>
      </c>
      <c r="D739" s="212">
        <v>1</v>
      </c>
      <c r="E739" s="212">
        <v>0.1</v>
      </c>
    </row>
    <row r="740" spans="2:5" x14ac:dyDescent="0.25">
      <c r="B740" s="13" t="s">
        <v>1767</v>
      </c>
      <c r="C740" s="13" t="s">
        <v>1768</v>
      </c>
      <c r="D740" s="212">
        <v>1</v>
      </c>
      <c r="E740" s="212">
        <v>0.1</v>
      </c>
    </row>
    <row r="741" spans="2:5" x14ac:dyDescent="0.25">
      <c r="B741" s="13" t="s">
        <v>1769</v>
      </c>
      <c r="C741" s="13" t="s">
        <v>1770</v>
      </c>
      <c r="D741" s="212">
        <v>1</v>
      </c>
      <c r="E741" s="212">
        <v>0.1</v>
      </c>
    </row>
    <row r="742" spans="2:5" x14ac:dyDescent="0.25">
      <c r="B742" s="13" t="s">
        <v>1771</v>
      </c>
      <c r="C742" s="13" t="s">
        <v>1772</v>
      </c>
      <c r="D742" s="212">
        <v>1</v>
      </c>
      <c r="E742" s="212">
        <v>0</v>
      </c>
    </row>
    <row r="743" spans="2:5" x14ac:dyDescent="0.25">
      <c r="B743" s="13" t="s">
        <v>1773</v>
      </c>
      <c r="C743" s="13" t="s">
        <v>1774</v>
      </c>
      <c r="D743" s="212">
        <v>1</v>
      </c>
      <c r="E743" s="212">
        <v>0</v>
      </c>
    </row>
    <row r="744" spans="2:5" x14ac:dyDescent="0.25">
      <c r="B744" s="13" t="s">
        <v>1775</v>
      </c>
      <c r="C744" s="13" t="s">
        <v>1776</v>
      </c>
      <c r="D744" s="212">
        <v>1</v>
      </c>
      <c r="E744" s="212">
        <v>0</v>
      </c>
    </row>
    <row r="745" spans="2:5" x14ac:dyDescent="0.25">
      <c r="B745" s="13" t="s">
        <v>1777</v>
      </c>
      <c r="C745" s="13" t="s">
        <v>1778</v>
      </c>
      <c r="D745" s="212">
        <v>1</v>
      </c>
      <c r="E745" s="212">
        <v>0</v>
      </c>
    </row>
    <row r="746" spans="2:5" x14ac:dyDescent="0.25">
      <c r="B746" s="13" t="s">
        <v>1779</v>
      </c>
      <c r="C746" s="13" t="s">
        <v>1780</v>
      </c>
      <c r="D746" s="212">
        <v>1</v>
      </c>
      <c r="E746" s="212">
        <v>0.1</v>
      </c>
    </row>
    <row r="747" spans="2:5" x14ac:dyDescent="0.25">
      <c r="B747" s="13" t="s">
        <v>1781</v>
      </c>
      <c r="C747" s="13" t="s">
        <v>1782</v>
      </c>
      <c r="D747" s="212">
        <v>1</v>
      </c>
      <c r="E747" s="212">
        <v>0</v>
      </c>
    </row>
    <row r="748" spans="2:5" x14ac:dyDescent="0.25">
      <c r="B748" s="13" t="s">
        <v>1783</v>
      </c>
      <c r="C748" s="13" t="s">
        <v>1784</v>
      </c>
      <c r="D748" s="212">
        <v>1</v>
      </c>
      <c r="E748" s="212">
        <v>0.1</v>
      </c>
    </row>
    <row r="749" spans="2:5" x14ac:dyDescent="0.25">
      <c r="B749" s="13" t="s">
        <v>1785</v>
      </c>
      <c r="C749" s="13" t="s">
        <v>1786</v>
      </c>
      <c r="D749" s="212">
        <v>1</v>
      </c>
      <c r="E749" s="212">
        <v>0.1</v>
      </c>
    </row>
    <row r="750" spans="2:5" x14ac:dyDescent="0.25">
      <c r="B750" s="13" t="s">
        <v>1787</v>
      </c>
      <c r="C750" s="13" t="s">
        <v>1788</v>
      </c>
      <c r="D750" s="212">
        <v>1</v>
      </c>
      <c r="E750" s="212">
        <v>0.1</v>
      </c>
    </row>
    <row r="751" spans="2:5" x14ac:dyDescent="0.25">
      <c r="B751" s="13" t="s">
        <v>1789</v>
      </c>
      <c r="C751" s="13" t="s">
        <v>1790</v>
      </c>
      <c r="D751" s="212">
        <v>1</v>
      </c>
      <c r="E751" s="212">
        <v>0</v>
      </c>
    </row>
    <row r="752" spans="2:5" x14ac:dyDescent="0.25">
      <c r="B752" s="13" t="s">
        <v>1791</v>
      </c>
      <c r="C752" s="13" t="s">
        <v>1792</v>
      </c>
      <c r="D752" s="212">
        <v>1</v>
      </c>
      <c r="E752" s="212">
        <v>0</v>
      </c>
    </row>
    <row r="753" spans="2:5" x14ac:dyDescent="0.25">
      <c r="B753" s="13" t="s">
        <v>1793</v>
      </c>
      <c r="C753" s="13" t="s">
        <v>1794</v>
      </c>
      <c r="D753" s="212">
        <v>1</v>
      </c>
      <c r="E753" s="212">
        <v>0</v>
      </c>
    </row>
    <row r="754" spans="2:5" x14ac:dyDescent="0.25">
      <c r="B754" s="13" t="s">
        <v>1795</v>
      </c>
      <c r="C754" s="13" t="s">
        <v>1796</v>
      </c>
      <c r="D754" s="212">
        <v>1</v>
      </c>
      <c r="E754" s="212">
        <v>0.1</v>
      </c>
    </row>
    <row r="755" spans="2:5" x14ac:dyDescent="0.25">
      <c r="B755" s="13" t="s">
        <v>1797</v>
      </c>
      <c r="C755" s="13" t="s">
        <v>1798</v>
      </c>
      <c r="D755" s="212">
        <v>1</v>
      </c>
      <c r="E755" s="212">
        <v>0</v>
      </c>
    </row>
    <row r="756" spans="2:5" x14ac:dyDescent="0.25">
      <c r="B756" s="13" t="s">
        <v>1799</v>
      </c>
      <c r="C756" s="13" t="s">
        <v>1800</v>
      </c>
      <c r="D756" s="212">
        <v>1</v>
      </c>
      <c r="E756" s="212">
        <v>0</v>
      </c>
    </row>
    <row r="757" spans="2:5" x14ac:dyDescent="0.25">
      <c r="B757" s="13" t="s">
        <v>1801</v>
      </c>
      <c r="C757" s="13" t="s">
        <v>1802</v>
      </c>
      <c r="D757" s="212">
        <v>1</v>
      </c>
      <c r="E757" s="212">
        <v>0.1</v>
      </c>
    </row>
    <row r="758" spans="2:5" x14ac:dyDescent="0.25">
      <c r="B758" s="13" t="s">
        <v>1803</v>
      </c>
      <c r="C758" s="13" t="s">
        <v>1804</v>
      </c>
      <c r="D758" s="212">
        <v>1</v>
      </c>
      <c r="E758" s="212">
        <v>0.1</v>
      </c>
    </row>
    <row r="759" spans="2:5" x14ac:dyDescent="0.25">
      <c r="B759" s="13" t="s">
        <v>1805</v>
      </c>
      <c r="C759" s="13" t="s">
        <v>1806</v>
      </c>
      <c r="D759" s="212">
        <v>1</v>
      </c>
      <c r="E759" s="212">
        <v>0.1</v>
      </c>
    </row>
    <row r="760" spans="2:5" x14ac:dyDescent="0.25">
      <c r="B760" s="13" t="s">
        <v>1807</v>
      </c>
      <c r="C760" s="13" t="s">
        <v>1808</v>
      </c>
      <c r="D760" s="212">
        <v>1</v>
      </c>
      <c r="E760" s="212">
        <v>0</v>
      </c>
    </row>
    <row r="761" spans="2:5" x14ac:dyDescent="0.25">
      <c r="B761" s="13" t="s">
        <v>1809</v>
      </c>
      <c r="C761" s="13" t="s">
        <v>1810</v>
      </c>
      <c r="D761" s="212">
        <v>1</v>
      </c>
      <c r="E761" s="212">
        <v>0.1</v>
      </c>
    </row>
    <row r="762" spans="2:5" x14ac:dyDescent="0.25">
      <c r="B762" s="13" t="s">
        <v>1811</v>
      </c>
      <c r="C762" s="13" t="s">
        <v>1812</v>
      </c>
      <c r="D762" s="212">
        <v>1</v>
      </c>
      <c r="E762" s="212">
        <v>0.1</v>
      </c>
    </row>
    <row r="763" spans="2:5" x14ac:dyDescent="0.25">
      <c r="B763" s="13" t="s">
        <v>1813</v>
      </c>
      <c r="C763" s="13" t="s">
        <v>1814</v>
      </c>
      <c r="D763" s="212">
        <v>1</v>
      </c>
      <c r="E763" s="212">
        <v>0</v>
      </c>
    </row>
    <row r="764" spans="2:5" x14ac:dyDescent="0.25">
      <c r="B764" s="13" t="s">
        <v>1815</v>
      </c>
      <c r="C764" s="13" t="s">
        <v>1816</v>
      </c>
      <c r="D764" s="212">
        <v>1</v>
      </c>
      <c r="E764" s="212">
        <v>0.1</v>
      </c>
    </row>
    <row r="765" spans="2:5" x14ac:dyDescent="0.25">
      <c r="B765" s="13" t="s">
        <v>1817</v>
      </c>
      <c r="C765" s="13" t="s">
        <v>1818</v>
      </c>
      <c r="D765" s="212">
        <v>1</v>
      </c>
      <c r="E765" s="212">
        <v>0.1</v>
      </c>
    </row>
    <row r="766" spans="2:5" x14ac:dyDescent="0.25">
      <c r="B766" s="13" t="s">
        <v>1819</v>
      </c>
      <c r="C766" s="13" t="s">
        <v>1820</v>
      </c>
      <c r="D766" s="212">
        <v>1</v>
      </c>
      <c r="E766" s="212">
        <v>0</v>
      </c>
    </row>
    <row r="767" spans="2:5" x14ac:dyDescent="0.25">
      <c r="B767" s="13" t="s">
        <v>1821</v>
      </c>
      <c r="C767" s="13" t="s">
        <v>1822</v>
      </c>
      <c r="D767" s="212">
        <v>1</v>
      </c>
      <c r="E767" s="212">
        <v>0.1</v>
      </c>
    </row>
    <row r="768" spans="2:5" x14ac:dyDescent="0.25">
      <c r="B768" s="13" t="s">
        <v>1823</v>
      </c>
      <c r="C768" s="13" t="s">
        <v>1824</v>
      </c>
      <c r="D768" s="212">
        <v>1</v>
      </c>
      <c r="E768" s="212">
        <v>0.1</v>
      </c>
    </row>
    <row r="769" spans="2:5" x14ac:dyDescent="0.25">
      <c r="B769" s="13" t="s">
        <v>1825</v>
      </c>
      <c r="C769" s="13" t="s">
        <v>1826</v>
      </c>
      <c r="D769" s="212">
        <v>1</v>
      </c>
      <c r="E769" s="212">
        <v>0.1</v>
      </c>
    </row>
    <row r="770" spans="2:5" x14ac:dyDescent="0.25">
      <c r="B770" s="13" t="s">
        <v>101</v>
      </c>
      <c r="C770" s="13" t="s">
        <v>1827</v>
      </c>
      <c r="D770" s="212">
        <v>1</v>
      </c>
      <c r="E770" s="212">
        <v>0.1</v>
      </c>
    </row>
    <row r="771" spans="2:5" x14ac:dyDescent="0.25">
      <c r="B771" s="13" t="s">
        <v>1828</v>
      </c>
      <c r="C771" s="13" t="s">
        <v>1829</v>
      </c>
      <c r="D771" s="212">
        <v>1</v>
      </c>
      <c r="E771" s="212">
        <v>0</v>
      </c>
    </row>
    <row r="772" spans="2:5" x14ac:dyDescent="0.25">
      <c r="B772" s="13" t="s">
        <v>1830</v>
      </c>
      <c r="C772" s="13" t="s">
        <v>1831</v>
      </c>
      <c r="D772" s="212">
        <v>1</v>
      </c>
      <c r="E772" s="212">
        <v>0.1</v>
      </c>
    </row>
    <row r="773" spans="2:5" x14ac:dyDescent="0.25">
      <c r="B773" s="13" t="s">
        <v>1832</v>
      </c>
      <c r="C773" s="13" t="s">
        <v>1833</v>
      </c>
      <c r="D773" s="212">
        <v>1</v>
      </c>
      <c r="E773" s="212">
        <v>0.1</v>
      </c>
    </row>
    <row r="774" spans="2:5" x14ac:dyDescent="0.25">
      <c r="B774" s="13" t="s">
        <v>1834</v>
      </c>
      <c r="C774" s="13" t="s">
        <v>1835</v>
      </c>
      <c r="D774" s="212">
        <v>1</v>
      </c>
      <c r="E774" s="212">
        <v>0.1</v>
      </c>
    </row>
    <row r="775" spans="2:5" x14ac:dyDescent="0.25">
      <c r="B775" s="13" t="s">
        <v>1836</v>
      </c>
      <c r="C775" s="13" t="s">
        <v>1837</v>
      </c>
      <c r="D775" s="212">
        <v>1</v>
      </c>
      <c r="E775" s="212">
        <v>0</v>
      </c>
    </row>
    <row r="776" spans="2:5" x14ac:dyDescent="0.25">
      <c r="B776" s="13" t="s">
        <v>1838</v>
      </c>
      <c r="C776" s="13" t="s">
        <v>1839</v>
      </c>
      <c r="D776" s="212">
        <v>1</v>
      </c>
      <c r="E776" s="212">
        <v>0</v>
      </c>
    </row>
    <row r="777" spans="2:5" x14ac:dyDescent="0.25">
      <c r="B777" s="13" t="s">
        <v>1840</v>
      </c>
      <c r="C777" s="13" t="s">
        <v>1841</v>
      </c>
      <c r="D777" s="212">
        <v>1</v>
      </c>
      <c r="E777" s="212">
        <v>0</v>
      </c>
    </row>
    <row r="778" spans="2:5" x14ac:dyDescent="0.25">
      <c r="B778" s="13" t="s">
        <v>1842</v>
      </c>
      <c r="C778" s="13" t="s">
        <v>1843</v>
      </c>
      <c r="D778" s="212">
        <v>1</v>
      </c>
      <c r="E778" s="212">
        <v>0</v>
      </c>
    </row>
    <row r="779" spans="2:5" x14ac:dyDescent="0.25">
      <c r="B779" s="13" t="s">
        <v>1844</v>
      </c>
      <c r="C779" s="13" t="s">
        <v>1845</v>
      </c>
      <c r="D779" s="212">
        <v>1</v>
      </c>
      <c r="E779" s="212">
        <v>0</v>
      </c>
    </row>
    <row r="780" spans="2:5" x14ac:dyDescent="0.25">
      <c r="B780" s="13" t="s">
        <v>1846</v>
      </c>
      <c r="C780" s="13" t="s">
        <v>1847</v>
      </c>
      <c r="D780" s="212">
        <v>1</v>
      </c>
      <c r="E780" s="212">
        <v>0</v>
      </c>
    </row>
    <row r="781" spans="2:5" x14ac:dyDescent="0.25">
      <c r="B781" s="13" t="s">
        <v>1848</v>
      </c>
      <c r="C781" s="13" t="s">
        <v>1849</v>
      </c>
      <c r="D781" s="212">
        <v>1</v>
      </c>
      <c r="E781" s="212">
        <v>0.1</v>
      </c>
    </row>
    <row r="782" spans="2:5" x14ac:dyDescent="0.25">
      <c r="B782" s="13" t="s">
        <v>1850</v>
      </c>
      <c r="C782" s="13" t="s">
        <v>1851</v>
      </c>
      <c r="D782" s="212">
        <v>1</v>
      </c>
      <c r="E782" s="212">
        <v>0.1</v>
      </c>
    </row>
    <row r="783" spans="2:5" x14ac:dyDescent="0.25">
      <c r="B783" s="13" t="s">
        <v>1852</v>
      </c>
      <c r="C783" s="13" t="s">
        <v>1853</v>
      </c>
      <c r="D783" s="212">
        <v>1</v>
      </c>
      <c r="E783" s="212">
        <v>0.1</v>
      </c>
    </row>
    <row r="784" spans="2:5" x14ac:dyDescent="0.25">
      <c r="B784" s="13" t="s">
        <v>1854</v>
      </c>
      <c r="C784" s="13" t="s">
        <v>1855</v>
      </c>
      <c r="D784" s="212">
        <v>1</v>
      </c>
      <c r="E784" s="212">
        <v>0.1</v>
      </c>
    </row>
    <row r="785" spans="2:5" x14ac:dyDescent="0.25">
      <c r="B785" s="13" t="s">
        <v>1856</v>
      </c>
      <c r="C785" s="13" t="s">
        <v>1857</v>
      </c>
      <c r="D785" s="212">
        <v>1</v>
      </c>
      <c r="E785" s="212">
        <v>0</v>
      </c>
    </row>
    <row r="786" spans="2:5" x14ac:dyDescent="0.25">
      <c r="B786" s="13" t="s">
        <v>1858</v>
      </c>
      <c r="C786" s="13" t="s">
        <v>1859</v>
      </c>
      <c r="D786" s="212">
        <v>1</v>
      </c>
      <c r="E786" s="212">
        <v>0</v>
      </c>
    </row>
    <row r="787" spans="2:5" x14ac:dyDescent="0.25">
      <c r="B787" s="13" t="s">
        <v>1860</v>
      </c>
      <c r="C787" s="13" t="s">
        <v>1861</v>
      </c>
      <c r="D787" s="212">
        <v>1</v>
      </c>
      <c r="E787" s="212">
        <v>0</v>
      </c>
    </row>
    <row r="788" spans="2:5" x14ac:dyDescent="0.25">
      <c r="B788" s="13" t="s">
        <v>1862</v>
      </c>
      <c r="C788" s="13" t="s">
        <v>1863</v>
      </c>
      <c r="D788" s="212">
        <v>1</v>
      </c>
      <c r="E788" s="212">
        <v>0.1</v>
      </c>
    </row>
    <row r="789" spans="2:5" x14ac:dyDescent="0.25">
      <c r="B789" s="13" t="s">
        <v>1864</v>
      </c>
      <c r="C789" s="13" t="s">
        <v>1865</v>
      </c>
      <c r="D789" s="212">
        <v>1</v>
      </c>
      <c r="E789" s="212">
        <v>0.1</v>
      </c>
    </row>
    <row r="790" spans="2:5" x14ac:dyDescent="0.25">
      <c r="B790" s="13" t="s">
        <v>1866</v>
      </c>
      <c r="C790" s="13" t="s">
        <v>1867</v>
      </c>
      <c r="D790" s="212">
        <v>1</v>
      </c>
      <c r="E790" s="212">
        <v>0</v>
      </c>
    </row>
    <row r="791" spans="2:5" x14ac:dyDescent="0.25">
      <c r="B791" s="13" t="s">
        <v>1868</v>
      </c>
      <c r="C791" s="13" t="s">
        <v>1869</v>
      </c>
      <c r="D791" s="212">
        <v>1</v>
      </c>
      <c r="E791" s="212">
        <v>0.1</v>
      </c>
    </row>
    <row r="792" spans="2:5" x14ac:dyDescent="0.25">
      <c r="B792" s="13" t="s">
        <v>1870</v>
      </c>
      <c r="C792" s="13" t="s">
        <v>1871</v>
      </c>
      <c r="D792" s="212">
        <v>1</v>
      </c>
      <c r="E792" s="212">
        <v>0</v>
      </c>
    </row>
    <row r="793" spans="2:5" x14ac:dyDescent="0.25">
      <c r="B793" s="13" t="s">
        <v>1872</v>
      </c>
      <c r="C793" s="13" t="s">
        <v>1873</v>
      </c>
      <c r="D793" s="212">
        <v>1</v>
      </c>
      <c r="E793" s="212">
        <v>0</v>
      </c>
    </row>
    <row r="794" spans="2:5" x14ac:dyDescent="0.25">
      <c r="B794" s="13" t="s">
        <v>1874</v>
      </c>
      <c r="C794" s="13" t="s">
        <v>1875</v>
      </c>
      <c r="D794" s="212">
        <v>1</v>
      </c>
      <c r="E794" s="212">
        <v>0.1</v>
      </c>
    </row>
    <row r="795" spans="2:5" x14ac:dyDescent="0.25">
      <c r="B795" s="13" t="s">
        <v>1876</v>
      </c>
      <c r="C795" s="13" t="s">
        <v>1877</v>
      </c>
      <c r="D795" s="212">
        <v>1</v>
      </c>
      <c r="E795" s="212">
        <v>0</v>
      </c>
    </row>
    <row r="796" spans="2:5" x14ac:dyDescent="0.25">
      <c r="B796" s="13" t="s">
        <v>1878</v>
      </c>
      <c r="C796" s="13" t="s">
        <v>1879</v>
      </c>
      <c r="D796" s="212">
        <v>1</v>
      </c>
      <c r="E796" s="212">
        <v>0</v>
      </c>
    </row>
    <row r="797" spans="2:5" x14ac:dyDescent="0.25">
      <c r="B797" s="13" t="s">
        <v>1880</v>
      </c>
      <c r="C797" s="13" t="s">
        <v>1881</v>
      </c>
      <c r="D797" s="212">
        <v>1</v>
      </c>
      <c r="E797" s="212">
        <v>0</v>
      </c>
    </row>
    <row r="798" spans="2:5" x14ac:dyDescent="0.25">
      <c r="B798" s="13" t="s">
        <v>1882</v>
      </c>
      <c r="C798" s="13" t="s">
        <v>1883</v>
      </c>
      <c r="D798" s="212">
        <v>1</v>
      </c>
      <c r="E798" s="212">
        <v>0</v>
      </c>
    </row>
    <row r="799" spans="2:5" x14ac:dyDescent="0.25">
      <c r="B799" s="13" t="s">
        <v>1884</v>
      </c>
      <c r="C799" s="13" t="s">
        <v>1885</v>
      </c>
      <c r="D799" s="212">
        <v>1</v>
      </c>
      <c r="E799" s="212">
        <v>1.9E-2</v>
      </c>
    </row>
    <row r="800" spans="2:5" x14ac:dyDescent="0.25">
      <c r="B800" s="13" t="s">
        <v>1886</v>
      </c>
      <c r="C800" s="13" t="s">
        <v>1887</v>
      </c>
      <c r="D800" s="212">
        <v>1</v>
      </c>
      <c r="E800" s="212">
        <v>3.2000000000000001E-2</v>
      </c>
    </row>
    <row r="801" spans="2:5" x14ac:dyDescent="0.25">
      <c r="B801" s="13" t="s">
        <v>1888</v>
      </c>
      <c r="C801" s="13" t="s">
        <v>1889</v>
      </c>
      <c r="D801" s="212">
        <v>1</v>
      </c>
      <c r="E801" s="212">
        <v>0.1</v>
      </c>
    </row>
    <row r="802" spans="2:5" x14ac:dyDescent="0.25">
      <c r="B802" s="13" t="s">
        <v>1890</v>
      </c>
      <c r="C802" s="13" t="s">
        <v>1891</v>
      </c>
      <c r="D802" s="212">
        <v>1</v>
      </c>
      <c r="E802" s="212">
        <v>0.1</v>
      </c>
    </row>
    <row r="803" spans="2:5" x14ac:dyDescent="0.25">
      <c r="B803" s="13" t="s">
        <v>1892</v>
      </c>
      <c r="C803" s="13" t="s">
        <v>1893</v>
      </c>
      <c r="D803" s="212">
        <v>1</v>
      </c>
      <c r="E803" s="212">
        <v>0.1</v>
      </c>
    </row>
    <row r="804" spans="2:5" x14ac:dyDescent="0.25">
      <c r="B804" s="13" t="s">
        <v>1894</v>
      </c>
      <c r="C804" s="13" t="s">
        <v>1895</v>
      </c>
      <c r="D804" s="212">
        <v>1</v>
      </c>
      <c r="E804" s="212">
        <v>0</v>
      </c>
    </row>
    <row r="805" spans="2:5" x14ac:dyDescent="0.25">
      <c r="B805" s="13" t="s">
        <v>1896</v>
      </c>
      <c r="C805" s="13" t="s">
        <v>1897</v>
      </c>
      <c r="D805" s="212">
        <v>1</v>
      </c>
      <c r="E805" s="212">
        <v>0.1</v>
      </c>
    </row>
    <row r="806" spans="2:5" x14ac:dyDescent="0.25">
      <c r="B806" s="13" t="s">
        <v>1898</v>
      </c>
      <c r="C806" s="13" t="s">
        <v>1899</v>
      </c>
      <c r="D806" s="212">
        <v>1</v>
      </c>
      <c r="E806" s="212">
        <v>0.1</v>
      </c>
    </row>
    <row r="807" spans="2:5" x14ac:dyDescent="0.25">
      <c r="B807" s="13" t="s">
        <v>1900</v>
      </c>
      <c r="C807" s="13" t="s">
        <v>1901</v>
      </c>
      <c r="D807" s="212">
        <v>1</v>
      </c>
      <c r="E807" s="212">
        <v>0</v>
      </c>
    </row>
    <row r="808" spans="2:5" x14ac:dyDescent="0.25">
      <c r="B808" s="13" t="s">
        <v>1902</v>
      </c>
      <c r="C808" s="13" t="s">
        <v>1903</v>
      </c>
      <c r="D808" s="212">
        <v>1</v>
      </c>
      <c r="E808" s="212">
        <v>0</v>
      </c>
    </row>
    <row r="809" spans="2:5" x14ac:dyDescent="0.25">
      <c r="B809" s="13" t="s">
        <v>1904</v>
      </c>
      <c r="C809" s="13" t="s">
        <v>1905</v>
      </c>
      <c r="D809" s="212">
        <v>1</v>
      </c>
      <c r="E809" s="212">
        <v>0.1</v>
      </c>
    </row>
    <row r="810" spans="2:5" x14ac:dyDescent="0.25">
      <c r="B810" s="13" t="s">
        <v>1906</v>
      </c>
      <c r="C810" s="13" t="s">
        <v>1907</v>
      </c>
      <c r="D810" s="212">
        <v>2.5999999999999999E-2</v>
      </c>
      <c r="E810" s="212">
        <v>0</v>
      </c>
    </row>
    <row r="811" spans="2:5" x14ac:dyDescent="0.25">
      <c r="B811" s="13" t="s">
        <v>1908</v>
      </c>
      <c r="C811" s="13" t="s">
        <v>1909</v>
      </c>
      <c r="D811" s="212">
        <v>2.5999999999999999E-2</v>
      </c>
      <c r="E811" s="212">
        <v>0</v>
      </c>
    </row>
    <row r="812" spans="2:5" x14ac:dyDescent="0.25">
      <c r="B812" s="13" t="s">
        <v>1910</v>
      </c>
      <c r="C812" s="13" t="s">
        <v>1911</v>
      </c>
      <c r="D812" s="212">
        <v>1</v>
      </c>
      <c r="E812" s="212">
        <v>0</v>
      </c>
    </row>
    <row r="813" spans="2:5" x14ac:dyDescent="0.25">
      <c r="B813" s="13" t="s">
        <v>1912</v>
      </c>
      <c r="C813" s="13" t="s">
        <v>1913</v>
      </c>
      <c r="D813" s="212">
        <v>1</v>
      </c>
      <c r="E813" s="212">
        <v>0.1</v>
      </c>
    </row>
    <row r="814" spans="2:5" x14ac:dyDescent="0.25">
      <c r="B814" s="13" t="s">
        <v>1914</v>
      </c>
      <c r="C814" s="13" t="s">
        <v>1915</v>
      </c>
      <c r="D814" s="212">
        <v>1</v>
      </c>
      <c r="E814" s="212">
        <v>0</v>
      </c>
    </row>
    <row r="815" spans="2:5" x14ac:dyDescent="0.25">
      <c r="B815" s="13" t="s">
        <v>1916</v>
      </c>
      <c r="C815" s="13" t="s">
        <v>1917</v>
      </c>
      <c r="D815" s="212">
        <v>1</v>
      </c>
      <c r="E815" s="212">
        <v>0</v>
      </c>
    </row>
    <row r="816" spans="2:5" x14ac:dyDescent="0.25">
      <c r="B816" s="13" t="s">
        <v>1918</v>
      </c>
      <c r="C816" s="13" t="s">
        <v>1919</v>
      </c>
      <c r="D816" s="212">
        <v>1</v>
      </c>
      <c r="E816" s="212">
        <v>0</v>
      </c>
    </row>
    <row r="817" spans="2:5" x14ac:dyDescent="0.25">
      <c r="B817" s="13" t="s">
        <v>1920</v>
      </c>
      <c r="C817" s="13" t="s">
        <v>1921</v>
      </c>
      <c r="D817" s="212">
        <v>1</v>
      </c>
      <c r="E817" s="212">
        <v>0.1</v>
      </c>
    </row>
    <row r="818" spans="2:5" x14ac:dyDescent="0.25">
      <c r="B818" s="13" t="s">
        <v>1922</v>
      </c>
      <c r="C818" s="13" t="s">
        <v>1923</v>
      </c>
      <c r="D818" s="212">
        <v>1</v>
      </c>
      <c r="E818" s="212">
        <v>0</v>
      </c>
    </row>
    <row r="819" spans="2:5" x14ac:dyDescent="0.25">
      <c r="B819" s="13" t="s">
        <v>1924</v>
      </c>
      <c r="C819" s="13" t="s">
        <v>1925</v>
      </c>
      <c r="D819" s="212">
        <v>1</v>
      </c>
      <c r="E819" s="212">
        <v>0</v>
      </c>
    </row>
    <row r="820" spans="2:5" x14ac:dyDescent="0.25">
      <c r="B820" s="13" t="s">
        <v>1926</v>
      </c>
      <c r="C820" s="13" t="s">
        <v>1927</v>
      </c>
      <c r="D820" s="212">
        <v>1</v>
      </c>
      <c r="E820" s="212">
        <v>0</v>
      </c>
    </row>
    <row r="821" spans="2:5" x14ac:dyDescent="0.25">
      <c r="B821" s="13" t="s">
        <v>1928</v>
      </c>
      <c r="C821" s="13" t="s">
        <v>1929</v>
      </c>
      <c r="D821" s="212">
        <v>1</v>
      </c>
      <c r="E821" s="212">
        <v>0</v>
      </c>
    </row>
    <row r="822" spans="2:5" x14ac:dyDescent="0.25">
      <c r="B822" s="13" t="s">
        <v>1930</v>
      </c>
      <c r="C822" s="13" t="s">
        <v>1931</v>
      </c>
      <c r="D822" s="212">
        <v>1</v>
      </c>
      <c r="E822" s="212">
        <v>0</v>
      </c>
    </row>
    <row r="823" spans="2:5" x14ac:dyDescent="0.25">
      <c r="B823" s="13" t="s">
        <v>1932</v>
      </c>
      <c r="C823" s="13" t="s">
        <v>1933</v>
      </c>
      <c r="D823" s="212">
        <v>1</v>
      </c>
      <c r="E823" s="212">
        <v>0</v>
      </c>
    </row>
    <row r="824" spans="2:5" x14ac:dyDescent="0.25">
      <c r="B824" s="13" t="s">
        <v>1934</v>
      </c>
      <c r="C824" s="13" t="s">
        <v>1935</v>
      </c>
      <c r="D824" s="212">
        <v>1</v>
      </c>
      <c r="E824" s="212">
        <v>0.1</v>
      </c>
    </row>
    <row r="825" spans="2:5" x14ac:dyDescent="0.25">
      <c r="B825" s="13" t="s">
        <v>1936</v>
      </c>
      <c r="C825" s="13" t="s">
        <v>1937</v>
      </c>
      <c r="D825" s="212">
        <v>1</v>
      </c>
      <c r="E825" s="212">
        <v>0</v>
      </c>
    </row>
    <row r="826" spans="2:5" x14ac:dyDescent="0.25">
      <c r="B826" s="13" t="s">
        <v>1938</v>
      </c>
      <c r="C826" s="13" t="s">
        <v>1939</v>
      </c>
      <c r="D826" s="212">
        <v>1</v>
      </c>
      <c r="E826" s="212">
        <v>0.03</v>
      </c>
    </row>
  </sheetData>
  <sortState ref="B835:E1655">
    <sortCondition ref="D835:D1655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C8"/>
  <sheetViews>
    <sheetView workbookViewId="0">
      <selection activeCell="F15" sqref="F15"/>
    </sheetView>
  </sheetViews>
  <sheetFormatPr defaultRowHeight="15" x14ac:dyDescent="0.25"/>
  <cols>
    <col min="3" max="3" width="11" customWidth="1"/>
  </cols>
  <sheetData>
    <row r="4" spans="3:3" x14ac:dyDescent="0.25">
      <c r="C4" s="13" t="s">
        <v>1958</v>
      </c>
    </row>
    <row r="5" spans="3:3" x14ac:dyDescent="0.25">
      <c r="C5" t="s">
        <v>118</v>
      </c>
    </row>
    <row r="6" spans="3:3" x14ac:dyDescent="0.25">
      <c r="C6" t="s">
        <v>117</v>
      </c>
    </row>
    <row r="7" spans="3:3" x14ac:dyDescent="0.25">
      <c r="C7" t="s">
        <v>119</v>
      </c>
    </row>
    <row r="8" spans="3:3" x14ac:dyDescent="0.25">
      <c r="C8" t="s">
        <v>70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abSelected="1" topLeftCell="A8" zoomScaleNormal="100" zoomScalePageLayoutView="90" workbookViewId="0">
      <selection activeCell="L37" sqref="L37"/>
    </sheetView>
  </sheetViews>
  <sheetFormatPr defaultColWidth="8.85546875" defaultRowHeight="15" x14ac:dyDescent="0.25"/>
  <cols>
    <col min="1" max="1" width="13.85546875" style="44" customWidth="1"/>
    <col min="2" max="2" width="34.140625" style="44" bestFit="1" customWidth="1"/>
    <col min="3" max="3" width="22" style="107" customWidth="1"/>
    <col min="4" max="4" width="15.5703125" style="44" customWidth="1"/>
    <col min="5" max="5" width="10.42578125" style="44" bestFit="1" customWidth="1"/>
    <col min="6" max="6" width="15.140625" style="47" hidden="1" customWidth="1"/>
    <col min="7" max="7" width="10.42578125" style="102" customWidth="1"/>
    <col min="8" max="8" width="16" style="312" hidden="1" customWidth="1"/>
    <col min="9" max="9" width="15.5703125" style="102" customWidth="1"/>
    <col min="10" max="10" width="4" style="30" customWidth="1"/>
    <col min="11" max="11" width="7.42578125" style="30" bestFit="1" customWidth="1"/>
    <col min="12" max="12" width="27.85546875" style="30" bestFit="1" customWidth="1"/>
    <col min="13" max="13" width="10.42578125" style="30" bestFit="1" customWidth="1"/>
    <col min="14" max="14" width="22.5703125" style="44" customWidth="1"/>
    <col min="15" max="16384" width="8.85546875" style="44"/>
  </cols>
  <sheetData>
    <row r="1" spans="1:16" s="47" customFormat="1" hidden="1" x14ac:dyDescent="0.25">
      <c r="A1" s="138" t="s">
        <v>151</v>
      </c>
      <c r="C1" s="139"/>
      <c r="G1" s="312"/>
      <c r="H1" s="312"/>
      <c r="I1" s="312"/>
      <c r="J1" s="312"/>
      <c r="K1" s="312"/>
      <c r="L1" s="312"/>
      <c r="M1" s="312"/>
    </row>
    <row r="2" spans="1:16" s="47" customFormat="1" hidden="1" x14ac:dyDescent="0.25">
      <c r="A2" s="140" t="s">
        <v>14</v>
      </c>
      <c r="B2" s="140" t="s">
        <v>12</v>
      </c>
      <c r="C2" s="140" t="s">
        <v>4</v>
      </c>
      <c r="D2" s="140" t="s">
        <v>31</v>
      </c>
      <c r="E2" s="140"/>
      <c r="F2" s="140" t="s">
        <v>55</v>
      </c>
      <c r="G2" s="313"/>
      <c r="H2" s="313"/>
      <c r="I2" s="313"/>
      <c r="J2" s="312"/>
      <c r="K2" s="312"/>
      <c r="L2" s="312"/>
      <c r="M2" s="312"/>
    </row>
    <row r="3" spans="1:16" s="47" customFormat="1" hidden="1" x14ac:dyDescent="0.25">
      <c r="A3" s="47" t="s">
        <v>77</v>
      </c>
      <c r="B3" s="47" t="s">
        <v>79</v>
      </c>
      <c r="C3" s="139" t="s">
        <v>26</v>
      </c>
      <c r="D3" s="47" t="s">
        <v>107</v>
      </c>
      <c r="F3" s="47" t="s">
        <v>108</v>
      </c>
      <c r="G3" s="313"/>
      <c r="H3" s="313"/>
      <c r="I3" s="313"/>
      <c r="J3" s="312"/>
      <c r="K3" s="312"/>
      <c r="L3" s="312"/>
      <c r="M3" s="312"/>
    </row>
    <row r="4" spans="1:16" s="47" customFormat="1" hidden="1" x14ac:dyDescent="0.25">
      <c r="A4" s="47" t="s">
        <v>24</v>
      </c>
      <c r="B4" s="47" t="s">
        <v>27</v>
      </c>
      <c r="C4" s="139" t="s">
        <v>25</v>
      </c>
      <c r="D4" s="47" t="s">
        <v>28</v>
      </c>
      <c r="F4" s="47" t="s">
        <v>76</v>
      </c>
      <c r="G4" s="312"/>
      <c r="H4" s="312"/>
      <c r="I4" s="312"/>
      <c r="J4" s="312"/>
      <c r="K4" s="312"/>
      <c r="L4" s="312"/>
      <c r="M4" s="312"/>
    </row>
    <row r="5" spans="1:16" s="47" customFormat="1" ht="30.2" hidden="1" customHeight="1" x14ac:dyDescent="0.25">
      <c r="A5" s="47" t="s">
        <v>85</v>
      </c>
      <c r="B5" s="47" t="s">
        <v>80</v>
      </c>
      <c r="C5" s="139" t="s">
        <v>26</v>
      </c>
      <c r="D5" s="141" t="s">
        <v>121</v>
      </c>
      <c r="F5" s="142" t="s">
        <v>67</v>
      </c>
      <c r="G5" s="314"/>
      <c r="H5" s="314"/>
      <c r="I5" s="314"/>
      <c r="J5" s="314"/>
      <c r="K5" s="314"/>
      <c r="L5" s="312"/>
      <c r="M5" s="312"/>
    </row>
    <row r="6" spans="1:16" s="47" customFormat="1" ht="30.2" hidden="1" customHeight="1" x14ac:dyDescent="0.25">
      <c r="A6" s="47" t="s">
        <v>53</v>
      </c>
      <c r="B6" s="47" t="s">
        <v>54</v>
      </c>
      <c r="C6" s="139" t="s">
        <v>25</v>
      </c>
      <c r="D6" s="141" t="s">
        <v>120</v>
      </c>
      <c r="F6" s="142" t="s">
        <v>68</v>
      </c>
      <c r="G6" s="314"/>
      <c r="H6" s="314"/>
      <c r="I6" s="314"/>
      <c r="J6" s="314"/>
      <c r="K6" s="314"/>
      <c r="L6" s="312"/>
      <c r="M6" s="312"/>
    </row>
    <row r="7" spans="1:16" hidden="1" x14ac:dyDescent="0.25">
      <c r="A7" s="42"/>
      <c r="B7" s="42"/>
      <c r="C7" s="108"/>
      <c r="D7" s="42"/>
      <c r="E7" s="42"/>
      <c r="J7" s="315"/>
      <c r="K7" s="315"/>
      <c r="L7" s="315"/>
    </row>
    <row r="8" spans="1:16" s="62" customFormat="1" x14ac:dyDescent="0.25">
      <c r="C8" s="124"/>
      <c r="F8" s="47"/>
      <c r="G8" s="102"/>
      <c r="H8" s="312"/>
      <c r="I8" s="102"/>
      <c r="J8" s="102"/>
      <c r="K8" s="102"/>
      <c r="L8" s="102"/>
      <c r="M8" s="102"/>
    </row>
    <row r="9" spans="1:16" ht="15" customHeight="1" x14ac:dyDescent="0.25">
      <c r="A9" s="58"/>
      <c r="B9" s="45"/>
      <c r="C9" s="45"/>
      <c r="J9" s="102"/>
      <c r="K9" s="316" t="s">
        <v>14</v>
      </c>
      <c r="L9" s="316" t="s">
        <v>12</v>
      </c>
      <c r="M9" s="316" t="s">
        <v>4</v>
      </c>
      <c r="N9" s="40"/>
      <c r="O9" s="40"/>
      <c r="P9" s="40"/>
    </row>
    <row r="10" spans="1:16" x14ac:dyDescent="0.25">
      <c r="A10" s="109"/>
      <c r="B10" s="272" t="s">
        <v>150</v>
      </c>
      <c r="C10" s="274" t="s">
        <v>116</v>
      </c>
      <c r="D10" s="67" t="s">
        <v>77</v>
      </c>
      <c r="E10" s="110" t="s">
        <v>24</v>
      </c>
      <c r="F10" s="240" t="s">
        <v>115</v>
      </c>
      <c r="G10" s="317" t="s">
        <v>85</v>
      </c>
      <c r="H10" s="318" t="s">
        <v>53</v>
      </c>
      <c r="I10" s="317" t="s">
        <v>53</v>
      </c>
      <c r="J10" s="102"/>
      <c r="K10" s="102" t="s">
        <v>77</v>
      </c>
      <c r="L10" s="102" t="s">
        <v>79</v>
      </c>
      <c r="M10" s="319" t="s">
        <v>26</v>
      </c>
      <c r="N10" s="40"/>
      <c r="O10" s="216"/>
      <c r="P10" s="40"/>
    </row>
    <row r="11" spans="1:16" ht="15.75" thickBot="1" x14ac:dyDescent="0.3">
      <c r="A11" s="111" t="s">
        <v>254</v>
      </c>
      <c r="B11" s="273"/>
      <c r="C11" s="275"/>
      <c r="D11" s="112" t="s">
        <v>26</v>
      </c>
      <c r="E11" s="53" t="s">
        <v>25</v>
      </c>
      <c r="F11" s="242" t="s">
        <v>106</v>
      </c>
      <c r="G11" s="320" t="s">
        <v>26</v>
      </c>
      <c r="H11" s="321" t="s">
        <v>60</v>
      </c>
      <c r="I11" s="320" t="s">
        <v>25</v>
      </c>
      <c r="J11" s="102"/>
      <c r="K11" s="102" t="s">
        <v>24</v>
      </c>
      <c r="L11" s="102" t="s">
        <v>27</v>
      </c>
      <c r="M11" s="319" t="s">
        <v>25</v>
      </c>
      <c r="N11" s="217"/>
      <c r="O11" s="216"/>
      <c r="P11" s="216"/>
    </row>
    <row r="12" spans="1:16" x14ac:dyDescent="0.25">
      <c r="A12" s="120" t="s">
        <v>29</v>
      </c>
      <c r="B12" s="120" t="s">
        <v>30</v>
      </c>
      <c r="C12" s="121" t="s">
        <v>118</v>
      </c>
      <c r="D12" s="113">
        <v>1.5</v>
      </c>
      <c r="E12" s="113">
        <v>2.9999999999999997E-4</v>
      </c>
      <c r="F12" s="244">
        <f t="shared" ref="F12:F44" si="0">IF(ISBLANK(D12),"--",D12/(VLOOKUP($A12,dermal,3,FALSE)))</f>
        <v>1.5</v>
      </c>
      <c r="G12" s="322">
        <f>IF(ISNUMBER(F12), (F12), "--")</f>
        <v>1.5</v>
      </c>
      <c r="H12" s="244">
        <f t="shared" ref="H12:H44" si="1">IF(ISBLANK(E12),"--",E12*(VLOOKUP($A12,dermal,3,FALSE)))</f>
        <v>2.9999999999999997E-4</v>
      </c>
      <c r="I12" s="322">
        <f>IF(ISNUMBER(H12), (H12), "--")</f>
        <v>2.9999999999999997E-4</v>
      </c>
      <c r="K12" s="102" t="s">
        <v>85</v>
      </c>
      <c r="L12" s="102" t="s">
        <v>80</v>
      </c>
      <c r="M12" s="319" t="s">
        <v>26</v>
      </c>
      <c r="N12" s="217"/>
      <c r="O12" s="218"/>
      <c r="P12" s="218"/>
    </row>
    <row r="13" spans="1:16" x14ac:dyDescent="0.25">
      <c r="A13" s="32" t="s">
        <v>102</v>
      </c>
      <c r="B13" s="32" t="s">
        <v>103</v>
      </c>
      <c r="C13" s="118" t="s">
        <v>118</v>
      </c>
      <c r="D13" s="114"/>
      <c r="E13" s="114">
        <v>1E-3</v>
      </c>
      <c r="F13" s="76" t="str">
        <f t="shared" si="0"/>
        <v>--</v>
      </c>
      <c r="G13" s="322" t="str">
        <f>IF(ISNUMBER(F13), (F13), "--")</f>
        <v>--</v>
      </c>
      <c r="H13" s="244">
        <f t="shared" si="1"/>
        <v>2.5000000000000001E-5</v>
      </c>
      <c r="I13" s="93">
        <f t="shared" ref="I13:I44" si="2">IF(ISNUMBER(H13), (H13), "--")</f>
        <v>2.5000000000000001E-5</v>
      </c>
      <c r="K13" s="102" t="s">
        <v>53</v>
      </c>
      <c r="L13" s="102" t="s">
        <v>54</v>
      </c>
      <c r="M13" s="319" t="s">
        <v>25</v>
      </c>
      <c r="N13" s="217"/>
      <c r="O13" s="218"/>
      <c r="P13" s="218"/>
    </row>
    <row r="14" spans="1:16" x14ac:dyDescent="0.25">
      <c r="A14" s="32" t="s">
        <v>51</v>
      </c>
      <c r="B14" s="32" t="s">
        <v>1954</v>
      </c>
      <c r="C14" s="118" t="s">
        <v>70</v>
      </c>
      <c r="D14" s="57">
        <v>1</v>
      </c>
      <c r="E14" s="114">
        <v>2.9999999999999997E-4</v>
      </c>
      <c r="F14" s="76">
        <f t="shared" si="0"/>
        <v>1</v>
      </c>
      <c r="G14" s="93">
        <f>IF(ISNUMBER(F14), (F14), "--")</f>
        <v>1</v>
      </c>
      <c r="H14" s="244">
        <f t="shared" si="1"/>
        <v>2.9999999999999997E-4</v>
      </c>
      <c r="I14" s="93">
        <v>1.4999999999999999E-4</v>
      </c>
      <c r="N14" s="217"/>
      <c r="O14" s="218"/>
      <c r="P14" s="218"/>
    </row>
    <row r="15" spans="1:16" x14ac:dyDescent="0.25">
      <c r="A15" s="32" t="s">
        <v>57</v>
      </c>
      <c r="B15" s="32" t="s">
        <v>109</v>
      </c>
      <c r="C15" s="118" t="s">
        <v>117</v>
      </c>
      <c r="D15" s="57">
        <v>130000</v>
      </c>
      <c r="E15" s="114">
        <v>6.9999999999999996E-10</v>
      </c>
      <c r="F15" s="76">
        <f t="shared" si="0"/>
        <v>130000</v>
      </c>
      <c r="G15" s="93">
        <f t="shared" ref="G15:G19" si="3">IF(ISNUMBER(F15), (F15), "--")</f>
        <v>130000</v>
      </c>
      <c r="H15" s="244">
        <f t="shared" si="1"/>
        <v>6.9999999999999996E-10</v>
      </c>
      <c r="I15" s="93">
        <f t="shared" si="2"/>
        <v>6.9999999999999996E-10</v>
      </c>
      <c r="N15" s="217"/>
      <c r="O15" s="218"/>
      <c r="P15" s="218"/>
    </row>
    <row r="16" spans="1:16" x14ac:dyDescent="0.25">
      <c r="A16" s="32" t="s">
        <v>104</v>
      </c>
      <c r="B16" s="32" t="s">
        <v>105</v>
      </c>
      <c r="C16" s="118" t="s">
        <v>118</v>
      </c>
      <c r="D16" s="115"/>
      <c r="E16" s="115"/>
      <c r="F16" s="76" t="str">
        <f t="shared" si="0"/>
        <v>--</v>
      </c>
      <c r="G16" s="322" t="str">
        <f t="shared" si="3"/>
        <v>--</v>
      </c>
      <c r="H16" s="244" t="str">
        <f t="shared" si="1"/>
        <v>--</v>
      </c>
      <c r="I16" s="93" t="str">
        <f t="shared" si="2"/>
        <v>--</v>
      </c>
      <c r="K16" s="28"/>
      <c r="L16" s="28"/>
      <c r="M16" s="28"/>
      <c r="N16" s="217"/>
      <c r="O16" s="218"/>
      <c r="P16" s="218"/>
    </row>
    <row r="17" spans="1:16" x14ac:dyDescent="0.25">
      <c r="A17" s="32" t="s">
        <v>71</v>
      </c>
      <c r="B17" s="32" t="s">
        <v>69</v>
      </c>
      <c r="C17" s="118" t="s">
        <v>118</v>
      </c>
      <c r="D17" s="114"/>
      <c r="E17" s="114">
        <v>1E-4</v>
      </c>
      <c r="F17" s="76" t="str">
        <f t="shared" si="0"/>
        <v>--</v>
      </c>
      <c r="G17" s="93" t="str">
        <f t="shared" si="3"/>
        <v>--</v>
      </c>
      <c r="H17" s="244">
        <f t="shared" si="1"/>
        <v>1E-4</v>
      </c>
      <c r="I17" s="93">
        <f t="shared" si="2"/>
        <v>1E-4</v>
      </c>
      <c r="K17" s="28"/>
      <c r="L17" s="28"/>
      <c r="M17" s="28"/>
      <c r="N17" s="217"/>
      <c r="O17" s="218"/>
      <c r="P17" s="218"/>
    </row>
    <row r="18" spans="1:16" x14ac:dyDescent="0.25">
      <c r="A18" s="32" t="s">
        <v>1938</v>
      </c>
      <c r="B18" s="32" t="s">
        <v>289</v>
      </c>
      <c r="C18" s="118" t="s">
        <v>117</v>
      </c>
      <c r="D18" s="57">
        <v>130000</v>
      </c>
      <c r="E18" s="114">
        <v>6.9999999999999996E-10</v>
      </c>
      <c r="F18" s="76">
        <f t="shared" si="0"/>
        <v>130000</v>
      </c>
      <c r="G18" s="323">
        <f>IF(ISNUMBER(F18), (F18), "--")</f>
        <v>130000</v>
      </c>
      <c r="H18" s="324">
        <f t="shared" si="1"/>
        <v>6.9999999999999996E-10</v>
      </c>
      <c r="I18" s="323">
        <f>IF(ISNUMBER(H18), (H18), "--")</f>
        <v>6.9999999999999996E-10</v>
      </c>
      <c r="K18" s="28"/>
      <c r="L18" s="28"/>
      <c r="M18" s="28"/>
      <c r="N18" s="217"/>
      <c r="O18" s="218"/>
      <c r="P18" s="218"/>
    </row>
    <row r="19" spans="1:16" x14ac:dyDescent="0.25">
      <c r="A19" s="32" t="s">
        <v>101</v>
      </c>
      <c r="B19" s="32" t="s">
        <v>290</v>
      </c>
      <c r="C19" s="118" t="s">
        <v>70</v>
      </c>
      <c r="D19" s="114"/>
      <c r="E19" s="114">
        <v>2.9999999999999997E-4</v>
      </c>
      <c r="F19" s="76" t="str">
        <f t="shared" si="0"/>
        <v>--</v>
      </c>
      <c r="G19" s="93" t="str">
        <f t="shared" si="3"/>
        <v>--</v>
      </c>
      <c r="H19" s="244">
        <f t="shared" si="1"/>
        <v>2.9999999999999997E-4</v>
      </c>
      <c r="I19" s="93">
        <f t="shared" si="2"/>
        <v>2.9999999999999997E-4</v>
      </c>
      <c r="K19" s="28"/>
      <c r="L19" s="28"/>
      <c r="M19" s="28"/>
      <c r="N19" s="217"/>
      <c r="O19" s="218"/>
      <c r="P19" s="218"/>
    </row>
    <row r="20" spans="1:16" x14ac:dyDescent="0.25">
      <c r="A20" s="123" t="s">
        <v>125</v>
      </c>
      <c r="B20" s="118" t="s">
        <v>126</v>
      </c>
      <c r="C20" s="118" t="s">
        <v>70</v>
      </c>
      <c r="D20" s="57">
        <v>0.34</v>
      </c>
      <c r="E20" s="116">
        <v>5.0000000000000001E-4</v>
      </c>
      <c r="F20" s="76">
        <f t="shared" si="0"/>
        <v>0.34</v>
      </c>
      <c r="G20" s="322">
        <f t="shared" ref="G20" si="4">IF(ISNUMBER(F20), (F20), "--")</f>
        <v>0.34</v>
      </c>
      <c r="H20" s="244">
        <f t="shared" si="1"/>
        <v>5.0000000000000001E-4</v>
      </c>
      <c r="I20" s="322">
        <f t="shared" si="2"/>
        <v>5.0000000000000001E-4</v>
      </c>
      <c r="K20" s="28"/>
      <c r="L20" s="28"/>
      <c r="M20" s="28"/>
      <c r="N20" s="217"/>
      <c r="O20" s="218"/>
      <c r="P20" s="218"/>
    </row>
    <row r="21" spans="1:16" x14ac:dyDescent="0.25">
      <c r="A21" s="122" t="s">
        <v>149</v>
      </c>
      <c r="B21" s="118" t="s">
        <v>127</v>
      </c>
      <c r="C21" s="118" t="s">
        <v>119</v>
      </c>
      <c r="D21" s="116">
        <v>5.5E-2</v>
      </c>
      <c r="E21" s="57">
        <v>4.0000000000000001E-3</v>
      </c>
      <c r="F21" s="76">
        <f t="shared" si="0"/>
        <v>5.5E-2</v>
      </c>
      <c r="G21" s="93">
        <f>IF(ISNUMBER(F21), (F21), "--")</f>
        <v>5.5E-2</v>
      </c>
      <c r="H21" s="244">
        <f t="shared" si="1"/>
        <v>4.0000000000000001E-3</v>
      </c>
      <c r="I21" s="93">
        <f t="shared" si="2"/>
        <v>4.0000000000000001E-3</v>
      </c>
      <c r="K21" s="28"/>
      <c r="L21" s="28"/>
      <c r="M21" s="28"/>
      <c r="N21" s="217"/>
      <c r="O21" s="218"/>
      <c r="P21" s="218"/>
    </row>
    <row r="22" spans="1:16" x14ac:dyDescent="0.25">
      <c r="A22" s="117" t="s">
        <v>114</v>
      </c>
      <c r="B22" s="117" t="s">
        <v>207</v>
      </c>
      <c r="C22" s="118"/>
      <c r="D22" s="114"/>
      <c r="E22" s="114"/>
      <c r="F22" s="76" t="str">
        <f t="shared" si="0"/>
        <v>--</v>
      </c>
      <c r="G22" s="93" t="str">
        <f t="shared" ref="G22:G28" si="5">IF(ISNUMBER(F22), (F22), "--")</f>
        <v>--</v>
      </c>
      <c r="H22" s="244" t="str">
        <f t="shared" si="1"/>
        <v>--</v>
      </c>
      <c r="I22" s="93" t="str">
        <f t="shared" si="2"/>
        <v>--</v>
      </c>
      <c r="K22" s="28"/>
      <c r="L22" s="28"/>
      <c r="M22" s="28"/>
      <c r="N22" s="40"/>
      <c r="O22" s="40"/>
      <c r="P22" s="40"/>
    </row>
    <row r="23" spans="1:16" x14ac:dyDescent="0.25">
      <c r="A23" s="117" t="s">
        <v>114</v>
      </c>
      <c r="B23" s="117" t="s">
        <v>207</v>
      </c>
      <c r="C23" s="118"/>
      <c r="D23" s="114"/>
      <c r="E23" s="114"/>
      <c r="F23" s="76" t="str">
        <f t="shared" si="0"/>
        <v>--</v>
      </c>
      <c r="G23" s="93" t="str">
        <f t="shared" si="5"/>
        <v>--</v>
      </c>
      <c r="H23" s="244" t="str">
        <f t="shared" si="1"/>
        <v>--</v>
      </c>
      <c r="I23" s="93" t="str">
        <f t="shared" si="2"/>
        <v>--</v>
      </c>
    </row>
    <row r="24" spans="1:16" x14ac:dyDescent="0.25">
      <c r="A24" s="117" t="s">
        <v>114</v>
      </c>
      <c r="B24" s="117" t="s">
        <v>207</v>
      </c>
      <c r="C24" s="118"/>
      <c r="D24" s="114"/>
      <c r="E24" s="114"/>
      <c r="F24" s="76" t="str">
        <f t="shared" si="0"/>
        <v>--</v>
      </c>
      <c r="G24" s="322" t="str">
        <f t="shared" si="5"/>
        <v>--</v>
      </c>
      <c r="H24" s="244" t="str">
        <f t="shared" si="1"/>
        <v>--</v>
      </c>
      <c r="I24" s="93" t="str">
        <f t="shared" si="2"/>
        <v>--</v>
      </c>
    </row>
    <row r="25" spans="1:16" x14ac:dyDescent="0.25">
      <c r="A25" s="117" t="s">
        <v>114</v>
      </c>
      <c r="B25" s="117" t="s">
        <v>207</v>
      </c>
      <c r="C25" s="118"/>
      <c r="D25" s="114"/>
      <c r="E25" s="114"/>
      <c r="F25" s="76" t="str">
        <f t="shared" si="0"/>
        <v>--</v>
      </c>
      <c r="G25" s="93" t="str">
        <f t="shared" si="5"/>
        <v>--</v>
      </c>
      <c r="H25" s="244" t="str">
        <f t="shared" si="1"/>
        <v>--</v>
      </c>
      <c r="I25" s="93" t="str">
        <f t="shared" si="2"/>
        <v>--</v>
      </c>
    </row>
    <row r="26" spans="1:16" x14ac:dyDescent="0.25">
      <c r="A26" s="117" t="s">
        <v>114</v>
      </c>
      <c r="B26" s="117" t="s">
        <v>207</v>
      </c>
      <c r="C26" s="118"/>
      <c r="D26" s="114"/>
      <c r="E26" s="114"/>
      <c r="F26" s="76" t="str">
        <f t="shared" si="0"/>
        <v>--</v>
      </c>
      <c r="G26" s="93" t="str">
        <f t="shared" si="5"/>
        <v>--</v>
      </c>
      <c r="H26" s="244" t="str">
        <f t="shared" si="1"/>
        <v>--</v>
      </c>
      <c r="I26" s="93" t="str">
        <f t="shared" si="2"/>
        <v>--</v>
      </c>
    </row>
    <row r="27" spans="1:16" x14ac:dyDescent="0.25">
      <c r="A27" s="117" t="s">
        <v>114</v>
      </c>
      <c r="B27" s="117" t="s">
        <v>207</v>
      </c>
      <c r="C27" s="118"/>
      <c r="D27" s="114"/>
      <c r="E27" s="114"/>
      <c r="F27" s="76" t="str">
        <f t="shared" si="0"/>
        <v>--</v>
      </c>
      <c r="G27" s="93" t="str">
        <f t="shared" si="5"/>
        <v>--</v>
      </c>
      <c r="H27" s="244" t="str">
        <f t="shared" si="1"/>
        <v>--</v>
      </c>
      <c r="I27" s="93" t="str">
        <f t="shared" si="2"/>
        <v>--</v>
      </c>
    </row>
    <row r="28" spans="1:16" x14ac:dyDescent="0.25">
      <c r="A28" s="117" t="s">
        <v>114</v>
      </c>
      <c r="B28" s="117" t="s">
        <v>207</v>
      </c>
      <c r="C28" s="118"/>
      <c r="D28" s="114"/>
      <c r="E28" s="114"/>
      <c r="F28" s="76" t="str">
        <f t="shared" si="0"/>
        <v>--</v>
      </c>
      <c r="G28" s="322" t="str">
        <f t="shared" si="5"/>
        <v>--</v>
      </c>
      <c r="H28" s="244" t="str">
        <f t="shared" si="1"/>
        <v>--</v>
      </c>
      <c r="I28" s="322" t="str">
        <f t="shared" si="2"/>
        <v>--</v>
      </c>
    </row>
    <row r="29" spans="1:16" x14ac:dyDescent="0.25">
      <c r="A29" s="117" t="s">
        <v>114</v>
      </c>
      <c r="B29" s="117" t="s">
        <v>207</v>
      </c>
      <c r="C29" s="118"/>
      <c r="D29" s="114"/>
      <c r="E29" s="114"/>
      <c r="F29" s="76" t="str">
        <f t="shared" si="0"/>
        <v>--</v>
      </c>
      <c r="G29" s="93" t="str">
        <f>IF(ISNUMBER(F29), (F29), "--")</f>
        <v>--</v>
      </c>
      <c r="H29" s="244" t="str">
        <f t="shared" si="1"/>
        <v>--</v>
      </c>
      <c r="I29" s="93" t="str">
        <f t="shared" si="2"/>
        <v>--</v>
      </c>
    </row>
    <row r="30" spans="1:16" x14ac:dyDescent="0.25">
      <c r="A30" s="117" t="s">
        <v>114</v>
      </c>
      <c r="B30" s="117" t="s">
        <v>207</v>
      </c>
      <c r="C30" s="118"/>
      <c r="D30" s="114"/>
      <c r="E30" s="114"/>
      <c r="F30" s="76" t="str">
        <f t="shared" si="0"/>
        <v>--</v>
      </c>
      <c r="G30" s="93" t="str">
        <f t="shared" ref="G30:G36" si="6">IF(ISNUMBER(F30), (F30), "--")</f>
        <v>--</v>
      </c>
      <c r="H30" s="244" t="str">
        <f t="shared" si="1"/>
        <v>--</v>
      </c>
      <c r="I30" s="93" t="str">
        <f t="shared" si="2"/>
        <v>--</v>
      </c>
    </row>
    <row r="31" spans="1:16" x14ac:dyDescent="0.25">
      <c r="A31" s="117" t="s">
        <v>114</v>
      </c>
      <c r="B31" s="117" t="s">
        <v>207</v>
      </c>
      <c r="C31" s="118"/>
      <c r="D31" s="114"/>
      <c r="E31" s="114"/>
      <c r="F31" s="76" t="str">
        <f t="shared" si="0"/>
        <v>--</v>
      </c>
      <c r="G31" s="93" t="str">
        <f t="shared" si="6"/>
        <v>--</v>
      </c>
      <c r="H31" s="244" t="str">
        <f t="shared" si="1"/>
        <v>--</v>
      </c>
      <c r="I31" s="93" t="str">
        <f t="shared" si="2"/>
        <v>--</v>
      </c>
    </row>
    <row r="32" spans="1:16" x14ac:dyDescent="0.25">
      <c r="A32" s="117" t="s">
        <v>114</v>
      </c>
      <c r="B32" s="117" t="s">
        <v>207</v>
      </c>
      <c r="C32" s="118"/>
      <c r="D32" s="114"/>
      <c r="E32" s="114"/>
      <c r="F32" s="76" t="str">
        <f t="shared" si="0"/>
        <v>--</v>
      </c>
      <c r="G32" s="322" t="str">
        <f t="shared" si="6"/>
        <v>--</v>
      </c>
      <c r="H32" s="244" t="str">
        <f t="shared" si="1"/>
        <v>--</v>
      </c>
      <c r="I32" s="93" t="str">
        <f t="shared" si="2"/>
        <v>--</v>
      </c>
    </row>
    <row r="33" spans="1:9" x14ac:dyDescent="0.25">
      <c r="A33" s="117" t="s">
        <v>114</v>
      </c>
      <c r="B33" s="117" t="s">
        <v>207</v>
      </c>
      <c r="C33" s="118"/>
      <c r="D33" s="114"/>
      <c r="E33" s="114"/>
      <c r="F33" s="76" t="str">
        <f t="shared" si="0"/>
        <v>--</v>
      </c>
      <c r="G33" s="93" t="str">
        <f t="shared" si="6"/>
        <v>--</v>
      </c>
      <c r="H33" s="244" t="str">
        <f t="shared" si="1"/>
        <v>--</v>
      </c>
      <c r="I33" s="93" t="str">
        <f t="shared" si="2"/>
        <v>--</v>
      </c>
    </row>
    <row r="34" spans="1:9" x14ac:dyDescent="0.25">
      <c r="A34" s="117" t="s">
        <v>114</v>
      </c>
      <c r="B34" s="117" t="s">
        <v>207</v>
      </c>
      <c r="C34" s="118"/>
      <c r="D34" s="114"/>
      <c r="E34" s="114"/>
      <c r="F34" s="76" t="str">
        <f t="shared" si="0"/>
        <v>--</v>
      </c>
      <c r="G34" s="93" t="str">
        <f t="shared" si="6"/>
        <v>--</v>
      </c>
      <c r="H34" s="244" t="str">
        <f t="shared" si="1"/>
        <v>--</v>
      </c>
      <c r="I34" s="93" t="str">
        <f t="shared" si="2"/>
        <v>--</v>
      </c>
    </row>
    <row r="35" spans="1:9" x14ac:dyDescent="0.25">
      <c r="A35" s="117" t="s">
        <v>114</v>
      </c>
      <c r="B35" s="117" t="s">
        <v>207</v>
      </c>
      <c r="C35" s="118"/>
      <c r="D35" s="114"/>
      <c r="E35" s="114"/>
      <c r="F35" s="76" t="str">
        <f t="shared" si="0"/>
        <v>--</v>
      </c>
      <c r="G35" s="93" t="str">
        <f t="shared" si="6"/>
        <v>--</v>
      </c>
      <c r="H35" s="244" t="str">
        <f t="shared" si="1"/>
        <v>--</v>
      </c>
      <c r="I35" s="93" t="str">
        <f t="shared" si="2"/>
        <v>--</v>
      </c>
    </row>
    <row r="36" spans="1:9" x14ac:dyDescent="0.25">
      <c r="A36" s="117" t="s">
        <v>114</v>
      </c>
      <c r="B36" s="117" t="s">
        <v>207</v>
      </c>
      <c r="C36" s="118"/>
      <c r="D36" s="114"/>
      <c r="E36" s="114"/>
      <c r="F36" s="76" t="str">
        <f t="shared" si="0"/>
        <v>--</v>
      </c>
      <c r="G36" s="322" t="str">
        <f t="shared" si="6"/>
        <v>--</v>
      </c>
      <c r="H36" s="244" t="str">
        <f t="shared" si="1"/>
        <v>--</v>
      </c>
      <c r="I36" s="322" t="str">
        <f t="shared" si="2"/>
        <v>--</v>
      </c>
    </row>
    <row r="37" spans="1:9" x14ac:dyDescent="0.25">
      <c r="A37" s="117" t="s">
        <v>114</v>
      </c>
      <c r="B37" s="117" t="s">
        <v>207</v>
      </c>
      <c r="C37" s="118"/>
      <c r="D37" s="114"/>
      <c r="E37" s="114"/>
      <c r="F37" s="76" t="str">
        <f t="shared" si="0"/>
        <v>--</v>
      </c>
      <c r="G37" s="93" t="str">
        <f>IF(ISNUMBER(F37), (F37), "--")</f>
        <v>--</v>
      </c>
      <c r="H37" s="244" t="str">
        <f t="shared" si="1"/>
        <v>--</v>
      </c>
      <c r="I37" s="93" t="str">
        <f t="shared" si="2"/>
        <v>--</v>
      </c>
    </row>
    <row r="38" spans="1:9" x14ac:dyDescent="0.25">
      <c r="A38" s="117" t="s">
        <v>114</v>
      </c>
      <c r="B38" s="117" t="s">
        <v>207</v>
      </c>
      <c r="C38" s="118"/>
      <c r="D38" s="114"/>
      <c r="E38" s="114"/>
      <c r="F38" s="76" t="str">
        <f t="shared" si="0"/>
        <v>--</v>
      </c>
      <c r="G38" s="93" t="str">
        <f t="shared" ref="G38:G44" si="7">IF(ISNUMBER(F38), (F38), "--")</f>
        <v>--</v>
      </c>
      <c r="H38" s="244" t="str">
        <f t="shared" si="1"/>
        <v>--</v>
      </c>
      <c r="I38" s="93" t="str">
        <f t="shared" si="2"/>
        <v>--</v>
      </c>
    </row>
    <row r="39" spans="1:9" x14ac:dyDescent="0.25">
      <c r="A39" s="117" t="s">
        <v>114</v>
      </c>
      <c r="B39" s="117" t="s">
        <v>207</v>
      </c>
      <c r="C39" s="118"/>
      <c r="D39" s="114"/>
      <c r="E39" s="114"/>
      <c r="F39" s="76" t="str">
        <f t="shared" si="0"/>
        <v>--</v>
      </c>
      <c r="G39" s="93" t="str">
        <f t="shared" si="7"/>
        <v>--</v>
      </c>
      <c r="H39" s="244" t="str">
        <f t="shared" si="1"/>
        <v>--</v>
      </c>
      <c r="I39" s="93" t="str">
        <f t="shared" si="2"/>
        <v>--</v>
      </c>
    </row>
    <row r="40" spans="1:9" x14ac:dyDescent="0.25">
      <c r="A40" s="117" t="s">
        <v>114</v>
      </c>
      <c r="B40" s="117" t="s">
        <v>207</v>
      </c>
      <c r="C40" s="118"/>
      <c r="D40" s="114"/>
      <c r="E40" s="114"/>
      <c r="F40" s="76" t="str">
        <f t="shared" si="0"/>
        <v>--</v>
      </c>
      <c r="G40" s="322" t="str">
        <f t="shared" si="7"/>
        <v>--</v>
      </c>
      <c r="H40" s="244" t="str">
        <f t="shared" si="1"/>
        <v>--</v>
      </c>
      <c r="I40" s="93" t="str">
        <f t="shared" si="2"/>
        <v>--</v>
      </c>
    </row>
    <row r="41" spans="1:9" x14ac:dyDescent="0.25">
      <c r="A41" s="117" t="s">
        <v>114</v>
      </c>
      <c r="B41" s="117" t="s">
        <v>207</v>
      </c>
      <c r="C41" s="118"/>
      <c r="D41" s="114"/>
      <c r="E41" s="114"/>
      <c r="F41" s="76" t="str">
        <f t="shared" si="0"/>
        <v>--</v>
      </c>
      <c r="G41" s="93" t="str">
        <f t="shared" si="7"/>
        <v>--</v>
      </c>
      <c r="H41" s="244" t="str">
        <f t="shared" si="1"/>
        <v>--</v>
      </c>
      <c r="I41" s="93" t="str">
        <f t="shared" si="2"/>
        <v>--</v>
      </c>
    </row>
    <row r="42" spans="1:9" x14ac:dyDescent="0.25">
      <c r="A42" s="117" t="s">
        <v>114</v>
      </c>
      <c r="B42" s="117" t="s">
        <v>207</v>
      </c>
      <c r="C42" s="118"/>
      <c r="D42" s="114"/>
      <c r="E42" s="114"/>
      <c r="F42" s="76" t="str">
        <f t="shared" si="0"/>
        <v>--</v>
      </c>
      <c r="G42" s="93" t="str">
        <f t="shared" si="7"/>
        <v>--</v>
      </c>
      <c r="H42" s="244" t="str">
        <f t="shared" si="1"/>
        <v>--</v>
      </c>
      <c r="I42" s="93" t="str">
        <f t="shared" si="2"/>
        <v>--</v>
      </c>
    </row>
    <row r="43" spans="1:9" x14ac:dyDescent="0.25">
      <c r="A43" s="117" t="s">
        <v>114</v>
      </c>
      <c r="B43" s="117" t="s">
        <v>207</v>
      </c>
      <c r="C43" s="118"/>
      <c r="D43" s="114"/>
      <c r="E43" s="114"/>
      <c r="F43" s="76" t="str">
        <f t="shared" si="0"/>
        <v>--</v>
      </c>
      <c r="G43" s="93" t="str">
        <f t="shared" si="7"/>
        <v>--</v>
      </c>
      <c r="H43" s="244" t="str">
        <f t="shared" si="1"/>
        <v>--</v>
      </c>
      <c r="I43" s="93" t="str">
        <f t="shared" si="2"/>
        <v>--</v>
      </c>
    </row>
    <row r="44" spans="1:9" x14ac:dyDescent="0.25">
      <c r="A44" s="117" t="s">
        <v>114</v>
      </c>
      <c r="B44" s="117" t="s">
        <v>207</v>
      </c>
      <c r="C44" s="118"/>
      <c r="D44" s="114"/>
      <c r="E44" s="114"/>
      <c r="F44" s="76" t="str">
        <f t="shared" si="0"/>
        <v>--</v>
      </c>
      <c r="G44" s="322" t="str">
        <f t="shared" si="7"/>
        <v>--</v>
      </c>
      <c r="H44" s="244" t="str">
        <f t="shared" si="1"/>
        <v>--</v>
      </c>
      <c r="I44" s="322" t="str">
        <f t="shared" si="2"/>
        <v>--</v>
      </c>
    </row>
    <row r="46" spans="1:9" x14ac:dyDescent="0.25">
      <c r="B46" s="80"/>
      <c r="C46" s="80"/>
      <c r="G46" s="325"/>
      <c r="H46" s="326"/>
      <c r="I46" s="327"/>
    </row>
    <row r="47" spans="1:9" x14ac:dyDescent="0.25">
      <c r="B47" s="119"/>
      <c r="C47" s="119"/>
    </row>
    <row r="48" spans="1:9" x14ac:dyDescent="0.25">
      <c r="B48" s="80"/>
      <c r="C48" s="80"/>
    </row>
    <row r="49" spans="2:3" x14ac:dyDescent="0.25">
      <c r="B49" s="80"/>
      <c r="C49" s="80"/>
    </row>
    <row r="50" spans="2:3" x14ac:dyDescent="0.25">
      <c r="B50" s="80"/>
      <c r="C50" s="80"/>
    </row>
    <row r="51" spans="2:3" x14ac:dyDescent="0.25">
      <c r="B51" s="80"/>
      <c r="C51" s="80"/>
    </row>
    <row r="52" spans="2:3" x14ac:dyDescent="0.25">
      <c r="B52" s="119"/>
      <c r="C52" s="119"/>
    </row>
    <row r="53" spans="2:3" x14ac:dyDescent="0.25">
      <c r="B53" s="80"/>
      <c r="C53" s="80"/>
    </row>
    <row r="54" spans="2:3" x14ac:dyDescent="0.25">
      <c r="B54" s="80"/>
      <c r="C54" s="80"/>
    </row>
    <row r="55" spans="2:3" x14ac:dyDescent="0.25">
      <c r="B55" s="80"/>
      <c r="C55" s="80"/>
    </row>
    <row r="56" spans="2:3" x14ac:dyDescent="0.25">
      <c r="B56" s="80"/>
      <c r="C56" s="80"/>
    </row>
    <row r="57" spans="2:3" x14ac:dyDescent="0.25">
      <c r="B57" s="80"/>
      <c r="C57" s="80"/>
    </row>
  </sheetData>
  <sheetProtection algorithmName="SHA-512" hashValue="pjUJv7ds/kuXmI4g6DVIatKK6hEBFmLR2VxCokjk1p4gKM3jqUPfuq7NiH1OVQRfwMCTr4vNwIr7KvPPtwBgvA==" saltValue="T7LEg36cb6DLwMCGARO16Q==" spinCount="100000" sheet="1" objects="1" scenarios="1"/>
  <protectedRanges>
    <protectedRange sqref="A20:C44" name="chem names"/>
    <protectedRange sqref="D12:E44" name="Tox"/>
  </protectedRanges>
  <sortState ref="A11:H18">
    <sortCondition ref="B11:B18"/>
  </sortState>
  <dataConsolidate/>
  <mergeCells count="4">
    <mergeCell ref="G3:I3"/>
    <mergeCell ref="G2:I2"/>
    <mergeCell ref="B10:B11"/>
    <mergeCell ref="C10:C11"/>
  </mergeCells>
  <printOptions headings="1"/>
  <pageMargins left="0.7" right="0.7" top="0.8" bottom="0.7" header="0.3" footer="0"/>
  <pageSetup scale="82" orientation="landscape" r:id="rId1"/>
  <headerFooter scaleWithDoc="0">
    <oddHeader>&amp;L
&amp;"-,Bold"&amp;9Toxicity Values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'drop down lists'!$C$5:$C$8</xm:f>
          </x14:formula1>
          <xm:sqref>C21</xm:sqref>
        </x14:dataValidation>
        <x14:dataValidation type="list" allowBlank="1" showInputMessage="1" showErrorMessage="1" promptTitle="Select Class from Dropdown List">
          <x14:formula1>
            <xm:f>'drop down lists'!$C$5:$C$8</xm:f>
          </x14:formula1>
          <xm:sqref>C20</xm:sqref>
        </x14:dataValidation>
        <x14:dataValidation type="list" allowBlank="1" showErrorMessage="1">
          <x14:formula1>
            <xm:f>'drop down lists'!$C$5:$C$8</xm:f>
          </x14:formula1>
          <xm:sqref>C22:C44 C12 C13 C14 C15 C16 C17 C18 C19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8"/>
  <sheetViews>
    <sheetView topLeftCell="A9" zoomScaleNormal="100" workbookViewId="0">
      <selection activeCell="I42" sqref="I42"/>
    </sheetView>
  </sheetViews>
  <sheetFormatPr defaultRowHeight="15" x14ac:dyDescent="0.25"/>
  <cols>
    <col min="1" max="1" width="13.42578125" style="13" customWidth="1"/>
    <col min="2" max="2" width="34.140625" style="13" bestFit="1" customWidth="1"/>
    <col min="3" max="3" width="19.7109375" style="13" customWidth="1"/>
    <col min="4" max="4" width="16.5703125" style="44" customWidth="1"/>
    <col min="5" max="5" width="18.140625" customWidth="1"/>
    <col min="6" max="6" width="14.42578125" customWidth="1"/>
    <col min="7" max="7" width="14.7109375" customWidth="1"/>
    <col min="8" max="8" width="3.42578125" customWidth="1"/>
    <col min="9" max="9" width="21.140625" customWidth="1"/>
    <col min="10" max="10" width="9.85546875" customWidth="1"/>
    <col min="11" max="11" width="15.42578125" customWidth="1"/>
    <col min="12" max="12" width="19.140625" customWidth="1"/>
    <col min="13" max="13" width="10.140625" customWidth="1"/>
    <col min="14" max="14" width="26.28515625" style="144" hidden="1" customWidth="1"/>
    <col min="15" max="15" width="22.85546875" style="144" hidden="1" customWidth="1"/>
    <col min="16" max="16" width="11.140625" style="144" hidden="1" customWidth="1"/>
    <col min="17" max="17" width="0" style="144" hidden="1" customWidth="1"/>
  </cols>
  <sheetData>
    <row r="1" spans="1:17" s="144" customFormat="1" ht="15" hidden="1" customHeight="1" x14ac:dyDescent="0.25">
      <c r="A1" s="143" t="s">
        <v>287</v>
      </c>
      <c r="D1" s="47"/>
    </row>
    <row r="2" spans="1:17" s="144" customFormat="1" hidden="1" x14ac:dyDescent="0.25">
      <c r="D2" s="47"/>
    </row>
    <row r="3" spans="1:17" s="144" customFormat="1" hidden="1" x14ac:dyDescent="0.25">
      <c r="A3" s="145" t="s">
        <v>14</v>
      </c>
      <c r="B3" s="145" t="s">
        <v>12</v>
      </c>
      <c r="C3" s="145"/>
      <c r="D3" s="140" t="s">
        <v>4</v>
      </c>
      <c r="E3" s="145" t="s">
        <v>31</v>
      </c>
      <c r="F3" s="145" t="s">
        <v>55</v>
      </c>
    </row>
    <row r="4" spans="1:17" s="144" customFormat="1" hidden="1" x14ac:dyDescent="0.25">
      <c r="A4" s="144" t="s">
        <v>22</v>
      </c>
      <c r="B4" s="144" t="s">
        <v>23</v>
      </c>
      <c r="D4" s="47" t="s">
        <v>61</v>
      </c>
      <c r="E4" s="144" t="s">
        <v>167</v>
      </c>
      <c r="F4" s="144" t="s">
        <v>166</v>
      </c>
    </row>
    <row r="5" spans="1:17" s="144" customFormat="1" ht="47.25" hidden="1" customHeight="1" x14ac:dyDescent="0.25">
      <c r="A5" s="146" t="s">
        <v>34</v>
      </c>
      <c r="B5" s="146" t="s">
        <v>49</v>
      </c>
      <c r="C5" s="146"/>
      <c r="D5" s="330" t="s">
        <v>5</v>
      </c>
      <c r="E5" s="146" t="s">
        <v>56</v>
      </c>
      <c r="F5" s="276" t="s">
        <v>156</v>
      </c>
      <c r="G5" s="277"/>
      <c r="H5" s="277"/>
      <c r="I5" s="277"/>
      <c r="J5" s="277"/>
    </row>
    <row r="6" spans="1:17" s="144" customFormat="1" ht="124.5" hidden="1" customHeight="1" x14ac:dyDescent="0.25">
      <c r="A6" s="146" t="s">
        <v>37</v>
      </c>
      <c r="B6" s="146" t="s">
        <v>50</v>
      </c>
      <c r="C6" s="146"/>
      <c r="D6" s="330" t="s">
        <v>5</v>
      </c>
      <c r="E6" s="146" t="s">
        <v>56</v>
      </c>
      <c r="F6" s="288" t="s">
        <v>157</v>
      </c>
      <c r="G6" s="288"/>
      <c r="H6" s="288"/>
      <c r="I6" s="288"/>
      <c r="J6" s="288"/>
      <c r="K6" s="147"/>
    </row>
    <row r="7" spans="1:17" s="144" customFormat="1" ht="31.7" hidden="1" customHeight="1" x14ac:dyDescent="0.25">
      <c r="B7" s="146" t="s">
        <v>65</v>
      </c>
      <c r="C7" s="146"/>
      <c r="D7" s="330" t="s">
        <v>66</v>
      </c>
      <c r="E7" s="148" t="s">
        <v>123</v>
      </c>
      <c r="F7" s="149" t="s">
        <v>124</v>
      </c>
      <c r="G7" s="150"/>
      <c r="H7" s="150"/>
      <c r="I7" s="150"/>
      <c r="J7" s="150"/>
      <c r="K7" s="150"/>
    </row>
    <row r="8" spans="1:17" hidden="1" x14ac:dyDescent="0.25">
      <c r="A8" s="4"/>
      <c r="B8" s="4"/>
      <c r="C8" s="4"/>
      <c r="D8" s="42"/>
      <c r="E8" s="4"/>
      <c r="F8" s="5"/>
      <c r="G8" s="5"/>
      <c r="H8" s="5"/>
      <c r="I8" s="5"/>
      <c r="J8" s="5"/>
    </row>
    <row r="9" spans="1:17" ht="15.75" thickBot="1" x14ac:dyDescent="0.3">
      <c r="B9" s="2"/>
      <c r="C9" s="2"/>
      <c r="F9" s="3"/>
      <c r="G9" s="3"/>
      <c r="H9" s="3"/>
      <c r="I9" s="3"/>
      <c r="N9" s="144" t="s">
        <v>253</v>
      </c>
    </row>
    <row r="10" spans="1:17" ht="15.75" customHeight="1" x14ac:dyDescent="0.25">
      <c r="A10" s="12"/>
      <c r="B10" s="278" t="s">
        <v>150</v>
      </c>
      <c r="C10" s="286" t="s">
        <v>116</v>
      </c>
      <c r="D10" s="269" t="s">
        <v>22</v>
      </c>
      <c r="E10" s="15" t="s">
        <v>34</v>
      </c>
      <c r="F10" s="15" t="s">
        <v>37</v>
      </c>
      <c r="G10" s="14" t="s">
        <v>65</v>
      </c>
      <c r="I10" s="280" t="s">
        <v>63</v>
      </c>
      <c r="J10" s="281"/>
      <c r="M10" s="200"/>
      <c r="N10" s="245"/>
      <c r="O10" s="246"/>
      <c r="P10" s="247"/>
    </row>
    <row r="11" spans="1:17" ht="15.75" customHeight="1" thickBot="1" x14ac:dyDescent="0.3">
      <c r="A11" s="33" t="s">
        <v>254</v>
      </c>
      <c r="B11" s="279"/>
      <c r="C11" s="287"/>
      <c r="D11" s="53" t="s">
        <v>61</v>
      </c>
      <c r="E11" s="17" t="s">
        <v>5</v>
      </c>
      <c r="F11" s="17" t="s">
        <v>5</v>
      </c>
      <c r="G11" s="19" t="s">
        <v>122</v>
      </c>
      <c r="I11" s="282" t="s">
        <v>64</v>
      </c>
      <c r="J11" s="283"/>
      <c r="L11" s="6"/>
      <c r="M11" s="221"/>
      <c r="N11" s="248" t="s">
        <v>254</v>
      </c>
      <c r="O11" s="249" t="s">
        <v>150</v>
      </c>
      <c r="P11" s="250" t="s">
        <v>116</v>
      </c>
    </row>
    <row r="12" spans="1:17" ht="15.75" thickBot="1" x14ac:dyDescent="0.3">
      <c r="A12" s="16" t="str">
        <f>IF(N12="Enter CAS #...","--",N12)</f>
        <v>7440-38-2</v>
      </c>
      <c r="B12" s="16" t="str">
        <f>IF(O12="Enter CoC here…","--",O12)</f>
        <v>arsenic, inorganic</v>
      </c>
      <c r="C12" s="16" t="str">
        <f>IF(P12=0,"--",P12)</f>
        <v>Inorganics</v>
      </c>
      <c r="D12" s="331"/>
      <c r="E12" s="219">
        <f t="shared" ref="E12:E19" si="0">VLOOKUP(C12,$I$12:$J$15,2,FALSE)</f>
        <v>1</v>
      </c>
      <c r="F12" s="219">
        <f t="shared" ref="F12:F44" si="1">IF(A12="--","---",VLOOKUP(A12,dermal,4,FALSE))</f>
        <v>0.03</v>
      </c>
      <c r="G12" s="333">
        <v>0</v>
      </c>
      <c r="I12" s="22" t="s">
        <v>118</v>
      </c>
      <c r="J12" s="23">
        <v>1</v>
      </c>
      <c r="L12" s="199"/>
      <c r="M12" s="223"/>
      <c r="N12" s="251" t="str">
        <f>'Step 1 Toxicity_Values'!A12</f>
        <v>7440-38-2</v>
      </c>
      <c r="O12" s="251" t="str">
        <f>'Step 1 Toxicity_Values'!B12</f>
        <v>arsenic, inorganic</v>
      </c>
      <c r="P12" s="251" t="str">
        <f>'Step 1 Toxicity_Values'!C12</f>
        <v>Inorganics</v>
      </c>
      <c r="Q12" s="252"/>
    </row>
    <row r="13" spans="1:17" ht="15.75" thickBot="1" x14ac:dyDescent="0.3">
      <c r="A13" s="16" t="str">
        <f t="shared" ref="A13:A44" si="2">IF(N13="Enter CAS #...","--",N13)</f>
        <v>7440-43-9a</v>
      </c>
      <c r="B13" s="16" t="str">
        <f t="shared" ref="B13:B44" si="3">IF(O13="Enter CoC here…","--",O13)</f>
        <v>cadmium</v>
      </c>
      <c r="C13" s="16" t="str">
        <f t="shared" ref="C13:C44" si="4">IF(P13=0,"--",P13)</f>
        <v>Inorganics</v>
      </c>
      <c r="D13" s="115"/>
      <c r="E13" s="219">
        <v>1</v>
      </c>
      <c r="F13" s="219">
        <f>IF(A13="--","---",VLOOKUP(A13,dermal,4,FALSE))</f>
        <v>1E-3</v>
      </c>
      <c r="G13" s="332">
        <v>0</v>
      </c>
      <c r="I13" s="24" t="s">
        <v>119</v>
      </c>
      <c r="J13" s="25">
        <v>1</v>
      </c>
      <c r="L13" s="199"/>
      <c r="M13" s="223"/>
      <c r="N13" s="251" t="str">
        <f>'Step 1 Toxicity_Values'!A13</f>
        <v>7440-43-9a</v>
      </c>
      <c r="O13" s="251" t="str">
        <f>'Step 1 Toxicity_Values'!B13</f>
        <v>cadmium</v>
      </c>
      <c r="P13" s="251" t="str">
        <f>'Step 1 Toxicity_Values'!C13</f>
        <v>Inorganics</v>
      </c>
      <c r="Q13" s="252"/>
    </row>
    <row r="14" spans="1:17" ht="15.75" thickBot="1" x14ac:dyDescent="0.3">
      <c r="A14" s="16" t="str">
        <f t="shared" si="2"/>
        <v>50-32-8</v>
      </c>
      <c r="B14" s="16" t="str">
        <f t="shared" si="3"/>
        <v>cPAHs (Benzo(a)pyrene equivalents)</v>
      </c>
      <c r="C14" s="16" t="str">
        <f t="shared" si="4"/>
        <v>Other organic hazards</v>
      </c>
      <c r="D14" s="332"/>
      <c r="E14" s="219">
        <f t="shared" si="0"/>
        <v>1</v>
      </c>
      <c r="F14" s="219">
        <f t="shared" si="1"/>
        <v>0.13</v>
      </c>
      <c r="G14" s="114">
        <v>5.5999999999999997E-9</v>
      </c>
      <c r="I14" s="26" t="s">
        <v>62</v>
      </c>
      <c r="J14" s="20">
        <v>0.6</v>
      </c>
      <c r="L14" s="199"/>
      <c r="M14" s="223"/>
      <c r="N14" s="251" t="str">
        <f>'Step 1 Toxicity_Values'!A14</f>
        <v>50-32-8</v>
      </c>
      <c r="O14" s="251" t="str">
        <f>'Step 1 Toxicity_Values'!B14</f>
        <v>cPAHs (Benzo(a)pyrene equivalents)</v>
      </c>
      <c r="P14" s="251" t="str">
        <f>'Step 1 Toxicity_Values'!C14</f>
        <v>Other organic hazards</v>
      </c>
      <c r="Q14" s="252"/>
    </row>
    <row r="15" spans="1:17" ht="15.75" thickBot="1" x14ac:dyDescent="0.3">
      <c r="A15" s="16" t="str">
        <f t="shared" si="2"/>
        <v>1746-01-6</v>
      </c>
      <c r="B15" s="16" t="str">
        <f t="shared" si="3"/>
        <v>dioxins (2,3,7,8-TCDD)</v>
      </c>
      <c r="C15" s="16" t="str">
        <f t="shared" si="4"/>
        <v>Dioxins/Furans</v>
      </c>
      <c r="D15" s="332"/>
      <c r="E15" s="219">
        <f t="shared" si="0"/>
        <v>0.6</v>
      </c>
      <c r="F15" s="219">
        <f t="shared" si="1"/>
        <v>0.03</v>
      </c>
      <c r="G15" s="57">
        <v>1.5E-9</v>
      </c>
      <c r="I15" s="225" t="s">
        <v>70</v>
      </c>
      <c r="J15" s="226">
        <v>1</v>
      </c>
      <c r="L15" s="199"/>
      <c r="M15" s="223"/>
      <c r="N15" s="251" t="str">
        <f>'Step 1 Toxicity_Values'!A15</f>
        <v>1746-01-6</v>
      </c>
      <c r="O15" s="251" t="str">
        <f>'Step 1 Toxicity_Values'!B15</f>
        <v>dioxins (2,3,7,8-TCDD)</v>
      </c>
      <c r="P15" s="251" t="str">
        <f>'Step 1 Toxicity_Values'!C15</f>
        <v>Dioxins/Furans</v>
      </c>
      <c r="Q15" s="252"/>
    </row>
    <row r="16" spans="1:17" ht="15.75" thickBot="1" x14ac:dyDescent="0.3">
      <c r="A16" s="220" t="str">
        <f t="shared" si="2"/>
        <v>7439-92-1</v>
      </c>
      <c r="B16" s="220" t="str">
        <f t="shared" si="3"/>
        <v>lead</v>
      </c>
      <c r="C16" s="220" t="str">
        <f t="shared" si="4"/>
        <v>Inorganics</v>
      </c>
      <c r="D16" s="115"/>
      <c r="E16" s="219">
        <f t="shared" si="0"/>
        <v>1</v>
      </c>
      <c r="F16" s="219">
        <f t="shared" si="1"/>
        <v>0</v>
      </c>
      <c r="G16" s="32">
        <v>0</v>
      </c>
      <c r="I16" s="284"/>
      <c r="J16" s="285"/>
      <c r="L16" s="199"/>
      <c r="M16" s="223"/>
      <c r="N16" s="251" t="str">
        <f>'Step 1 Toxicity_Values'!A16</f>
        <v>7439-92-1</v>
      </c>
      <c r="O16" s="251" t="str">
        <f>'Step 1 Toxicity_Values'!B16</f>
        <v>lead</v>
      </c>
      <c r="P16" s="251" t="str">
        <f>'Step 1 Toxicity_Values'!C16</f>
        <v>Inorganics</v>
      </c>
      <c r="Q16" s="252"/>
    </row>
    <row r="17" spans="1:17" s="11" customFormat="1" ht="15.75" thickBot="1" x14ac:dyDescent="0.3">
      <c r="A17" s="220" t="str">
        <f t="shared" si="2"/>
        <v>22967-92-6</v>
      </c>
      <c r="B17" s="220" t="str">
        <f t="shared" si="3"/>
        <v>methyl mercury</v>
      </c>
      <c r="C17" s="220" t="str">
        <f t="shared" si="4"/>
        <v>Inorganics</v>
      </c>
      <c r="D17" s="115"/>
      <c r="E17" s="219">
        <f t="shared" si="0"/>
        <v>1</v>
      </c>
      <c r="F17" s="219">
        <f t="shared" si="1"/>
        <v>0</v>
      </c>
      <c r="G17" s="332">
        <v>0</v>
      </c>
      <c r="I17" s="253" t="s">
        <v>14</v>
      </c>
      <c r="J17" s="254" t="s">
        <v>12</v>
      </c>
      <c r="K17" s="13"/>
      <c r="L17" s="199"/>
      <c r="M17" s="223"/>
      <c r="N17" s="251" t="str">
        <f>'Step 1 Toxicity_Values'!A17</f>
        <v>22967-92-6</v>
      </c>
      <c r="O17" s="251" t="str">
        <f>'Step 1 Toxicity_Values'!B17</f>
        <v>methyl mercury</v>
      </c>
      <c r="P17" s="251" t="str">
        <f>'Step 1 Toxicity_Values'!C17</f>
        <v>Inorganics</v>
      </c>
      <c r="Q17" s="252"/>
    </row>
    <row r="18" spans="1:17" s="11" customFormat="1" ht="15.75" thickBot="1" x14ac:dyDescent="0.3">
      <c r="A18" s="220" t="str">
        <f t="shared" si="2"/>
        <v>1336-36-3a</v>
      </c>
      <c r="B18" s="220" t="str">
        <f t="shared" si="3"/>
        <v>dioxin-like PCBs</v>
      </c>
      <c r="C18" s="220" t="str">
        <f t="shared" si="4"/>
        <v>Dioxins/Furans</v>
      </c>
      <c r="D18" s="332"/>
      <c r="E18" s="219">
        <f t="shared" si="0"/>
        <v>0.6</v>
      </c>
      <c r="F18" s="219">
        <f t="shared" si="1"/>
        <v>0.03</v>
      </c>
      <c r="G18" s="114">
        <v>4.0500000000000002E-5</v>
      </c>
      <c r="I18" s="255" t="s">
        <v>22</v>
      </c>
      <c r="J18" s="1" t="s">
        <v>23</v>
      </c>
      <c r="K18" s="13"/>
      <c r="L18" s="199"/>
      <c r="M18" s="223"/>
      <c r="N18" s="251" t="str">
        <f>'Step 1 Toxicity_Values'!A18</f>
        <v>1336-36-3a</v>
      </c>
      <c r="O18" s="251" t="str">
        <f>'Step 1 Toxicity_Values'!B18</f>
        <v>dioxin-like PCBs</v>
      </c>
      <c r="P18" s="251" t="str">
        <f>'Step 1 Toxicity_Values'!C18</f>
        <v>Dioxins/Furans</v>
      </c>
      <c r="Q18" s="252"/>
    </row>
    <row r="19" spans="1:17" s="11" customFormat="1" ht="15.75" thickBot="1" x14ac:dyDescent="0.3">
      <c r="A19" s="220" t="str">
        <f t="shared" si="2"/>
        <v>56-35-9</v>
      </c>
      <c r="B19" s="220" t="str">
        <f t="shared" si="3"/>
        <v>tributyltin oxide</v>
      </c>
      <c r="C19" s="220" t="str">
        <f t="shared" si="4"/>
        <v>Other organic hazards</v>
      </c>
      <c r="D19" s="332"/>
      <c r="E19" s="219">
        <f t="shared" si="0"/>
        <v>1</v>
      </c>
      <c r="F19" s="219">
        <f t="shared" si="1"/>
        <v>0.1</v>
      </c>
      <c r="G19" s="334">
        <v>7.5000000000000002E-6</v>
      </c>
      <c r="H19" s="9"/>
      <c r="I19" s="256" t="s">
        <v>34</v>
      </c>
      <c r="J19" s="257" t="s">
        <v>49</v>
      </c>
      <c r="L19" s="199"/>
      <c r="M19" s="223"/>
      <c r="N19" s="251" t="str">
        <f>'Step 1 Toxicity_Values'!A19</f>
        <v>56-35-9</v>
      </c>
      <c r="O19" s="251" t="str">
        <f>'Step 1 Toxicity_Values'!B19</f>
        <v>tributyltin oxide</v>
      </c>
      <c r="P19" s="251" t="str">
        <f>'Step 1 Toxicity_Values'!C19</f>
        <v>Other organic hazards</v>
      </c>
      <c r="Q19" s="252"/>
    </row>
    <row r="20" spans="1:17" s="13" customFormat="1" ht="15.75" thickBot="1" x14ac:dyDescent="0.3">
      <c r="A20" s="220" t="str">
        <f t="shared" si="2"/>
        <v>50-29-3</v>
      </c>
      <c r="B20" s="220" t="str">
        <f t="shared" si="3"/>
        <v>DDTs</v>
      </c>
      <c r="C20" s="220" t="str">
        <f t="shared" si="4"/>
        <v>Other organic hazards</v>
      </c>
      <c r="D20" s="114"/>
      <c r="E20" s="219">
        <f>IF(ISBLANK('Step 1 Toxicity_Values'!C20),"",VLOOKUP(C20,$I$12:$J$15,2,FALSE))</f>
        <v>1</v>
      </c>
      <c r="F20" s="219">
        <f t="shared" si="1"/>
        <v>0.03</v>
      </c>
      <c r="G20" s="334"/>
      <c r="H20" s="18"/>
      <c r="I20" s="256" t="s">
        <v>37</v>
      </c>
      <c r="J20" s="257" t="s">
        <v>50</v>
      </c>
      <c r="L20" s="199"/>
      <c r="M20" s="223"/>
      <c r="N20" s="251" t="str">
        <f>'Step 1 Toxicity_Values'!A20</f>
        <v>50-29-3</v>
      </c>
      <c r="O20" s="251" t="str">
        <f>'Step 1 Toxicity_Values'!B20</f>
        <v>DDTs</v>
      </c>
      <c r="P20" s="251" t="str">
        <f>'Step 1 Toxicity_Values'!C20</f>
        <v>Other organic hazards</v>
      </c>
      <c r="Q20" s="252"/>
    </row>
    <row r="21" spans="1:17" s="13" customFormat="1" ht="15.75" thickBot="1" x14ac:dyDescent="0.3">
      <c r="A21" s="220" t="str">
        <f t="shared" si="2"/>
        <v>71-43-2</v>
      </c>
      <c r="B21" s="220" t="str">
        <f t="shared" si="3"/>
        <v>Benzene</v>
      </c>
      <c r="C21" s="220" t="str">
        <f t="shared" si="4"/>
        <v>VOCs</v>
      </c>
      <c r="D21" s="114"/>
      <c r="E21" s="219">
        <f>IF(ISBLANK('Step 1 Toxicity_Values'!C21),"",VLOOKUP(C21,$I$12:$J$15,2,FALSE))</f>
        <v>1</v>
      </c>
      <c r="F21" s="219">
        <f t="shared" si="1"/>
        <v>0</v>
      </c>
      <c r="G21" s="334">
        <v>95</v>
      </c>
      <c r="H21" s="18"/>
      <c r="I21" s="222"/>
      <c r="J21" s="224"/>
      <c r="L21" s="199"/>
      <c r="M21" s="223"/>
      <c r="N21" s="251" t="str">
        <f>'Step 1 Toxicity_Values'!A21</f>
        <v>71-43-2</v>
      </c>
      <c r="O21" s="251" t="str">
        <f>'Step 1 Toxicity_Values'!B21</f>
        <v>Benzene</v>
      </c>
      <c r="P21" s="251" t="str">
        <f>'Step 1 Toxicity_Values'!C21</f>
        <v>VOCs</v>
      </c>
      <c r="Q21" s="252"/>
    </row>
    <row r="22" spans="1:17" s="13" customFormat="1" ht="15.75" thickBot="1" x14ac:dyDescent="0.3">
      <c r="A22" s="220" t="str">
        <f t="shared" si="2"/>
        <v>--</v>
      </c>
      <c r="B22" s="220" t="str">
        <f t="shared" si="3"/>
        <v>--</v>
      </c>
      <c r="C22" s="220" t="str">
        <f t="shared" si="4"/>
        <v>--</v>
      </c>
      <c r="D22" s="114"/>
      <c r="E22" s="219" t="str">
        <f>IF(ISBLANK('Step 1 Toxicity_Values'!C22),"",VLOOKUP(C22,$I$12:$J$15,2,FALSE))</f>
        <v/>
      </c>
      <c r="F22" s="219" t="str">
        <f t="shared" si="1"/>
        <v>---</v>
      </c>
      <c r="G22" s="334"/>
      <c r="H22" s="18"/>
      <c r="M22" s="1"/>
      <c r="N22" s="251" t="str">
        <f>'Step 1 Toxicity_Values'!A22</f>
        <v>Enter CAS #...</v>
      </c>
      <c r="O22" s="251" t="str">
        <f>'Step 1 Toxicity_Values'!B22</f>
        <v>Enter CoC here…</v>
      </c>
      <c r="P22" s="251">
        <f>'Step 1 Toxicity_Values'!C22</f>
        <v>0</v>
      </c>
      <c r="Q22" s="144"/>
    </row>
    <row r="23" spans="1:17" s="13" customFormat="1" ht="15.75" thickBot="1" x14ac:dyDescent="0.3">
      <c r="A23" s="16" t="str">
        <f t="shared" si="2"/>
        <v>--</v>
      </c>
      <c r="B23" s="16" t="str">
        <f t="shared" si="3"/>
        <v>--</v>
      </c>
      <c r="C23" s="16" t="str">
        <f t="shared" si="4"/>
        <v>--</v>
      </c>
      <c r="D23" s="114"/>
      <c r="E23" s="219" t="str">
        <f>IF(ISBLANK('Step 1 Toxicity_Values'!C23),"",VLOOKUP(C23,$I$12:$J$15,2,FALSE))</f>
        <v/>
      </c>
      <c r="F23" s="219" t="str">
        <f t="shared" si="1"/>
        <v>---</v>
      </c>
      <c r="G23" s="334"/>
      <c r="H23" s="18"/>
      <c r="M23" s="1"/>
      <c r="N23" s="251" t="str">
        <f>'Step 1 Toxicity_Values'!A23</f>
        <v>Enter CAS #...</v>
      </c>
      <c r="O23" s="251" t="str">
        <f>'Step 1 Toxicity_Values'!B23</f>
        <v>Enter CoC here…</v>
      </c>
      <c r="P23" s="251">
        <f>'Step 1 Toxicity_Values'!C23</f>
        <v>0</v>
      </c>
      <c r="Q23" s="144"/>
    </row>
    <row r="24" spans="1:17" s="13" customFormat="1" ht="15.75" thickBot="1" x14ac:dyDescent="0.3">
      <c r="A24" s="16" t="str">
        <f t="shared" si="2"/>
        <v>--</v>
      </c>
      <c r="B24" s="16" t="str">
        <f t="shared" si="3"/>
        <v>--</v>
      </c>
      <c r="C24" s="16" t="str">
        <f t="shared" si="4"/>
        <v>--</v>
      </c>
      <c r="D24" s="114"/>
      <c r="E24" s="21" t="str">
        <f>IF(ISBLANK('Step 1 Toxicity_Values'!C24),"",VLOOKUP(C24,$I$12:$J$15,2,FALSE))</f>
        <v/>
      </c>
      <c r="F24" s="21" t="str">
        <f t="shared" si="1"/>
        <v>---</v>
      </c>
      <c r="G24" s="334"/>
      <c r="H24" s="18"/>
      <c r="M24" s="1"/>
      <c r="N24" s="251" t="str">
        <f>'Step 1 Toxicity_Values'!A24</f>
        <v>Enter CAS #...</v>
      </c>
      <c r="O24" s="251" t="str">
        <f>'Step 1 Toxicity_Values'!B24</f>
        <v>Enter CoC here…</v>
      </c>
      <c r="P24" s="251">
        <f>'Step 1 Toxicity_Values'!C24</f>
        <v>0</v>
      </c>
      <c r="Q24" s="144"/>
    </row>
    <row r="25" spans="1:17" s="13" customFormat="1" ht="15.75" thickBot="1" x14ac:dyDescent="0.3">
      <c r="A25" s="16" t="str">
        <f t="shared" si="2"/>
        <v>--</v>
      </c>
      <c r="B25" s="16" t="str">
        <f t="shared" si="3"/>
        <v>--</v>
      </c>
      <c r="C25" s="16" t="str">
        <f t="shared" si="4"/>
        <v>--</v>
      </c>
      <c r="D25" s="114"/>
      <c r="E25" s="21" t="str">
        <f>IF(ISBLANK('Step 1 Toxicity_Values'!C25),"",VLOOKUP(C25,$I$12:$J$15,2,FALSE))</f>
        <v/>
      </c>
      <c r="F25" s="21" t="str">
        <f t="shared" si="1"/>
        <v>---</v>
      </c>
      <c r="G25" s="334"/>
      <c r="H25" s="18"/>
      <c r="N25" s="251" t="str">
        <f>'Step 1 Toxicity_Values'!A25</f>
        <v>Enter CAS #...</v>
      </c>
      <c r="O25" s="251" t="str">
        <f>'Step 1 Toxicity_Values'!B25</f>
        <v>Enter CoC here…</v>
      </c>
      <c r="P25" s="251">
        <f>'Step 1 Toxicity_Values'!C25</f>
        <v>0</v>
      </c>
      <c r="Q25" s="144"/>
    </row>
    <row r="26" spans="1:17" s="13" customFormat="1" ht="15.75" thickBot="1" x14ac:dyDescent="0.3">
      <c r="A26" s="16" t="str">
        <f t="shared" si="2"/>
        <v>--</v>
      </c>
      <c r="B26" s="16" t="str">
        <f t="shared" si="3"/>
        <v>--</v>
      </c>
      <c r="C26" s="16" t="str">
        <f t="shared" si="4"/>
        <v>--</v>
      </c>
      <c r="D26" s="114"/>
      <c r="E26" s="21" t="str">
        <f>IF(ISBLANK('Step 1 Toxicity_Values'!C26),"",VLOOKUP(C26,$I$12:$J$15,2,FALSE))</f>
        <v/>
      </c>
      <c r="F26" s="21" t="str">
        <f t="shared" si="1"/>
        <v>---</v>
      </c>
      <c r="G26" s="334"/>
      <c r="H26" s="18"/>
      <c r="N26" s="251" t="str">
        <f>'Step 1 Toxicity_Values'!A26</f>
        <v>Enter CAS #...</v>
      </c>
      <c r="O26" s="251" t="str">
        <f>'Step 1 Toxicity_Values'!B26</f>
        <v>Enter CoC here…</v>
      </c>
      <c r="P26" s="251">
        <f>'Step 1 Toxicity_Values'!C26</f>
        <v>0</v>
      </c>
      <c r="Q26" s="144"/>
    </row>
    <row r="27" spans="1:17" s="13" customFormat="1" ht="15.75" thickBot="1" x14ac:dyDescent="0.3">
      <c r="A27" s="16" t="str">
        <f t="shared" si="2"/>
        <v>--</v>
      </c>
      <c r="B27" s="16" t="str">
        <f t="shared" si="3"/>
        <v>--</v>
      </c>
      <c r="C27" s="16" t="str">
        <f t="shared" si="4"/>
        <v>--</v>
      </c>
      <c r="D27" s="114"/>
      <c r="E27" s="21" t="str">
        <f>IF(ISBLANK('Step 1 Toxicity_Values'!C27),"",VLOOKUP(C27,$I$12:$J$15,2,FALSE))</f>
        <v/>
      </c>
      <c r="F27" s="21" t="str">
        <f t="shared" si="1"/>
        <v>---</v>
      </c>
      <c r="G27" s="334"/>
      <c r="H27" s="18"/>
      <c r="N27" s="251" t="str">
        <f>'Step 1 Toxicity_Values'!A27</f>
        <v>Enter CAS #...</v>
      </c>
      <c r="O27" s="251" t="str">
        <f>'Step 1 Toxicity_Values'!B27</f>
        <v>Enter CoC here…</v>
      </c>
      <c r="P27" s="251">
        <f>'Step 1 Toxicity_Values'!C27</f>
        <v>0</v>
      </c>
      <c r="Q27" s="144"/>
    </row>
    <row r="28" spans="1:17" s="13" customFormat="1" ht="15.75" thickBot="1" x14ac:dyDescent="0.3">
      <c r="A28" s="16" t="str">
        <f t="shared" si="2"/>
        <v>--</v>
      </c>
      <c r="B28" s="16" t="str">
        <f t="shared" si="3"/>
        <v>--</v>
      </c>
      <c r="C28" s="16" t="str">
        <f t="shared" si="4"/>
        <v>--</v>
      </c>
      <c r="D28" s="114"/>
      <c r="E28" s="21" t="str">
        <f>IF(ISBLANK('Step 1 Toxicity_Values'!C28),"",VLOOKUP(C28,$I$12:$J$15,2,FALSE))</f>
        <v/>
      </c>
      <c r="F28" s="21" t="str">
        <f t="shared" si="1"/>
        <v>---</v>
      </c>
      <c r="G28" s="334"/>
      <c r="H28" s="18"/>
      <c r="N28" s="251" t="str">
        <f>'Step 1 Toxicity_Values'!A28</f>
        <v>Enter CAS #...</v>
      </c>
      <c r="O28" s="251" t="str">
        <f>'Step 1 Toxicity_Values'!B28</f>
        <v>Enter CoC here…</v>
      </c>
      <c r="P28" s="251">
        <f>'Step 1 Toxicity_Values'!C28</f>
        <v>0</v>
      </c>
      <c r="Q28" s="144"/>
    </row>
    <row r="29" spans="1:17" s="13" customFormat="1" ht="15.75" thickBot="1" x14ac:dyDescent="0.3">
      <c r="A29" s="16" t="str">
        <f t="shared" si="2"/>
        <v>--</v>
      </c>
      <c r="B29" s="16" t="str">
        <f t="shared" si="3"/>
        <v>--</v>
      </c>
      <c r="C29" s="16" t="str">
        <f t="shared" si="4"/>
        <v>--</v>
      </c>
      <c r="D29" s="114"/>
      <c r="E29" s="21" t="str">
        <f>IF(ISBLANK('Step 1 Toxicity_Values'!C29),"",VLOOKUP(C29,$I$12:$J$15,2,FALSE))</f>
        <v/>
      </c>
      <c r="F29" s="21" t="str">
        <f t="shared" si="1"/>
        <v>---</v>
      </c>
      <c r="G29" s="334"/>
      <c r="H29" s="18"/>
      <c r="N29" s="251" t="str">
        <f>'Step 1 Toxicity_Values'!A29</f>
        <v>Enter CAS #...</v>
      </c>
      <c r="O29" s="251" t="str">
        <f>'Step 1 Toxicity_Values'!B29</f>
        <v>Enter CoC here…</v>
      </c>
      <c r="P29" s="251">
        <f>'Step 1 Toxicity_Values'!C29</f>
        <v>0</v>
      </c>
      <c r="Q29" s="144"/>
    </row>
    <row r="30" spans="1:17" s="13" customFormat="1" ht="15.75" thickBot="1" x14ac:dyDescent="0.3">
      <c r="A30" s="16" t="str">
        <f t="shared" si="2"/>
        <v>--</v>
      </c>
      <c r="B30" s="16" t="str">
        <f t="shared" si="3"/>
        <v>--</v>
      </c>
      <c r="C30" s="16" t="str">
        <f t="shared" si="4"/>
        <v>--</v>
      </c>
      <c r="D30" s="114"/>
      <c r="E30" s="21" t="str">
        <f>IF(ISBLANK('Step 1 Toxicity_Values'!C30),"",VLOOKUP(C30,$I$12:$J$15,2,FALSE))</f>
        <v/>
      </c>
      <c r="F30" s="21" t="str">
        <f t="shared" si="1"/>
        <v>---</v>
      </c>
      <c r="G30" s="334"/>
      <c r="H30" s="18"/>
      <c r="N30" s="251" t="str">
        <f>'Step 1 Toxicity_Values'!A30</f>
        <v>Enter CAS #...</v>
      </c>
      <c r="O30" s="251" t="str">
        <f>'Step 1 Toxicity_Values'!B30</f>
        <v>Enter CoC here…</v>
      </c>
      <c r="P30" s="251">
        <f>'Step 1 Toxicity_Values'!C30</f>
        <v>0</v>
      </c>
      <c r="Q30" s="144"/>
    </row>
    <row r="31" spans="1:17" s="13" customFormat="1" ht="15.75" thickBot="1" x14ac:dyDescent="0.3">
      <c r="A31" s="16" t="str">
        <f t="shared" si="2"/>
        <v>--</v>
      </c>
      <c r="B31" s="16" t="str">
        <f t="shared" si="3"/>
        <v>--</v>
      </c>
      <c r="C31" s="16" t="str">
        <f t="shared" si="4"/>
        <v>--</v>
      </c>
      <c r="D31" s="114"/>
      <c r="E31" s="21" t="str">
        <f>IF(ISBLANK('Step 1 Toxicity_Values'!C31),"",VLOOKUP(C31,$I$12:$J$15,2,FALSE))</f>
        <v/>
      </c>
      <c r="F31" s="21" t="str">
        <f t="shared" si="1"/>
        <v>---</v>
      </c>
      <c r="G31" s="334"/>
      <c r="H31" s="18"/>
      <c r="N31" s="251" t="str">
        <f>'Step 1 Toxicity_Values'!A31</f>
        <v>Enter CAS #...</v>
      </c>
      <c r="O31" s="251" t="str">
        <f>'Step 1 Toxicity_Values'!B31</f>
        <v>Enter CoC here…</v>
      </c>
      <c r="P31" s="251">
        <f>'Step 1 Toxicity_Values'!C31</f>
        <v>0</v>
      </c>
      <c r="Q31" s="144"/>
    </row>
    <row r="32" spans="1:17" s="13" customFormat="1" ht="15.75" thickBot="1" x14ac:dyDescent="0.3">
      <c r="A32" s="16" t="str">
        <f t="shared" si="2"/>
        <v>--</v>
      </c>
      <c r="B32" s="16" t="str">
        <f t="shared" si="3"/>
        <v>--</v>
      </c>
      <c r="C32" s="16" t="str">
        <f t="shared" si="4"/>
        <v>--</v>
      </c>
      <c r="D32" s="114"/>
      <c r="E32" s="21" t="str">
        <f>IF(ISBLANK('Step 1 Toxicity_Values'!C32),"",VLOOKUP(C32,$I$12:$J$15,2,FALSE))</f>
        <v/>
      </c>
      <c r="F32" s="21" t="str">
        <f t="shared" si="1"/>
        <v>---</v>
      </c>
      <c r="G32" s="334"/>
      <c r="H32" s="18"/>
      <c r="N32" s="251" t="str">
        <f>'Step 1 Toxicity_Values'!A32</f>
        <v>Enter CAS #...</v>
      </c>
      <c r="O32" s="251" t="str">
        <f>'Step 1 Toxicity_Values'!B32</f>
        <v>Enter CoC here…</v>
      </c>
      <c r="P32" s="251">
        <f>'Step 1 Toxicity_Values'!C32</f>
        <v>0</v>
      </c>
      <c r="Q32" s="144"/>
    </row>
    <row r="33" spans="1:17" s="13" customFormat="1" ht="15.75" thickBot="1" x14ac:dyDescent="0.3">
      <c r="A33" s="16" t="str">
        <f t="shared" si="2"/>
        <v>--</v>
      </c>
      <c r="B33" s="16" t="str">
        <f t="shared" si="3"/>
        <v>--</v>
      </c>
      <c r="C33" s="16" t="str">
        <f t="shared" si="4"/>
        <v>--</v>
      </c>
      <c r="D33" s="114"/>
      <c r="E33" s="21" t="str">
        <f>IF(ISBLANK('Step 1 Toxicity_Values'!C33),"",VLOOKUP(C33,$I$12:$J$15,2,FALSE))</f>
        <v/>
      </c>
      <c r="F33" s="21" t="str">
        <f t="shared" si="1"/>
        <v>---</v>
      </c>
      <c r="G33" s="334"/>
      <c r="H33" s="18"/>
      <c r="N33" s="251" t="str">
        <f>'Step 1 Toxicity_Values'!A33</f>
        <v>Enter CAS #...</v>
      </c>
      <c r="O33" s="251" t="str">
        <f>'Step 1 Toxicity_Values'!B33</f>
        <v>Enter CoC here…</v>
      </c>
      <c r="P33" s="251">
        <f>'Step 1 Toxicity_Values'!C33</f>
        <v>0</v>
      </c>
      <c r="Q33" s="144"/>
    </row>
    <row r="34" spans="1:17" s="13" customFormat="1" ht="15.75" thickBot="1" x14ac:dyDescent="0.3">
      <c r="A34" s="16" t="str">
        <f t="shared" si="2"/>
        <v>--</v>
      </c>
      <c r="B34" s="16" t="str">
        <f t="shared" si="3"/>
        <v>--</v>
      </c>
      <c r="C34" s="16" t="str">
        <f t="shared" si="4"/>
        <v>--</v>
      </c>
      <c r="D34" s="114"/>
      <c r="E34" s="21" t="str">
        <f>IF(ISBLANK('Step 1 Toxicity_Values'!C34),"",VLOOKUP(C34,$I$12:$J$15,2,FALSE))</f>
        <v/>
      </c>
      <c r="F34" s="21" t="str">
        <f t="shared" si="1"/>
        <v>---</v>
      </c>
      <c r="G34" s="334"/>
      <c r="H34" s="18"/>
      <c r="N34" s="251" t="str">
        <f>'Step 1 Toxicity_Values'!A34</f>
        <v>Enter CAS #...</v>
      </c>
      <c r="O34" s="251" t="str">
        <f>'Step 1 Toxicity_Values'!B34</f>
        <v>Enter CoC here…</v>
      </c>
      <c r="P34" s="251">
        <f>'Step 1 Toxicity_Values'!C34</f>
        <v>0</v>
      </c>
      <c r="Q34" s="144"/>
    </row>
    <row r="35" spans="1:17" s="13" customFormat="1" ht="15.75" thickBot="1" x14ac:dyDescent="0.3">
      <c r="A35" s="16" t="str">
        <f t="shared" si="2"/>
        <v>--</v>
      </c>
      <c r="B35" s="16" t="str">
        <f t="shared" si="3"/>
        <v>--</v>
      </c>
      <c r="C35" s="16" t="str">
        <f t="shared" si="4"/>
        <v>--</v>
      </c>
      <c r="D35" s="114"/>
      <c r="E35" s="21" t="str">
        <f>IF(ISBLANK('Step 1 Toxicity_Values'!C35),"",VLOOKUP(C35,$I$12:$J$15,2,FALSE))</f>
        <v/>
      </c>
      <c r="F35" s="21" t="str">
        <f t="shared" si="1"/>
        <v>---</v>
      </c>
      <c r="G35" s="334"/>
      <c r="H35" s="18"/>
      <c r="N35" s="251" t="str">
        <f>'Step 1 Toxicity_Values'!A35</f>
        <v>Enter CAS #...</v>
      </c>
      <c r="O35" s="251" t="str">
        <f>'Step 1 Toxicity_Values'!B35</f>
        <v>Enter CoC here…</v>
      </c>
      <c r="P35" s="251">
        <f>'Step 1 Toxicity_Values'!C35</f>
        <v>0</v>
      </c>
      <c r="Q35" s="144"/>
    </row>
    <row r="36" spans="1:17" s="13" customFormat="1" ht="15.75" thickBot="1" x14ac:dyDescent="0.3">
      <c r="A36" s="16" t="str">
        <f t="shared" si="2"/>
        <v>--</v>
      </c>
      <c r="B36" s="16" t="str">
        <f t="shared" si="3"/>
        <v>--</v>
      </c>
      <c r="C36" s="16" t="str">
        <f t="shared" si="4"/>
        <v>--</v>
      </c>
      <c r="D36" s="114"/>
      <c r="E36" s="21" t="str">
        <f>IF(ISBLANK('Step 1 Toxicity_Values'!C36),"",VLOOKUP(C36,$I$12:$J$15,2,FALSE))</f>
        <v/>
      </c>
      <c r="F36" s="21" t="str">
        <f t="shared" si="1"/>
        <v>---</v>
      </c>
      <c r="G36" s="334"/>
      <c r="H36" s="18"/>
      <c r="N36" s="251" t="str">
        <f>'Step 1 Toxicity_Values'!A36</f>
        <v>Enter CAS #...</v>
      </c>
      <c r="O36" s="251" t="str">
        <f>'Step 1 Toxicity_Values'!B36</f>
        <v>Enter CoC here…</v>
      </c>
      <c r="P36" s="251">
        <f>'Step 1 Toxicity_Values'!C36</f>
        <v>0</v>
      </c>
      <c r="Q36" s="144"/>
    </row>
    <row r="37" spans="1:17" s="13" customFormat="1" ht="15.75" thickBot="1" x14ac:dyDescent="0.3">
      <c r="A37" s="16" t="str">
        <f t="shared" si="2"/>
        <v>--</v>
      </c>
      <c r="B37" s="16" t="str">
        <f t="shared" si="3"/>
        <v>--</v>
      </c>
      <c r="C37" s="16" t="str">
        <f t="shared" si="4"/>
        <v>--</v>
      </c>
      <c r="D37" s="114"/>
      <c r="E37" s="21" t="str">
        <f>IF(ISBLANK('Step 1 Toxicity_Values'!C37),"",VLOOKUP(C37,$I$12:$J$15,2,FALSE))</f>
        <v/>
      </c>
      <c r="F37" s="21" t="str">
        <f t="shared" si="1"/>
        <v>---</v>
      </c>
      <c r="G37" s="334"/>
      <c r="H37" s="18"/>
      <c r="N37" s="251" t="str">
        <f>'Step 1 Toxicity_Values'!A37</f>
        <v>Enter CAS #...</v>
      </c>
      <c r="O37" s="251" t="str">
        <f>'Step 1 Toxicity_Values'!B37</f>
        <v>Enter CoC here…</v>
      </c>
      <c r="P37" s="251">
        <f>'Step 1 Toxicity_Values'!C37</f>
        <v>0</v>
      </c>
      <c r="Q37" s="144"/>
    </row>
    <row r="38" spans="1:17" s="13" customFormat="1" ht="15.75" thickBot="1" x14ac:dyDescent="0.3">
      <c r="A38" s="16" t="str">
        <f t="shared" si="2"/>
        <v>--</v>
      </c>
      <c r="B38" s="16" t="str">
        <f t="shared" si="3"/>
        <v>--</v>
      </c>
      <c r="C38" s="16" t="str">
        <f t="shared" si="4"/>
        <v>--</v>
      </c>
      <c r="D38" s="114"/>
      <c r="E38" s="21" t="str">
        <f>IF(ISBLANK('Step 1 Toxicity_Values'!C38),"",VLOOKUP(C38,$I$12:$J$15,2,FALSE))</f>
        <v/>
      </c>
      <c r="F38" s="21" t="str">
        <f t="shared" si="1"/>
        <v>---</v>
      </c>
      <c r="G38" s="334"/>
      <c r="H38" s="18"/>
      <c r="N38" s="251" t="str">
        <f>'Step 1 Toxicity_Values'!A38</f>
        <v>Enter CAS #...</v>
      </c>
      <c r="O38" s="251" t="str">
        <f>'Step 1 Toxicity_Values'!B38</f>
        <v>Enter CoC here…</v>
      </c>
      <c r="P38" s="251">
        <f>'Step 1 Toxicity_Values'!C38</f>
        <v>0</v>
      </c>
      <c r="Q38" s="144"/>
    </row>
    <row r="39" spans="1:17" s="13" customFormat="1" ht="15.75" thickBot="1" x14ac:dyDescent="0.3">
      <c r="A39" s="16" t="str">
        <f t="shared" si="2"/>
        <v>--</v>
      </c>
      <c r="B39" s="16" t="str">
        <f t="shared" si="3"/>
        <v>--</v>
      </c>
      <c r="C39" s="16" t="str">
        <f t="shared" si="4"/>
        <v>--</v>
      </c>
      <c r="D39" s="114"/>
      <c r="E39" s="21" t="str">
        <f>IF(ISBLANK('Step 1 Toxicity_Values'!C39),"",VLOOKUP(C39,$I$12:$J$15,2,FALSE))</f>
        <v/>
      </c>
      <c r="F39" s="21" t="str">
        <f t="shared" si="1"/>
        <v>---</v>
      </c>
      <c r="G39" s="334"/>
      <c r="H39" s="18"/>
      <c r="N39" s="251" t="str">
        <f>'Step 1 Toxicity_Values'!A39</f>
        <v>Enter CAS #...</v>
      </c>
      <c r="O39" s="251" t="str">
        <f>'Step 1 Toxicity_Values'!B39</f>
        <v>Enter CoC here…</v>
      </c>
      <c r="P39" s="251">
        <f>'Step 1 Toxicity_Values'!C39</f>
        <v>0</v>
      </c>
      <c r="Q39" s="144"/>
    </row>
    <row r="40" spans="1:17" s="13" customFormat="1" ht="15.75" thickBot="1" x14ac:dyDescent="0.3">
      <c r="A40" s="16" t="str">
        <f t="shared" si="2"/>
        <v>--</v>
      </c>
      <c r="B40" s="16" t="str">
        <f t="shared" si="3"/>
        <v>--</v>
      </c>
      <c r="C40" s="16" t="str">
        <f t="shared" si="4"/>
        <v>--</v>
      </c>
      <c r="D40" s="114"/>
      <c r="E40" s="21" t="str">
        <f>IF(ISBLANK('Step 1 Toxicity_Values'!C40),"",VLOOKUP(C40,$I$12:$J$15,2,FALSE))</f>
        <v/>
      </c>
      <c r="F40" s="21" t="str">
        <f t="shared" si="1"/>
        <v>---</v>
      </c>
      <c r="G40" s="334"/>
      <c r="H40" s="18"/>
      <c r="N40" s="251" t="str">
        <f>'Step 1 Toxicity_Values'!A40</f>
        <v>Enter CAS #...</v>
      </c>
      <c r="O40" s="251" t="str">
        <f>'Step 1 Toxicity_Values'!B40</f>
        <v>Enter CoC here…</v>
      </c>
      <c r="P40" s="251">
        <f>'Step 1 Toxicity_Values'!C40</f>
        <v>0</v>
      </c>
      <c r="Q40" s="144"/>
    </row>
    <row r="41" spans="1:17" s="13" customFormat="1" ht="15.75" thickBot="1" x14ac:dyDescent="0.3">
      <c r="A41" s="16" t="str">
        <f t="shared" si="2"/>
        <v>--</v>
      </c>
      <c r="B41" s="16" t="str">
        <f t="shared" si="3"/>
        <v>--</v>
      </c>
      <c r="C41" s="16" t="str">
        <f t="shared" si="4"/>
        <v>--</v>
      </c>
      <c r="D41" s="114"/>
      <c r="E41" s="21" t="str">
        <f>IF(ISBLANK('Step 1 Toxicity_Values'!C41),"",VLOOKUP(C41,$I$12:$J$15,2,FALSE))</f>
        <v/>
      </c>
      <c r="F41" s="21" t="str">
        <f t="shared" si="1"/>
        <v>---</v>
      </c>
      <c r="G41" s="334"/>
      <c r="H41" s="18"/>
      <c r="N41" s="251" t="str">
        <f>'Step 1 Toxicity_Values'!A41</f>
        <v>Enter CAS #...</v>
      </c>
      <c r="O41" s="251" t="str">
        <f>'Step 1 Toxicity_Values'!B41</f>
        <v>Enter CoC here…</v>
      </c>
      <c r="P41" s="251">
        <f>'Step 1 Toxicity_Values'!C41</f>
        <v>0</v>
      </c>
      <c r="Q41" s="144"/>
    </row>
    <row r="42" spans="1:17" s="13" customFormat="1" ht="15.75" thickBot="1" x14ac:dyDescent="0.3">
      <c r="A42" s="16" t="str">
        <f t="shared" si="2"/>
        <v>--</v>
      </c>
      <c r="B42" s="16" t="str">
        <f t="shared" si="3"/>
        <v>--</v>
      </c>
      <c r="C42" s="16" t="str">
        <f t="shared" si="4"/>
        <v>--</v>
      </c>
      <c r="D42" s="114"/>
      <c r="E42" s="21" t="str">
        <f>IF(ISBLANK('Step 1 Toxicity_Values'!C42),"",VLOOKUP(C42,$I$12:$J$15,2,FALSE))</f>
        <v/>
      </c>
      <c r="F42" s="21" t="str">
        <f t="shared" si="1"/>
        <v>---</v>
      </c>
      <c r="G42" s="334"/>
      <c r="H42" s="18"/>
      <c r="N42" s="251" t="str">
        <f>'Step 1 Toxicity_Values'!A42</f>
        <v>Enter CAS #...</v>
      </c>
      <c r="O42" s="251" t="str">
        <f>'Step 1 Toxicity_Values'!B42</f>
        <v>Enter CoC here…</v>
      </c>
      <c r="P42" s="251">
        <f>'Step 1 Toxicity_Values'!C42</f>
        <v>0</v>
      </c>
      <c r="Q42" s="144"/>
    </row>
    <row r="43" spans="1:17" s="13" customFormat="1" ht="15.75" thickBot="1" x14ac:dyDescent="0.3">
      <c r="A43" s="16" t="str">
        <f t="shared" si="2"/>
        <v>--</v>
      </c>
      <c r="B43" s="16" t="str">
        <f t="shared" si="3"/>
        <v>--</v>
      </c>
      <c r="C43" s="16" t="str">
        <f t="shared" si="4"/>
        <v>--</v>
      </c>
      <c r="D43" s="114"/>
      <c r="E43" s="21" t="str">
        <f>IF(ISBLANK('Step 1 Toxicity_Values'!C43),"",VLOOKUP(C43,$I$12:$J$15,2,FALSE))</f>
        <v/>
      </c>
      <c r="F43" s="21" t="str">
        <f t="shared" si="1"/>
        <v>---</v>
      </c>
      <c r="G43" s="334"/>
      <c r="H43" s="18"/>
      <c r="N43" s="251" t="str">
        <f>'Step 1 Toxicity_Values'!A43</f>
        <v>Enter CAS #...</v>
      </c>
      <c r="O43" s="251" t="str">
        <f>'Step 1 Toxicity_Values'!B43</f>
        <v>Enter CoC here…</v>
      </c>
      <c r="P43" s="251">
        <f>'Step 1 Toxicity_Values'!C43</f>
        <v>0</v>
      </c>
      <c r="Q43" s="144"/>
    </row>
    <row r="44" spans="1:17" s="13" customFormat="1" x14ac:dyDescent="0.25">
      <c r="A44" s="16" t="str">
        <f t="shared" si="2"/>
        <v>--</v>
      </c>
      <c r="B44" s="16" t="str">
        <f t="shared" si="3"/>
        <v>--</v>
      </c>
      <c r="C44" s="16" t="str">
        <f t="shared" si="4"/>
        <v>--</v>
      </c>
      <c r="D44" s="114"/>
      <c r="E44" s="21" t="str">
        <f>IF(ISBLANK('Step 1 Toxicity_Values'!C44),"",VLOOKUP(C44,$I$12:$J$15,2,FALSE))</f>
        <v/>
      </c>
      <c r="F44" s="21" t="str">
        <f t="shared" si="1"/>
        <v>---</v>
      </c>
      <c r="G44" s="334"/>
      <c r="H44" s="18"/>
      <c r="N44" s="251" t="str">
        <f>'Step 1 Toxicity_Values'!A44</f>
        <v>Enter CAS #...</v>
      </c>
      <c r="O44" s="251" t="str">
        <f>'Step 1 Toxicity_Values'!B44</f>
        <v>Enter CoC here…</v>
      </c>
      <c r="P44" s="251">
        <f>'Step 1 Toxicity_Values'!C44</f>
        <v>0</v>
      </c>
      <c r="Q44" s="144"/>
    </row>
    <row r="46" spans="1:17" x14ac:dyDescent="0.25">
      <c r="B46" s="7"/>
      <c r="C46" s="7"/>
    </row>
    <row r="47" spans="1:17" x14ac:dyDescent="0.25">
      <c r="B47" s="8"/>
      <c r="C47" s="8"/>
    </row>
    <row r="48" spans="1:17" x14ac:dyDescent="0.25">
      <c r="B48" s="7"/>
      <c r="C48" s="7"/>
      <c r="I48" s="3"/>
      <c r="J48" s="10"/>
    </row>
    <row r="49" spans="2:17" x14ac:dyDescent="0.25">
      <c r="B49" s="7"/>
      <c r="C49" s="7"/>
    </row>
    <row r="50" spans="2:17" x14ac:dyDescent="0.25">
      <c r="B50" s="7"/>
      <c r="C50" s="7"/>
    </row>
    <row r="51" spans="2:17" x14ac:dyDescent="0.25">
      <c r="B51" s="7"/>
      <c r="C51" s="7"/>
    </row>
    <row r="52" spans="2:17" x14ac:dyDescent="0.25">
      <c r="B52" s="7"/>
      <c r="C52" s="7"/>
    </row>
    <row r="53" spans="2:17" x14ac:dyDescent="0.25">
      <c r="B53" s="7"/>
      <c r="C53" s="7"/>
    </row>
    <row r="54" spans="2:17" x14ac:dyDescent="0.25">
      <c r="B54" s="7"/>
      <c r="C54" s="7"/>
    </row>
    <row r="55" spans="2:17" x14ac:dyDescent="0.25">
      <c r="B55" s="8"/>
      <c r="C55" s="8"/>
    </row>
    <row r="56" spans="2:17" x14ac:dyDescent="0.25">
      <c r="B56" s="7"/>
      <c r="C56" s="7"/>
    </row>
    <row r="57" spans="2:17" s="1" customFormat="1" x14ac:dyDescent="0.25">
      <c r="B57" s="7"/>
      <c r="C57" s="7"/>
      <c r="D57" s="62"/>
      <c r="N57" s="144"/>
      <c r="O57" s="144"/>
      <c r="P57" s="144"/>
      <c r="Q57" s="144"/>
    </row>
    <row r="58" spans="2:17" x14ac:dyDescent="0.25">
      <c r="B58" s="7"/>
      <c r="C58" s="7"/>
    </row>
  </sheetData>
  <sheetProtection algorithmName="SHA-512" hashValue="nYwTY++zHrUdwTd+J6Gy28ps9vsOx2uVJnvVErcA0NxRpQiTRrWwjZ7E9fQNbkADld4Zq6LGczlzkIcF2e1I9A==" saltValue="Z7Ev0pfsatIRuavNHMQUQw==" spinCount="100000" sheet="1" objects="1" scenarios="1"/>
  <protectedRanges>
    <protectedRange sqref="D12:D44" name="Chemical Parameters"/>
    <protectedRange sqref="G12:G44" name="Vapor"/>
  </protectedRanges>
  <sortState ref="A12:G19">
    <sortCondition ref="B12:B19"/>
  </sortState>
  <mergeCells count="7">
    <mergeCell ref="F5:J5"/>
    <mergeCell ref="B10:B11"/>
    <mergeCell ref="I10:J10"/>
    <mergeCell ref="I11:J11"/>
    <mergeCell ref="I16:J16"/>
    <mergeCell ref="C10:C11"/>
    <mergeCell ref="F6:J6"/>
  </mergeCells>
  <printOptions headings="1"/>
  <pageMargins left="0.7" right="0.7" top="0.8" bottom="0.7" header="0.3" footer="0"/>
  <pageSetup scale="66" orientation="landscape" r:id="rId1"/>
  <headerFooter scaleWithDoc="0">
    <oddHeader>&amp;L&amp;"-,Bold"&amp;9
Chemical Parameters</oddHeader>
  </headerFooter>
  <colBreaks count="1" manualBreakCount="1">
    <brk id="10" min="9" max="57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91"/>
  <sheetViews>
    <sheetView topLeftCell="G1" zoomScaleNormal="100" workbookViewId="0">
      <selection activeCell="R15" sqref="R15"/>
    </sheetView>
  </sheetViews>
  <sheetFormatPr defaultColWidth="8.85546875" defaultRowHeight="15" x14ac:dyDescent="0.25"/>
  <cols>
    <col min="1" max="1" width="8.85546875" style="30"/>
    <col min="2" max="2" width="35.42578125" style="30" customWidth="1"/>
    <col min="3" max="3" width="12" style="30" bestFit="1" customWidth="1"/>
    <col min="4" max="4" width="11.5703125" style="30" customWidth="1"/>
    <col min="5" max="5" width="16.42578125" style="30" customWidth="1"/>
    <col min="6" max="6" width="12.85546875" style="30" customWidth="1"/>
    <col min="7" max="7" width="15" style="30" customWidth="1"/>
    <col min="8" max="8" width="13.7109375" style="30" customWidth="1"/>
    <col min="9" max="9" width="15.85546875" style="30" customWidth="1"/>
    <col min="10" max="10" width="14.42578125" style="30" customWidth="1"/>
    <col min="11" max="11" width="11.85546875" style="30" customWidth="1"/>
    <col min="12" max="13" width="13.140625" style="102" customWidth="1"/>
    <col min="14" max="14" width="33" style="102" customWidth="1"/>
    <col min="15" max="15" width="11.85546875" style="102" customWidth="1"/>
    <col min="16" max="19" width="16.28515625" style="30" customWidth="1"/>
    <col min="20" max="26" width="10.7109375" style="30" customWidth="1"/>
    <col min="27" max="27" width="10.42578125" style="30" bestFit="1" customWidth="1"/>
    <col min="28" max="29" width="9.42578125" style="30" bestFit="1" customWidth="1"/>
    <col min="30" max="31" width="10.42578125" style="30" bestFit="1" customWidth="1"/>
    <col min="32" max="33" width="8.85546875" style="30"/>
    <col min="34" max="35" width="14.5703125" style="30" customWidth="1"/>
    <col min="36" max="16384" width="8.85546875" style="30"/>
  </cols>
  <sheetData>
    <row r="1" spans="1:35" x14ac:dyDescent="0.25">
      <c r="A1" s="86" t="s">
        <v>1943</v>
      </c>
      <c r="L1" s="30"/>
      <c r="M1" s="30"/>
      <c r="O1" s="86" t="s">
        <v>1944</v>
      </c>
      <c r="P1" s="102"/>
      <c r="Q1" s="102"/>
    </row>
    <row r="2" spans="1:35" ht="15" customHeight="1" x14ac:dyDescent="0.25">
      <c r="A2" s="86" t="s">
        <v>168</v>
      </c>
      <c r="L2" s="30"/>
      <c r="M2" s="30"/>
      <c r="P2" s="335"/>
      <c r="Q2" s="335"/>
      <c r="R2" s="335"/>
      <c r="S2" s="336"/>
      <c r="T2" s="337" t="s">
        <v>266</v>
      </c>
      <c r="U2" s="338"/>
      <c r="V2" s="338"/>
      <c r="W2" s="338"/>
      <c r="X2" s="339" t="s">
        <v>267</v>
      </c>
      <c r="Y2" s="338"/>
      <c r="Z2" s="338"/>
      <c r="AA2" s="340"/>
      <c r="AB2" s="338" t="s">
        <v>268</v>
      </c>
      <c r="AC2" s="338"/>
      <c r="AD2" s="338"/>
      <c r="AE2" s="338"/>
      <c r="AF2" s="341" t="s">
        <v>301</v>
      </c>
      <c r="AG2" s="342"/>
      <c r="AH2" s="342"/>
      <c r="AI2" s="343"/>
    </row>
    <row r="3" spans="1:35" x14ac:dyDescent="0.25">
      <c r="D3" s="337" t="s">
        <v>204</v>
      </c>
      <c r="E3" s="338"/>
      <c r="F3" s="344" t="s">
        <v>13</v>
      </c>
      <c r="G3" s="345"/>
      <c r="H3" s="344" t="s">
        <v>86</v>
      </c>
      <c r="I3" s="345"/>
      <c r="J3" s="344" t="s">
        <v>32</v>
      </c>
      <c r="K3" s="345"/>
      <c r="L3" s="91"/>
      <c r="M3" s="346" t="s">
        <v>14</v>
      </c>
      <c r="N3" s="346" t="s">
        <v>158</v>
      </c>
      <c r="O3" s="346" t="s">
        <v>4</v>
      </c>
      <c r="P3" s="347" t="s">
        <v>284</v>
      </c>
      <c r="Q3" s="346"/>
      <c r="R3" s="346"/>
      <c r="S3" s="337"/>
      <c r="T3" s="339" t="s">
        <v>279</v>
      </c>
      <c r="U3" s="338"/>
      <c r="V3" s="338"/>
      <c r="W3" s="340"/>
      <c r="X3" s="338" t="s">
        <v>279</v>
      </c>
      <c r="Y3" s="338"/>
      <c r="Z3" s="338"/>
      <c r="AA3" s="338"/>
      <c r="AB3" s="339" t="s">
        <v>279</v>
      </c>
      <c r="AC3" s="338"/>
      <c r="AD3" s="338"/>
      <c r="AE3" s="340"/>
      <c r="AF3" s="348" t="s">
        <v>279</v>
      </c>
      <c r="AG3" s="349"/>
      <c r="AH3" s="349"/>
      <c r="AI3" s="350"/>
    </row>
    <row r="4" spans="1:35" ht="34.5" customHeight="1" x14ac:dyDescent="0.25">
      <c r="A4" s="92" t="s">
        <v>14</v>
      </c>
      <c r="B4" s="92" t="s">
        <v>158</v>
      </c>
      <c r="C4" s="92" t="s">
        <v>4</v>
      </c>
      <c r="D4" s="317" t="s">
        <v>164</v>
      </c>
      <c r="E4" s="351" t="s">
        <v>165</v>
      </c>
      <c r="F4" s="352" t="s">
        <v>164</v>
      </c>
      <c r="G4" s="353" t="s">
        <v>165</v>
      </c>
      <c r="H4" s="352" t="str">
        <f t="shared" ref="H4:K4" si="0">F4</f>
        <v>Cancer</v>
      </c>
      <c r="I4" s="353" t="str">
        <f t="shared" si="0"/>
        <v>Noncancer</v>
      </c>
      <c r="J4" s="352" t="str">
        <f t="shared" si="0"/>
        <v>Cancer</v>
      </c>
      <c r="K4" s="353" t="str">
        <f t="shared" si="0"/>
        <v>Noncancer</v>
      </c>
      <c r="L4" s="354"/>
      <c r="M4" s="346"/>
      <c r="N4" s="346"/>
      <c r="O4" s="346"/>
      <c r="P4" s="355" t="s">
        <v>263</v>
      </c>
      <c r="Q4" s="356" t="s">
        <v>264</v>
      </c>
      <c r="R4" s="357" t="s">
        <v>265</v>
      </c>
      <c r="S4" s="358" t="s">
        <v>262</v>
      </c>
      <c r="T4" s="90" t="s">
        <v>263</v>
      </c>
      <c r="U4" s="356" t="s">
        <v>264</v>
      </c>
      <c r="V4" s="357" t="s">
        <v>265</v>
      </c>
      <c r="W4" s="359" t="s">
        <v>262</v>
      </c>
      <c r="X4" s="355" t="s">
        <v>263</v>
      </c>
      <c r="Y4" s="356" t="s">
        <v>264</v>
      </c>
      <c r="Z4" s="357" t="s">
        <v>265</v>
      </c>
      <c r="AA4" s="358" t="s">
        <v>262</v>
      </c>
      <c r="AB4" s="90" t="s">
        <v>263</v>
      </c>
      <c r="AC4" s="356" t="s">
        <v>264</v>
      </c>
      <c r="AD4" s="357" t="s">
        <v>265</v>
      </c>
      <c r="AE4" s="359" t="s">
        <v>262</v>
      </c>
      <c r="AF4" s="90" t="s">
        <v>263</v>
      </c>
      <c r="AG4" s="356" t="s">
        <v>264</v>
      </c>
      <c r="AH4" s="357" t="s">
        <v>265</v>
      </c>
      <c r="AI4" s="359" t="s">
        <v>262</v>
      </c>
    </row>
    <row r="5" spans="1:35" x14ac:dyDescent="0.25">
      <c r="A5" s="27" t="s">
        <v>20</v>
      </c>
      <c r="B5" s="27" t="s">
        <v>21</v>
      </c>
      <c r="C5" s="27" t="s">
        <v>5</v>
      </c>
      <c r="D5" s="455"/>
      <c r="E5" s="456"/>
      <c r="F5" s="184">
        <v>9.9999999999999995E-7</v>
      </c>
      <c r="G5" s="185">
        <v>1</v>
      </c>
      <c r="H5" s="184">
        <v>9.9999999999999995E-7</v>
      </c>
      <c r="I5" s="185">
        <v>1</v>
      </c>
      <c r="J5" s="186">
        <v>9.9999999999999995E-7</v>
      </c>
      <c r="K5" s="187">
        <v>1</v>
      </c>
      <c r="L5" s="28"/>
      <c r="M5" s="27" t="s">
        <v>20</v>
      </c>
      <c r="N5" s="27" t="s">
        <v>21</v>
      </c>
      <c r="O5" s="128" t="s">
        <v>5</v>
      </c>
      <c r="P5" s="192"/>
      <c r="Q5" s="193"/>
      <c r="R5" s="193"/>
      <c r="S5" s="198"/>
      <c r="T5" s="360">
        <v>9.9999999999999995E-7</v>
      </c>
      <c r="U5" s="361">
        <v>9.9999999999999995E-7</v>
      </c>
      <c r="V5" s="361">
        <v>9.9999999999999995E-7</v>
      </c>
      <c r="W5" s="362">
        <v>9.9999999999999995E-7</v>
      </c>
      <c r="X5" s="363">
        <v>9.9999999999999995E-7</v>
      </c>
      <c r="Y5" s="361">
        <v>9.9999999999999995E-7</v>
      </c>
      <c r="Z5" s="361">
        <v>9.9999999999999995E-7</v>
      </c>
      <c r="AA5" s="364">
        <v>9.9999999999999995E-7</v>
      </c>
      <c r="AB5" s="360">
        <v>9.9999999999999995E-7</v>
      </c>
      <c r="AC5" s="361">
        <v>9.9999999999999995E-7</v>
      </c>
      <c r="AD5" s="361">
        <v>9.9999999999999995E-7</v>
      </c>
      <c r="AE5" s="362">
        <v>9.9999999999999995E-7</v>
      </c>
      <c r="AF5" s="360">
        <v>9.9999999999999995E-7</v>
      </c>
      <c r="AG5" s="361">
        <v>9.9999999999999995E-7</v>
      </c>
      <c r="AH5" s="361">
        <v>9.9999999999999995E-7</v>
      </c>
      <c r="AI5" s="362">
        <v>9.9999999999999995E-7</v>
      </c>
    </row>
    <row r="6" spans="1:35" x14ac:dyDescent="0.25">
      <c r="A6" s="27" t="s">
        <v>15</v>
      </c>
      <c r="B6" s="27" t="s">
        <v>0</v>
      </c>
      <c r="C6" s="27" t="s">
        <v>6</v>
      </c>
      <c r="D6" s="457"/>
      <c r="E6" s="456"/>
      <c r="F6" s="230">
        <v>80</v>
      </c>
      <c r="G6" s="231">
        <v>80</v>
      </c>
      <c r="H6" s="230">
        <v>80</v>
      </c>
      <c r="I6" s="231">
        <v>80</v>
      </c>
      <c r="J6" s="232">
        <v>80</v>
      </c>
      <c r="K6" s="187">
        <v>80</v>
      </c>
      <c r="L6" s="28"/>
      <c r="M6" s="27" t="s">
        <v>15</v>
      </c>
      <c r="N6" s="27" t="s">
        <v>0</v>
      </c>
      <c r="O6" s="128" t="s">
        <v>6</v>
      </c>
      <c r="P6" s="194"/>
      <c r="Q6" s="195"/>
      <c r="R6" s="195"/>
      <c r="S6" s="260"/>
      <c r="T6" s="365">
        <v>16</v>
      </c>
      <c r="U6" s="126">
        <v>16</v>
      </c>
      <c r="V6" s="126">
        <v>80</v>
      </c>
      <c r="W6" s="366">
        <v>80</v>
      </c>
      <c r="X6" s="367">
        <v>16</v>
      </c>
      <c r="Y6" s="126">
        <v>16</v>
      </c>
      <c r="Z6" s="126">
        <v>80</v>
      </c>
      <c r="AA6" s="368">
        <v>80</v>
      </c>
      <c r="AB6" s="365">
        <v>16</v>
      </c>
      <c r="AC6" s="126">
        <v>16</v>
      </c>
      <c r="AD6" s="126">
        <v>80</v>
      </c>
      <c r="AE6" s="366">
        <v>80</v>
      </c>
      <c r="AF6" s="365">
        <v>10</v>
      </c>
      <c r="AG6" s="126">
        <v>17</v>
      </c>
      <c r="AH6" s="126">
        <v>41</v>
      </c>
      <c r="AI6" s="366">
        <v>79</v>
      </c>
    </row>
    <row r="7" spans="1:35" x14ac:dyDescent="0.25">
      <c r="A7" s="27" t="s">
        <v>16</v>
      </c>
      <c r="B7" s="27" t="s">
        <v>87</v>
      </c>
      <c r="C7" s="27" t="s">
        <v>7</v>
      </c>
      <c r="D7" s="457"/>
      <c r="E7" s="456"/>
      <c r="F7" s="230">
        <f>70*365</f>
        <v>25550</v>
      </c>
      <c r="G7" s="231">
        <v>25550</v>
      </c>
      <c r="H7" s="230">
        <f>70*365</f>
        <v>25550</v>
      </c>
      <c r="I7" s="231">
        <v>25550</v>
      </c>
      <c r="J7" s="230">
        <f>70*365</f>
        <v>25550</v>
      </c>
      <c r="K7" s="187">
        <v>25550</v>
      </c>
      <c r="L7" s="28"/>
      <c r="M7" s="27" t="s">
        <v>16</v>
      </c>
      <c r="N7" s="27" t="s">
        <v>87</v>
      </c>
      <c r="O7" s="128" t="s">
        <v>7</v>
      </c>
      <c r="P7" s="194"/>
      <c r="Q7" s="195"/>
      <c r="R7" s="195"/>
      <c r="S7" s="260"/>
      <c r="T7" s="365">
        <f>70*365</f>
        <v>25550</v>
      </c>
      <c r="U7" s="126">
        <f t="shared" ref="U7:AI7" si="1">70*365</f>
        <v>25550</v>
      </c>
      <c r="V7" s="126">
        <f t="shared" si="1"/>
        <v>25550</v>
      </c>
      <c r="W7" s="366">
        <f t="shared" si="1"/>
        <v>25550</v>
      </c>
      <c r="X7" s="367">
        <f t="shared" si="1"/>
        <v>25550</v>
      </c>
      <c r="Y7" s="126">
        <f t="shared" si="1"/>
        <v>25550</v>
      </c>
      <c r="Z7" s="126">
        <f t="shared" si="1"/>
        <v>25550</v>
      </c>
      <c r="AA7" s="368">
        <f t="shared" si="1"/>
        <v>25550</v>
      </c>
      <c r="AB7" s="365">
        <f t="shared" si="1"/>
        <v>25550</v>
      </c>
      <c r="AC7" s="126">
        <f t="shared" si="1"/>
        <v>25550</v>
      </c>
      <c r="AD7" s="126">
        <f t="shared" si="1"/>
        <v>25550</v>
      </c>
      <c r="AE7" s="366">
        <f t="shared" si="1"/>
        <v>25550</v>
      </c>
      <c r="AF7" s="365">
        <f t="shared" si="1"/>
        <v>25550</v>
      </c>
      <c r="AG7" s="126">
        <f t="shared" si="1"/>
        <v>25550</v>
      </c>
      <c r="AH7" s="126">
        <f t="shared" si="1"/>
        <v>25550</v>
      </c>
      <c r="AI7" s="366">
        <f t="shared" si="1"/>
        <v>25550</v>
      </c>
    </row>
    <row r="8" spans="1:35" x14ac:dyDescent="0.25">
      <c r="A8" s="27" t="s">
        <v>17</v>
      </c>
      <c r="B8" s="27" t="s">
        <v>1</v>
      </c>
      <c r="C8" s="27" t="s">
        <v>8</v>
      </c>
      <c r="D8" s="457"/>
      <c r="E8" s="456"/>
      <c r="F8" s="188">
        <v>1000</v>
      </c>
      <c r="G8" s="185">
        <v>1000</v>
      </c>
      <c r="H8" s="188">
        <v>1000</v>
      </c>
      <c r="I8" s="185">
        <v>1000</v>
      </c>
      <c r="J8" s="189">
        <v>1000</v>
      </c>
      <c r="K8" s="187">
        <v>1000</v>
      </c>
      <c r="L8" s="41"/>
      <c r="M8" s="27" t="s">
        <v>17</v>
      </c>
      <c r="N8" s="27" t="s">
        <v>1</v>
      </c>
      <c r="O8" s="128" t="s">
        <v>8</v>
      </c>
      <c r="P8" s="196"/>
      <c r="Q8" s="261"/>
      <c r="R8" s="261"/>
      <c r="S8" s="262"/>
      <c r="T8" s="369">
        <v>1000</v>
      </c>
      <c r="U8" s="370">
        <v>1000</v>
      </c>
      <c r="V8" s="370">
        <v>1000</v>
      </c>
      <c r="W8" s="371">
        <v>1000</v>
      </c>
      <c r="X8" s="372">
        <v>1000</v>
      </c>
      <c r="Y8" s="370">
        <v>1000</v>
      </c>
      <c r="Z8" s="370">
        <v>1000</v>
      </c>
      <c r="AA8" s="373">
        <v>1000</v>
      </c>
      <c r="AB8" s="369">
        <v>1000</v>
      </c>
      <c r="AC8" s="370">
        <v>1000</v>
      </c>
      <c r="AD8" s="370">
        <v>1000</v>
      </c>
      <c r="AE8" s="371">
        <v>1000</v>
      </c>
      <c r="AF8" s="369">
        <v>1000</v>
      </c>
      <c r="AG8" s="370">
        <v>1000</v>
      </c>
      <c r="AH8" s="370">
        <v>1000</v>
      </c>
      <c r="AI8" s="371">
        <v>1000</v>
      </c>
    </row>
    <row r="9" spans="1:35" x14ac:dyDescent="0.25">
      <c r="A9" s="27" t="s">
        <v>81</v>
      </c>
      <c r="B9" s="27" t="s">
        <v>82</v>
      </c>
      <c r="C9" s="27" t="s">
        <v>159</v>
      </c>
      <c r="D9" s="457"/>
      <c r="E9" s="456"/>
      <c r="F9" s="188">
        <v>489</v>
      </c>
      <c r="G9" s="185">
        <v>489</v>
      </c>
      <c r="H9" s="188">
        <v>193</v>
      </c>
      <c r="I9" s="185">
        <v>196</v>
      </c>
      <c r="J9" s="189">
        <v>130</v>
      </c>
      <c r="K9" s="187">
        <v>130</v>
      </c>
      <c r="L9" s="28"/>
      <c r="M9" s="27" t="s">
        <v>81</v>
      </c>
      <c r="N9" s="27" t="s">
        <v>82</v>
      </c>
      <c r="O9" s="128" t="s">
        <v>159</v>
      </c>
      <c r="P9" s="194"/>
      <c r="Q9" s="195"/>
      <c r="R9" s="195"/>
      <c r="S9" s="260"/>
      <c r="T9" s="365">
        <f>$F9*0.4</f>
        <v>195.60000000000002</v>
      </c>
      <c r="U9" s="126">
        <f>$F9*0.4</f>
        <v>195.60000000000002</v>
      </c>
      <c r="V9" s="126">
        <f>$F9</f>
        <v>489</v>
      </c>
      <c r="W9" s="366">
        <f>$F9</f>
        <v>489</v>
      </c>
      <c r="X9" s="367">
        <f>$H9*0.4</f>
        <v>77.2</v>
      </c>
      <c r="Y9" s="126">
        <f>$H9*0.4</f>
        <v>77.2</v>
      </c>
      <c r="Z9" s="126">
        <f>$H9</f>
        <v>193</v>
      </c>
      <c r="AA9" s="368">
        <f>$H9</f>
        <v>193</v>
      </c>
      <c r="AB9" s="365">
        <f>$J9*0.4</f>
        <v>52</v>
      </c>
      <c r="AC9" s="126">
        <f>$J9*0.4</f>
        <v>52</v>
      </c>
      <c r="AD9" s="126">
        <f>$J9</f>
        <v>130</v>
      </c>
      <c r="AE9" s="366">
        <f>$J9</f>
        <v>130</v>
      </c>
      <c r="AF9" s="365">
        <v>38</v>
      </c>
      <c r="AG9" s="126">
        <v>68</v>
      </c>
      <c r="AH9" s="126">
        <v>95</v>
      </c>
      <c r="AI9" s="366">
        <v>157</v>
      </c>
    </row>
    <row r="10" spans="1:35" x14ac:dyDescent="0.25">
      <c r="A10" s="27" t="s">
        <v>83</v>
      </c>
      <c r="B10" s="27" t="s">
        <v>84</v>
      </c>
      <c r="C10" s="27" t="s">
        <v>5</v>
      </c>
      <c r="D10" s="457"/>
      <c r="E10" s="456"/>
      <c r="F10" s="188">
        <v>1</v>
      </c>
      <c r="G10" s="185">
        <v>1</v>
      </c>
      <c r="H10" s="188">
        <v>1</v>
      </c>
      <c r="I10" s="185">
        <v>1</v>
      </c>
      <c r="J10" s="189">
        <v>1</v>
      </c>
      <c r="K10" s="187">
        <v>1</v>
      </c>
      <c r="L10" s="28"/>
      <c r="M10" s="27" t="s">
        <v>83</v>
      </c>
      <c r="N10" s="27" t="s">
        <v>84</v>
      </c>
      <c r="O10" s="128" t="s">
        <v>5</v>
      </c>
      <c r="P10" s="194"/>
      <c r="Q10" s="195"/>
      <c r="R10" s="195"/>
      <c r="S10" s="197"/>
      <c r="T10" s="365">
        <v>1</v>
      </c>
      <c r="U10" s="126">
        <v>1</v>
      </c>
      <c r="V10" s="126">
        <v>1</v>
      </c>
      <c r="W10" s="366">
        <v>1</v>
      </c>
      <c r="X10" s="367">
        <v>1</v>
      </c>
      <c r="Y10" s="126">
        <v>1</v>
      </c>
      <c r="Z10" s="126">
        <v>1</v>
      </c>
      <c r="AA10" s="368">
        <v>1</v>
      </c>
      <c r="AB10" s="365">
        <v>1</v>
      </c>
      <c r="AC10" s="126">
        <v>1</v>
      </c>
      <c r="AD10" s="126">
        <v>1</v>
      </c>
      <c r="AE10" s="366">
        <v>1</v>
      </c>
      <c r="AF10" s="365">
        <v>1</v>
      </c>
      <c r="AG10" s="126">
        <v>1</v>
      </c>
      <c r="AH10" s="126">
        <v>1</v>
      </c>
      <c r="AI10" s="366">
        <v>1</v>
      </c>
    </row>
    <row r="11" spans="1:35" x14ac:dyDescent="0.25">
      <c r="A11" s="27" t="s">
        <v>90</v>
      </c>
      <c r="B11" s="27" t="s">
        <v>91</v>
      </c>
      <c r="C11" s="27" t="s">
        <v>5</v>
      </c>
      <c r="D11" s="457"/>
      <c r="E11" s="456"/>
      <c r="F11" s="188">
        <v>1</v>
      </c>
      <c r="G11" s="185">
        <v>1</v>
      </c>
      <c r="H11" s="188">
        <v>1</v>
      </c>
      <c r="I11" s="185">
        <v>1</v>
      </c>
      <c r="J11" s="189">
        <v>1</v>
      </c>
      <c r="K11" s="187">
        <v>1</v>
      </c>
      <c r="L11" s="28"/>
      <c r="M11" s="27" t="s">
        <v>90</v>
      </c>
      <c r="N11" s="27" t="s">
        <v>91</v>
      </c>
      <c r="O11" s="128" t="s">
        <v>5</v>
      </c>
      <c r="P11" s="194"/>
      <c r="Q11" s="195"/>
      <c r="R11" s="195"/>
      <c r="S11" s="197"/>
      <c r="T11" s="365">
        <v>1</v>
      </c>
      <c r="U11" s="126">
        <v>1</v>
      </c>
      <c r="V11" s="126">
        <v>1</v>
      </c>
      <c r="W11" s="366">
        <v>1</v>
      </c>
      <c r="X11" s="367">
        <v>1</v>
      </c>
      <c r="Y11" s="126">
        <v>1</v>
      </c>
      <c r="Z11" s="126">
        <v>1</v>
      </c>
      <c r="AA11" s="368">
        <v>1</v>
      </c>
      <c r="AB11" s="365">
        <v>1</v>
      </c>
      <c r="AC11" s="126">
        <v>1</v>
      </c>
      <c r="AD11" s="126">
        <v>1</v>
      </c>
      <c r="AE11" s="366">
        <v>1</v>
      </c>
      <c r="AF11" s="365">
        <v>1</v>
      </c>
      <c r="AG11" s="126">
        <v>1</v>
      </c>
      <c r="AH11" s="126">
        <v>1</v>
      </c>
      <c r="AI11" s="366">
        <v>1</v>
      </c>
    </row>
    <row r="12" spans="1:35" x14ac:dyDescent="0.25">
      <c r="A12" s="27" t="s">
        <v>18</v>
      </c>
      <c r="B12" s="27" t="s">
        <v>2</v>
      </c>
      <c r="C12" s="27" t="s">
        <v>160</v>
      </c>
      <c r="D12" s="457"/>
      <c r="E12" s="456"/>
      <c r="F12" s="188">
        <v>365</v>
      </c>
      <c r="G12" s="185">
        <v>365</v>
      </c>
      <c r="H12" s="188">
        <v>365</v>
      </c>
      <c r="I12" s="185">
        <v>365</v>
      </c>
      <c r="J12" s="189">
        <v>365</v>
      </c>
      <c r="K12" s="187">
        <v>365</v>
      </c>
      <c r="L12" s="28"/>
      <c r="M12" s="27" t="s">
        <v>18</v>
      </c>
      <c r="N12" s="27" t="s">
        <v>2</v>
      </c>
      <c r="O12" s="128" t="s">
        <v>160</v>
      </c>
      <c r="P12" s="194"/>
      <c r="Q12" s="195"/>
      <c r="R12" s="195"/>
      <c r="S12" s="197"/>
      <c r="T12" s="374">
        <v>365</v>
      </c>
      <c r="U12" s="375">
        <v>365</v>
      </c>
      <c r="V12" s="375">
        <v>365</v>
      </c>
      <c r="W12" s="376">
        <v>365</v>
      </c>
      <c r="X12" s="377">
        <v>365</v>
      </c>
      <c r="Y12" s="375">
        <v>365</v>
      </c>
      <c r="Z12" s="375">
        <v>365</v>
      </c>
      <c r="AA12" s="378">
        <v>365</v>
      </c>
      <c r="AB12" s="374">
        <v>365</v>
      </c>
      <c r="AC12" s="375">
        <v>365</v>
      </c>
      <c r="AD12" s="375">
        <v>365</v>
      </c>
      <c r="AE12" s="376">
        <v>365</v>
      </c>
      <c r="AF12" s="374">
        <v>365</v>
      </c>
      <c r="AG12" s="375">
        <v>365</v>
      </c>
      <c r="AH12" s="375">
        <v>365</v>
      </c>
      <c r="AI12" s="376">
        <v>365</v>
      </c>
    </row>
    <row r="13" spans="1:35" x14ac:dyDescent="0.25">
      <c r="A13" s="27" t="s">
        <v>19</v>
      </c>
      <c r="B13" s="27" t="s">
        <v>3</v>
      </c>
      <c r="C13" s="27" t="s">
        <v>161</v>
      </c>
      <c r="D13" s="457"/>
      <c r="E13" s="458"/>
      <c r="F13" s="188">
        <v>70</v>
      </c>
      <c r="G13" s="185">
        <v>70</v>
      </c>
      <c r="H13" s="188">
        <v>70</v>
      </c>
      <c r="I13" s="185">
        <v>70</v>
      </c>
      <c r="J13" s="189">
        <v>70</v>
      </c>
      <c r="K13" s="187">
        <v>70</v>
      </c>
      <c r="L13" s="28"/>
      <c r="N13" s="30"/>
      <c r="O13" s="30"/>
      <c r="T13" s="379"/>
      <c r="U13" s="379"/>
      <c r="V13" s="379"/>
      <c r="W13" s="379"/>
      <c r="X13" s="379"/>
      <c r="Y13" s="379"/>
      <c r="Z13" s="379"/>
      <c r="AA13" s="379"/>
      <c r="AB13" s="379"/>
      <c r="AC13" s="379"/>
      <c r="AD13" s="379"/>
      <c r="AE13" s="379"/>
      <c r="AF13" s="379"/>
      <c r="AG13" s="379"/>
      <c r="AH13" s="379"/>
      <c r="AI13" s="379"/>
    </row>
    <row r="14" spans="1:35" x14ac:dyDescent="0.25">
      <c r="A14" s="380" t="s">
        <v>293</v>
      </c>
      <c r="B14" s="380" t="s">
        <v>294</v>
      </c>
      <c r="C14" s="381" t="s">
        <v>292</v>
      </c>
      <c r="D14" s="227"/>
      <c r="E14" s="263"/>
      <c r="F14" s="264"/>
      <c r="G14" s="264"/>
      <c r="H14" s="264"/>
      <c r="I14" s="264"/>
      <c r="J14" s="264"/>
      <c r="K14" s="264"/>
      <c r="L14" s="382"/>
      <c r="M14" s="27" t="s">
        <v>19</v>
      </c>
      <c r="N14" s="27" t="s">
        <v>3</v>
      </c>
      <c r="O14" s="128" t="s">
        <v>161</v>
      </c>
      <c r="P14" s="365">
        <v>2</v>
      </c>
      <c r="Q14" s="126">
        <v>4</v>
      </c>
      <c r="R14" s="126">
        <v>10</v>
      </c>
      <c r="S14" s="366">
        <v>54</v>
      </c>
    </row>
    <row r="15" spans="1:35" x14ac:dyDescent="0.25">
      <c r="A15" s="380" t="s">
        <v>295</v>
      </c>
      <c r="B15" s="380" t="s">
        <v>296</v>
      </c>
      <c r="C15" s="381" t="s">
        <v>292</v>
      </c>
      <c r="D15" s="227"/>
      <c r="E15" s="265"/>
      <c r="F15" s="266"/>
      <c r="G15" s="266"/>
      <c r="H15" s="266"/>
      <c r="I15" s="266"/>
      <c r="J15" s="266"/>
      <c r="K15" s="266"/>
      <c r="L15" s="382"/>
      <c r="M15" s="27" t="s">
        <v>269</v>
      </c>
      <c r="N15" s="27" t="s">
        <v>273</v>
      </c>
      <c r="O15" s="128" t="s">
        <v>5</v>
      </c>
      <c r="P15" s="365">
        <v>10</v>
      </c>
      <c r="Q15" s="27">
        <v>3</v>
      </c>
      <c r="R15" s="27">
        <v>3</v>
      </c>
      <c r="S15" s="383">
        <v>1</v>
      </c>
      <c r="T15" s="28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pans="1:35" x14ac:dyDescent="0.25">
      <c r="D16" s="28"/>
      <c r="E16" s="384"/>
      <c r="F16" s="385"/>
      <c r="G16" s="385"/>
      <c r="H16" s="385"/>
      <c r="I16" s="385"/>
      <c r="J16" s="385"/>
      <c r="K16" s="385"/>
      <c r="L16" s="30"/>
      <c r="M16" s="30"/>
      <c r="N16" s="30"/>
      <c r="O16" s="30"/>
    </row>
    <row r="17" spans="1:33" s="102" customFormat="1" x14ac:dyDescent="0.25">
      <c r="D17" s="28"/>
      <c r="E17" s="386"/>
      <c r="F17" s="387"/>
      <c r="G17" s="387"/>
      <c r="H17" s="387"/>
      <c r="I17" s="387"/>
      <c r="J17" s="387"/>
      <c r="K17" s="387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</row>
    <row r="18" spans="1:33" s="102" customFormat="1" x14ac:dyDescent="0.25">
      <c r="D18" s="28"/>
      <c r="E18" s="28"/>
      <c r="F18" s="388"/>
      <c r="G18" s="389"/>
      <c r="H18" s="389"/>
      <c r="I18" s="389"/>
      <c r="J18" s="389"/>
      <c r="K18" s="382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</row>
    <row r="19" spans="1:33" x14ac:dyDescent="0.25">
      <c r="F19" s="390"/>
      <c r="G19" s="391"/>
      <c r="H19" s="387"/>
      <c r="I19" s="391"/>
      <c r="J19" s="391"/>
      <c r="K19" s="392"/>
      <c r="L19" s="28"/>
      <c r="M19" s="28"/>
      <c r="N19" s="28"/>
      <c r="O19" s="28"/>
    </row>
    <row r="20" spans="1:33" x14ac:dyDescent="0.25">
      <c r="A20" s="86" t="s">
        <v>1946</v>
      </c>
      <c r="L20" s="28"/>
      <c r="M20" s="86" t="s">
        <v>1947</v>
      </c>
      <c r="N20" s="28"/>
      <c r="O20" s="28"/>
    </row>
    <row r="21" spans="1:33" x14ac:dyDescent="0.25">
      <c r="A21" s="86" t="s">
        <v>169</v>
      </c>
      <c r="L21" s="393"/>
      <c r="M21" s="394"/>
      <c r="N21" s="393"/>
      <c r="O21" s="393"/>
      <c r="P21" s="395" t="s">
        <v>291</v>
      </c>
      <c r="Q21" s="396"/>
      <c r="R21" s="396"/>
      <c r="S21" s="396"/>
      <c r="T21" s="396"/>
      <c r="U21" s="397"/>
      <c r="V21" s="398"/>
      <c r="W21" s="398"/>
      <c r="X21" s="398"/>
      <c r="Y21" s="399"/>
      <c r="Z21" s="399"/>
      <c r="AA21" s="399"/>
      <c r="AB21" s="399"/>
      <c r="AC21" s="399"/>
      <c r="AD21" s="399"/>
      <c r="AE21" s="399"/>
    </row>
    <row r="22" spans="1:33" x14ac:dyDescent="0.25">
      <c r="D22" s="346" t="s">
        <v>45</v>
      </c>
      <c r="E22" s="337"/>
      <c r="F22" s="344" t="s">
        <v>73</v>
      </c>
      <c r="G22" s="345"/>
      <c r="H22" s="400" t="s">
        <v>74</v>
      </c>
      <c r="I22" s="346"/>
      <c r="M22" s="30"/>
      <c r="N22" s="30"/>
      <c r="O22" s="30"/>
      <c r="P22" s="401" t="s">
        <v>303</v>
      </c>
      <c r="Q22" s="402"/>
      <c r="R22" s="403" t="s">
        <v>304</v>
      </c>
      <c r="S22" s="402"/>
      <c r="T22" s="404" t="s">
        <v>305</v>
      </c>
      <c r="U22" s="405"/>
      <c r="V22" s="398"/>
      <c r="W22" s="398"/>
      <c r="X22" s="398"/>
      <c r="Y22" s="399"/>
      <c r="Z22" s="399"/>
      <c r="AA22" s="399"/>
      <c r="AB22" s="399"/>
      <c r="AC22" s="399"/>
      <c r="AD22" s="399"/>
      <c r="AE22" s="399"/>
    </row>
    <row r="23" spans="1:33" x14ac:dyDescent="0.25">
      <c r="A23" s="92" t="s">
        <v>14</v>
      </c>
      <c r="B23" s="92" t="s">
        <v>158</v>
      </c>
      <c r="C23" s="92" t="s">
        <v>4</v>
      </c>
      <c r="D23" s="88" t="s">
        <v>164</v>
      </c>
      <c r="E23" s="89" t="s">
        <v>165</v>
      </c>
      <c r="F23" s="90" t="str">
        <f>D23</f>
        <v>Cancer</v>
      </c>
      <c r="G23" s="406" t="str">
        <f>E23</f>
        <v>Noncancer</v>
      </c>
      <c r="H23" s="355" t="str">
        <f>F23</f>
        <v>Cancer</v>
      </c>
      <c r="I23" s="88" t="str">
        <f>G23</f>
        <v>Noncancer</v>
      </c>
      <c r="M23" s="92" t="s">
        <v>14</v>
      </c>
      <c r="N23" s="92" t="s">
        <v>158</v>
      </c>
      <c r="O23" s="92" t="s">
        <v>4</v>
      </c>
      <c r="P23" s="407" t="s">
        <v>263</v>
      </c>
      <c r="Q23" s="408" t="s">
        <v>264</v>
      </c>
      <c r="R23" s="409" t="s">
        <v>265</v>
      </c>
      <c r="S23" s="410" t="s">
        <v>262</v>
      </c>
      <c r="T23" s="411" t="s">
        <v>265</v>
      </c>
      <c r="U23" s="412" t="s">
        <v>262</v>
      </c>
      <c r="V23" s="398"/>
      <c r="W23" s="398"/>
      <c r="X23" s="398"/>
      <c r="Y23" s="413"/>
      <c r="Z23" s="414"/>
      <c r="AA23" s="413"/>
      <c r="AB23" s="399"/>
      <c r="AC23" s="413"/>
      <c r="AD23" s="414"/>
      <c r="AE23" s="413"/>
    </row>
    <row r="24" spans="1:33" x14ac:dyDescent="0.25">
      <c r="A24" s="27" t="s">
        <v>20</v>
      </c>
      <c r="B24" s="27" t="s">
        <v>21</v>
      </c>
      <c r="C24" s="27" t="s">
        <v>5</v>
      </c>
      <c r="D24" s="31">
        <v>9.9999999999999995E-7</v>
      </c>
      <c r="E24" s="34">
        <v>1</v>
      </c>
      <c r="F24" s="38">
        <v>9.9999999999999995E-7</v>
      </c>
      <c r="G24" s="39">
        <v>1</v>
      </c>
      <c r="H24" s="36">
        <v>9.9999999999999995E-7</v>
      </c>
      <c r="I24" s="32">
        <v>1</v>
      </c>
      <c r="M24" s="27" t="s">
        <v>20</v>
      </c>
      <c r="N24" s="27" t="s">
        <v>21</v>
      </c>
      <c r="O24" s="27" t="s">
        <v>5</v>
      </c>
      <c r="P24" s="417">
        <v>9.9999999999999995E-7</v>
      </c>
      <c r="Q24" s="125">
        <v>9.9999999999999995E-7</v>
      </c>
      <c r="R24" s="125">
        <v>9.9999999999999995E-7</v>
      </c>
      <c r="S24" s="125">
        <v>9.9999999999999995E-7</v>
      </c>
      <c r="T24" s="125">
        <v>9.9999999999999995E-7</v>
      </c>
      <c r="U24" s="418">
        <v>9.9999999999999995E-7</v>
      </c>
      <c r="V24" s="398"/>
      <c r="W24" s="398"/>
      <c r="X24" s="398"/>
      <c r="Y24" s="419"/>
      <c r="Z24" s="419"/>
      <c r="AA24" s="419"/>
      <c r="AB24" s="419"/>
      <c r="AC24" s="419"/>
      <c r="AD24" s="419"/>
      <c r="AE24" s="419"/>
    </row>
    <row r="25" spans="1:33" x14ac:dyDescent="0.25">
      <c r="A25" s="27" t="s">
        <v>15</v>
      </c>
      <c r="B25" s="27" t="s">
        <v>0</v>
      </c>
      <c r="C25" s="27" t="s">
        <v>6</v>
      </c>
      <c r="D25" s="32">
        <v>16</v>
      </c>
      <c r="E25" s="34">
        <v>16</v>
      </c>
      <c r="F25" s="35">
        <v>80</v>
      </c>
      <c r="G25" s="39">
        <v>80</v>
      </c>
      <c r="H25" s="37">
        <v>80</v>
      </c>
      <c r="I25" s="32">
        <v>80</v>
      </c>
      <c r="M25" s="27" t="s">
        <v>15</v>
      </c>
      <c r="N25" s="27" t="s">
        <v>0</v>
      </c>
      <c r="O25" s="27" t="s">
        <v>6</v>
      </c>
      <c r="P25" s="365">
        <v>10</v>
      </c>
      <c r="Q25" s="126">
        <v>17</v>
      </c>
      <c r="R25" s="126">
        <v>41</v>
      </c>
      <c r="S25" s="126">
        <v>80</v>
      </c>
      <c r="T25" s="126">
        <v>41</v>
      </c>
      <c r="U25" s="366">
        <v>80</v>
      </c>
      <c r="V25" s="398"/>
      <c r="W25" s="398"/>
      <c r="X25" s="398"/>
      <c r="Y25" s="420"/>
      <c r="Z25" s="420"/>
      <c r="AA25" s="420"/>
      <c r="AB25" s="420"/>
      <c r="AC25" s="420"/>
      <c r="AD25" s="420"/>
      <c r="AE25" s="420"/>
    </row>
    <row r="26" spans="1:33" x14ac:dyDescent="0.25">
      <c r="A26" s="27" t="s">
        <v>16</v>
      </c>
      <c r="B26" s="27" t="s">
        <v>87</v>
      </c>
      <c r="C26" s="27" t="s">
        <v>7</v>
      </c>
      <c r="D26" s="32">
        <v>25550</v>
      </c>
      <c r="E26" s="34">
        <v>2190</v>
      </c>
      <c r="F26" s="35">
        <v>25550</v>
      </c>
      <c r="G26" s="35">
        <v>25550</v>
      </c>
      <c r="H26" s="35">
        <v>25550</v>
      </c>
      <c r="I26" s="35">
        <v>25550</v>
      </c>
      <c r="M26" s="27" t="s">
        <v>16</v>
      </c>
      <c r="N26" s="27" t="s">
        <v>87</v>
      </c>
      <c r="O26" s="27" t="s">
        <v>7</v>
      </c>
      <c r="P26" s="365">
        <v>25550</v>
      </c>
      <c r="Q26" s="126">
        <v>25550</v>
      </c>
      <c r="R26" s="126">
        <v>25550</v>
      </c>
      <c r="S26" s="126">
        <v>25550</v>
      </c>
      <c r="T26" s="126">
        <v>25550</v>
      </c>
      <c r="U26" s="366">
        <v>25550</v>
      </c>
      <c r="W26" s="398"/>
      <c r="X26" s="420"/>
      <c r="Y26" s="420"/>
      <c r="Z26" s="420"/>
      <c r="AA26" s="420"/>
      <c r="AB26" s="420"/>
      <c r="AC26" s="420"/>
      <c r="AD26" s="420"/>
      <c r="AE26" s="420"/>
    </row>
    <row r="27" spans="1:33" x14ac:dyDescent="0.25">
      <c r="A27" s="27" t="s">
        <v>17</v>
      </c>
      <c r="B27" s="27" t="s">
        <v>1</v>
      </c>
      <c r="C27" s="27" t="s">
        <v>47</v>
      </c>
      <c r="D27" s="31">
        <v>1000000</v>
      </c>
      <c r="E27" s="228">
        <v>1000000</v>
      </c>
      <c r="F27" s="38">
        <v>1000000</v>
      </c>
      <c r="G27" s="229">
        <v>1000000</v>
      </c>
      <c r="H27" s="36">
        <v>1000000</v>
      </c>
      <c r="I27" s="31">
        <v>1000000</v>
      </c>
      <c r="M27" s="27" t="s">
        <v>17</v>
      </c>
      <c r="N27" s="27" t="s">
        <v>1</v>
      </c>
      <c r="O27" s="27" t="s">
        <v>47</v>
      </c>
      <c r="P27" s="369">
        <v>1000000</v>
      </c>
      <c r="Q27" s="369">
        <v>1000000</v>
      </c>
      <c r="R27" s="369">
        <v>1000000</v>
      </c>
      <c r="S27" s="369">
        <v>1000000</v>
      </c>
      <c r="T27" s="369">
        <v>1000000</v>
      </c>
      <c r="U27" s="421">
        <v>1000000</v>
      </c>
      <c r="W27" s="398"/>
      <c r="X27" s="419"/>
      <c r="Y27" s="419"/>
      <c r="Z27" s="419"/>
      <c r="AA27" s="419"/>
      <c r="AB27" s="419"/>
      <c r="AC27" s="419"/>
      <c r="AD27" s="419"/>
      <c r="AE27" s="419"/>
    </row>
    <row r="28" spans="1:33" x14ac:dyDescent="0.25">
      <c r="A28" s="27" t="s">
        <v>18</v>
      </c>
      <c r="B28" s="27" t="s">
        <v>2</v>
      </c>
      <c r="C28" s="27" t="s">
        <v>160</v>
      </c>
      <c r="D28" s="32">
        <v>41</v>
      </c>
      <c r="E28" s="34">
        <v>41</v>
      </c>
      <c r="F28" s="35">
        <v>120</v>
      </c>
      <c r="G28" s="39">
        <v>120</v>
      </c>
      <c r="H28" s="37">
        <v>119</v>
      </c>
      <c r="I28" s="32">
        <v>119</v>
      </c>
      <c r="M28" s="27" t="s">
        <v>18</v>
      </c>
      <c r="N28" s="27" t="s">
        <v>2</v>
      </c>
      <c r="O28" s="27" t="s">
        <v>160</v>
      </c>
      <c r="P28" s="365">
        <v>41</v>
      </c>
      <c r="Q28" s="126">
        <v>41</v>
      </c>
      <c r="R28" s="126">
        <v>120</v>
      </c>
      <c r="S28" s="126">
        <v>120</v>
      </c>
      <c r="T28" s="126">
        <v>119</v>
      </c>
      <c r="U28" s="366">
        <v>119</v>
      </c>
      <c r="W28" s="398"/>
      <c r="X28" s="420"/>
      <c r="Y28" s="420"/>
      <c r="Z28" s="420"/>
      <c r="AA28" s="420"/>
      <c r="AB28" s="420"/>
      <c r="AC28" s="420"/>
      <c r="AD28" s="420"/>
      <c r="AE28" s="420"/>
    </row>
    <row r="29" spans="1:33" x14ac:dyDescent="0.25">
      <c r="A29" s="27" t="s">
        <v>19</v>
      </c>
      <c r="B29" s="27" t="s">
        <v>3</v>
      </c>
      <c r="C29" s="27" t="s">
        <v>161</v>
      </c>
      <c r="D29" s="32">
        <v>6</v>
      </c>
      <c r="E29" s="34">
        <v>6</v>
      </c>
      <c r="F29" s="35">
        <v>70</v>
      </c>
      <c r="G29" s="39">
        <v>70</v>
      </c>
      <c r="H29" s="37">
        <v>70</v>
      </c>
      <c r="I29" s="32">
        <v>70</v>
      </c>
      <c r="M29" s="27" t="s">
        <v>19</v>
      </c>
      <c r="N29" s="27" t="s">
        <v>3</v>
      </c>
      <c r="O29" s="27" t="s">
        <v>161</v>
      </c>
      <c r="P29" s="365">
        <v>2</v>
      </c>
      <c r="Q29" s="365">
        <v>4</v>
      </c>
      <c r="R29" s="365">
        <v>10</v>
      </c>
      <c r="S29" s="365">
        <v>54</v>
      </c>
      <c r="T29" s="365">
        <v>10</v>
      </c>
      <c r="U29" s="422">
        <v>54</v>
      </c>
      <c r="W29" s="398"/>
      <c r="X29" s="420"/>
      <c r="Y29" s="420"/>
      <c r="Z29" s="420"/>
      <c r="AA29" s="420"/>
      <c r="AB29" s="420"/>
      <c r="AC29" s="420"/>
      <c r="AD29" s="420"/>
      <c r="AE29" s="420"/>
    </row>
    <row r="30" spans="1:33" x14ac:dyDescent="0.25">
      <c r="A30" s="27" t="s">
        <v>33</v>
      </c>
      <c r="B30" s="27" t="s">
        <v>39</v>
      </c>
      <c r="C30" s="27" t="s">
        <v>40</v>
      </c>
      <c r="D30" s="32">
        <v>200</v>
      </c>
      <c r="E30" s="34">
        <v>200</v>
      </c>
      <c r="F30" s="35">
        <v>100</v>
      </c>
      <c r="G30" s="39">
        <v>100</v>
      </c>
      <c r="H30" s="37">
        <v>50</v>
      </c>
      <c r="I30" s="32">
        <v>50</v>
      </c>
      <c r="M30" s="27" t="s">
        <v>33</v>
      </c>
      <c r="N30" s="27" t="s">
        <v>39</v>
      </c>
      <c r="O30" s="27" t="s">
        <v>40</v>
      </c>
      <c r="P30" s="365">
        <v>200</v>
      </c>
      <c r="Q30" s="126">
        <v>200</v>
      </c>
      <c r="R30" s="126">
        <v>100</v>
      </c>
      <c r="S30" s="126">
        <v>100</v>
      </c>
      <c r="T30" s="126">
        <v>50</v>
      </c>
      <c r="U30" s="366">
        <v>50</v>
      </c>
      <c r="W30" s="398"/>
      <c r="X30" s="420"/>
      <c r="Y30" s="420"/>
      <c r="Z30" s="420"/>
      <c r="AA30" s="420"/>
      <c r="AB30" s="420"/>
      <c r="AC30" s="420"/>
      <c r="AD30" s="420"/>
      <c r="AE30" s="420"/>
    </row>
    <row r="31" spans="1:33" ht="17.25" x14ac:dyDescent="0.25">
      <c r="A31" s="27" t="s">
        <v>35</v>
      </c>
      <c r="B31" s="27" t="s">
        <v>41</v>
      </c>
      <c r="C31" s="27" t="s">
        <v>162</v>
      </c>
      <c r="D31" s="32">
        <v>2200</v>
      </c>
      <c r="E31" s="34">
        <v>2200</v>
      </c>
      <c r="F31" s="35">
        <v>3160</v>
      </c>
      <c r="G31" s="39">
        <v>3160</v>
      </c>
      <c r="H31" s="37">
        <v>3160</v>
      </c>
      <c r="I31" s="32">
        <v>3160</v>
      </c>
      <c r="M31" s="27" t="s">
        <v>35</v>
      </c>
      <c r="N31" s="27" t="s">
        <v>41</v>
      </c>
      <c r="O31" s="128" t="s">
        <v>162</v>
      </c>
      <c r="P31" s="365">
        <v>1752</v>
      </c>
      <c r="Q31" s="365">
        <v>2462</v>
      </c>
      <c r="R31" s="126">
        <v>2178</v>
      </c>
      <c r="S31" s="126">
        <v>3656</v>
      </c>
      <c r="T31" s="126">
        <v>2178</v>
      </c>
      <c r="U31" s="366">
        <v>3656</v>
      </c>
      <c r="W31" s="398"/>
      <c r="X31" s="420"/>
      <c r="Y31" s="420"/>
      <c r="Z31" s="420"/>
      <c r="AA31" s="420"/>
      <c r="AB31" s="420"/>
      <c r="AC31" s="420"/>
      <c r="AD31" s="420"/>
      <c r="AE31" s="420"/>
    </row>
    <row r="32" spans="1:33" ht="17.25" x14ac:dyDescent="0.25">
      <c r="A32" s="27" t="s">
        <v>36</v>
      </c>
      <c r="B32" s="27" t="s">
        <v>43</v>
      </c>
      <c r="C32" s="27" t="s">
        <v>163</v>
      </c>
      <c r="D32" s="32">
        <v>0.2</v>
      </c>
      <c r="E32" s="34">
        <v>0.2</v>
      </c>
      <c r="F32" s="35">
        <v>0.6</v>
      </c>
      <c r="G32" s="39">
        <v>0.6</v>
      </c>
      <c r="H32" s="37">
        <v>0.02</v>
      </c>
      <c r="I32" s="32">
        <v>0.02</v>
      </c>
      <c r="M32" s="27" t="s">
        <v>36</v>
      </c>
      <c r="N32" s="27" t="s">
        <v>43</v>
      </c>
      <c r="O32" s="128" t="s">
        <v>163</v>
      </c>
      <c r="P32" s="365">
        <v>0.2</v>
      </c>
      <c r="Q32" s="126">
        <v>0.2</v>
      </c>
      <c r="R32" s="126">
        <v>0.6</v>
      </c>
      <c r="S32" s="126">
        <v>0.6</v>
      </c>
      <c r="T32" s="126">
        <v>0.6</v>
      </c>
      <c r="U32" s="366">
        <v>0.6</v>
      </c>
      <c r="W32" s="398"/>
      <c r="X32" s="420"/>
      <c r="Y32" s="420"/>
      <c r="Z32" s="420"/>
      <c r="AA32" s="420"/>
      <c r="AB32" s="420"/>
      <c r="AC32" s="420"/>
      <c r="AD32" s="420"/>
      <c r="AE32" s="420"/>
    </row>
    <row r="33" spans="1:31" x14ac:dyDescent="0.25">
      <c r="L33" s="30"/>
      <c r="M33" s="27" t="s">
        <v>269</v>
      </c>
      <c r="N33" s="27" t="s">
        <v>273</v>
      </c>
      <c r="O33" s="128" t="s">
        <v>5</v>
      </c>
      <c r="P33" s="365">
        <v>10</v>
      </c>
      <c r="Q33" s="126">
        <v>3</v>
      </c>
      <c r="R33" s="126">
        <v>3</v>
      </c>
      <c r="S33" s="126">
        <v>1</v>
      </c>
      <c r="T33" s="126">
        <v>3</v>
      </c>
      <c r="U33" s="366">
        <v>1</v>
      </c>
      <c r="W33" s="398"/>
      <c r="X33" s="423"/>
      <c r="Y33" s="423"/>
      <c r="Z33" s="423"/>
      <c r="AA33" s="423"/>
      <c r="AB33" s="423"/>
      <c r="AC33" s="423"/>
      <c r="AD33" s="423"/>
      <c r="AE33" s="423"/>
    </row>
    <row r="34" spans="1:31" x14ac:dyDescent="0.25">
      <c r="K34" s="28"/>
      <c r="L34" s="28"/>
      <c r="M34" s="28"/>
      <c r="N34" s="28"/>
      <c r="O34" s="28"/>
      <c r="P34" s="28"/>
      <c r="Q34" s="28"/>
      <c r="R34" s="102"/>
      <c r="S34" s="102"/>
      <c r="T34" s="102"/>
      <c r="U34" s="102"/>
      <c r="X34" s="423"/>
      <c r="Y34" s="423"/>
      <c r="Z34" s="423"/>
      <c r="AA34" s="423"/>
      <c r="AB34" s="423"/>
      <c r="AC34" s="423"/>
      <c r="AD34" s="423"/>
      <c r="AE34" s="423"/>
    </row>
    <row r="35" spans="1:31" s="86" customFormat="1" x14ac:dyDescent="0.25">
      <c r="A35" s="86" t="s">
        <v>202</v>
      </c>
      <c r="E35" s="424" t="s">
        <v>218</v>
      </c>
      <c r="L35" s="425"/>
      <c r="M35" s="425"/>
      <c r="N35" s="425"/>
      <c r="O35" s="425"/>
      <c r="P35" s="425"/>
      <c r="Q35" s="425"/>
      <c r="R35" s="425"/>
      <c r="S35" s="425"/>
      <c r="T35" s="425"/>
      <c r="U35" s="425"/>
    </row>
    <row r="36" spans="1:31" s="86" customFormat="1" x14ac:dyDescent="0.25">
      <c r="E36" s="424"/>
      <c r="L36" s="425"/>
      <c r="M36" s="425"/>
      <c r="N36" s="425"/>
      <c r="O36" s="425"/>
    </row>
    <row r="37" spans="1:31" s="86" customFormat="1" x14ac:dyDescent="0.25">
      <c r="C37" s="426"/>
      <c r="D37" s="424" t="s">
        <v>259</v>
      </c>
      <c r="L37" s="425"/>
      <c r="M37" s="425"/>
      <c r="N37" s="425"/>
      <c r="O37" s="425"/>
    </row>
    <row r="38" spans="1:31" s="86" customFormat="1" x14ac:dyDescent="0.25">
      <c r="C38" s="427"/>
      <c r="D38" s="424" t="s">
        <v>260</v>
      </c>
      <c r="L38" s="425"/>
      <c r="M38" s="425"/>
      <c r="N38" s="425"/>
      <c r="O38" s="425"/>
    </row>
    <row r="39" spans="1:31" s="86" customFormat="1" x14ac:dyDescent="0.25">
      <c r="C39" s="428"/>
      <c r="D39" s="424" t="s">
        <v>258</v>
      </c>
      <c r="L39" s="425"/>
      <c r="M39" s="425"/>
      <c r="N39" s="425"/>
      <c r="O39" s="425"/>
    </row>
    <row r="40" spans="1:31" s="86" customFormat="1" x14ac:dyDescent="0.25">
      <c r="E40" s="424"/>
      <c r="L40" s="425"/>
      <c r="M40" s="425"/>
      <c r="N40" s="425"/>
      <c r="O40" s="425"/>
    </row>
    <row r="41" spans="1:31" s="86" customFormat="1" x14ac:dyDescent="0.25">
      <c r="D41" s="86" t="s">
        <v>198</v>
      </c>
      <c r="J41" s="86" t="s">
        <v>191</v>
      </c>
      <c r="L41" s="425"/>
      <c r="M41" s="425"/>
      <c r="N41" s="425"/>
      <c r="O41" s="425"/>
    </row>
    <row r="42" spans="1:31" ht="18" x14ac:dyDescent="0.35">
      <c r="C42" s="429" t="s">
        <v>171</v>
      </c>
      <c r="D42" s="88" t="s">
        <v>173</v>
      </c>
      <c r="E42" s="88" t="s">
        <v>174</v>
      </c>
      <c r="F42" s="88" t="s">
        <v>175</v>
      </c>
      <c r="G42" s="89" t="s">
        <v>176</v>
      </c>
      <c r="H42" s="88" t="s">
        <v>219</v>
      </c>
      <c r="I42" s="89" t="s">
        <v>177</v>
      </c>
      <c r="J42" s="90" t="s">
        <v>192</v>
      </c>
      <c r="K42" s="88" t="s">
        <v>193</v>
      </c>
      <c r="L42" s="91"/>
      <c r="M42" s="430" t="s">
        <v>179</v>
      </c>
      <c r="N42" s="431" t="s">
        <v>185</v>
      </c>
      <c r="O42" s="30"/>
    </row>
    <row r="43" spans="1:31" ht="18" x14ac:dyDescent="0.35">
      <c r="B43" s="432" t="s">
        <v>150</v>
      </c>
      <c r="C43" s="433"/>
      <c r="D43" s="88" t="s">
        <v>47</v>
      </c>
      <c r="E43" s="88" t="s">
        <v>47</v>
      </c>
      <c r="F43" s="88" t="s">
        <v>178</v>
      </c>
      <c r="G43" s="88" t="s">
        <v>178</v>
      </c>
      <c r="H43" s="88" t="s">
        <v>6</v>
      </c>
      <c r="I43" s="89" t="s">
        <v>6</v>
      </c>
      <c r="J43" s="90" t="s">
        <v>47</v>
      </c>
      <c r="K43" s="88" t="s">
        <v>5</v>
      </c>
      <c r="L43" s="91"/>
      <c r="M43" s="430" t="s">
        <v>180</v>
      </c>
      <c r="N43" s="424" t="s">
        <v>186</v>
      </c>
      <c r="O43" s="30"/>
    </row>
    <row r="44" spans="1:31" ht="18" x14ac:dyDescent="0.35">
      <c r="B44" s="415"/>
      <c r="C44" s="416"/>
      <c r="D44" s="434"/>
      <c r="E44" s="435"/>
      <c r="F44" s="436"/>
      <c r="G44" s="436"/>
      <c r="H44" s="436"/>
      <c r="I44" s="436"/>
      <c r="J44" s="437"/>
      <c r="K44" s="438"/>
      <c r="L44" s="439"/>
      <c r="M44" s="430" t="s">
        <v>181</v>
      </c>
      <c r="N44" s="431" t="s">
        <v>187</v>
      </c>
      <c r="O44" s="30"/>
    </row>
    <row r="45" spans="1:31" ht="18" x14ac:dyDescent="0.35">
      <c r="B45" s="415" t="str">
        <f>IF(ISBLANK($B$44)," ",$B$44)</f>
        <v xml:space="preserve"> </v>
      </c>
      <c r="C45" s="416"/>
      <c r="D45" s="434"/>
      <c r="E45" s="435"/>
      <c r="F45" s="436"/>
      <c r="G45" s="436"/>
      <c r="H45" s="436"/>
      <c r="I45" s="436"/>
      <c r="J45" s="437"/>
      <c r="K45" s="438"/>
      <c r="L45" s="439"/>
      <c r="M45" s="430" t="s">
        <v>182</v>
      </c>
      <c r="N45" s="431" t="s">
        <v>188</v>
      </c>
      <c r="O45" s="30"/>
    </row>
    <row r="46" spans="1:31" ht="18" x14ac:dyDescent="0.35">
      <c r="B46" s="415" t="str">
        <f t="shared" ref="B46:B49" si="2">IF(ISBLANK($B$44)," ",$B$44)</f>
        <v xml:space="preserve"> </v>
      </c>
      <c r="C46" s="416"/>
      <c r="D46" s="434"/>
      <c r="E46" s="435"/>
      <c r="F46" s="436"/>
      <c r="G46" s="436"/>
      <c r="H46" s="436"/>
      <c r="I46" s="436"/>
      <c r="J46" s="437"/>
      <c r="K46" s="438"/>
      <c r="L46" s="439"/>
      <c r="M46" s="430" t="s">
        <v>183</v>
      </c>
      <c r="N46" s="431" t="s">
        <v>189</v>
      </c>
      <c r="O46" s="30"/>
    </row>
    <row r="47" spans="1:31" ht="18" x14ac:dyDescent="0.35">
      <c r="B47" s="415" t="str">
        <f t="shared" si="2"/>
        <v xml:space="preserve"> </v>
      </c>
      <c r="C47" s="416"/>
      <c r="D47" s="434"/>
      <c r="E47" s="435"/>
      <c r="F47" s="436"/>
      <c r="G47" s="436"/>
      <c r="H47" s="436"/>
      <c r="I47" s="436"/>
      <c r="J47" s="437"/>
      <c r="K47" s="438"/>
      <c r="L47" s="439"/>
      <c r="M47" s="430" t="s">
        <v>184</v>
      </c>
      <c r="N47" s="431" t="s">
        <v>190</v>
      </c>
      <c r="O47" s="30"/>
    </row>
    <row r="48" spans="1:31" ht="18" x14ac:dyDescent="0.35">
      <c r="B48" s="415" t="str">
        <f t="shared" si="2"/>
        <v xml:space="preserve"> </v>
      </c>
      <c r="C48" s="416"/>
      <c r="D48" s="434"/>
      <c r="E48" s="435"/>
      <c r="F48" s="436"/>
      <c r="G48" s="436"/>
      <c r="H48" s="436"/>
      <c r="I48" s="436"/>
      <c r="J48" s="437"/>
      <c r="K48" s="438"/>
      <c r="L48" s="439"/>
      <c r="M48" s="440" t="s">
        <v>194</v>
      </c>
      <c r="N48" s="431" t="s">
        <v>196</v>
      </c>
      <c r="O48" s="30"/>
    </row>
    <row r="49" spans="2:15" ht="18.75" thickBot="1" x14ac:dyDescent="0.4">
      <c r="B49" s="441" t="str">
        <f t="shared" si="2"/>
        <v xml:space="preserve"> </v>
      </c>
      <c r="C49" s="441"/>
      <c r="D49" s="442"/>
      <c r="E49" s="443"/>
      <c r="F49" s="444"/>
      <c r="G49" s="444"/>
      <c r="H49" s="444"/>
      <c r="I49" s="445"/>
      <c r="J49" s="446"/>
      <c r="K49" s="447"/>
      <c r="L49" s="439"/>
      <c r="M49" s="440" t="s">
        <v>195</v>
      </c>
      <c r="N49" s="431" t="s">
        <v>197</v>
      </c>
      <c r="O49" s="30"/>
    </row>
    <row r="50" spans="2:15" ht="15.75" thickTop="1" x14ac:dyDescent="0.25">
      <c r="B50" s="448"/>
      <c r="C50" s="415" t="str">
        <f t="shared" ref="C50" si="3">IF(ISBLANK(B50)," ",IF(ISBLANK($C$44)," ",$C$44))</f>
        <v xml:space="preserve"> </v>
      </c>
      <c r="D50" s="449"/>
      <c r="E50" s="450"/>
      <c r="F50" s="451" t="str">
        <f>IF(ISBLANK($B50)," ",IF(ISBLANK(F$44)," ",F$44))</f>
        <v xml:space="preserve"> </v>
      </c>
      <c r="G50" s="451" t="str">
        <f t="shared" ref="G50:I50" si="4">IF(ISBLANK($B50)," ",IF(ISBLANK(G$44)," ",G$44))</f>
        <v xml:space="preserve"> </v>
      </c>
      <c r="H50" s="451" t="str">
        <f t="shared" si="4"/>
        <v xml:space="preserve"> </v>
      </c>
      <c r="I50" s="451" t="str">
        <f t="shared" si="4"/>
        <v xml:space="preserve"> </v>
      </c>
      <c r="J50" s="452"/>
      <c r="K50" s="453"/>
      <c r="L50" s="439"/>
      <c r="M50" s="439"/>
      <c r="N50" s="439"/>
      <c r="O50" s="439"/>
    </row>
    <row r="51" spans="2:15" ht="16.5" customHeight="1" x14ac:dyDescent="0.25">
      <c r="B51" s="415" t="str">
        <f>IF(ISBLANK($B$50)," ",$B$50)</f>
        <v xml:space="preserve"> </v>
      </c>
      <c r="C51" s="415" t="str">
        <f>IF(B51=" "," ",IF(ISBLANK($C$45)," ",$C$45))</f>
        <v xml:space="preserve"> </v>
      </c>
      <c r="D51" s="434"/>
      <c r="E51" s="435"/>
      <c r="F51" s="436" t="str">
        <f>IF(ISBLANK($B51)," ",IF(ISBLANK(F$45)," ",F$45))</f>
        <v xml:space="preserve"> </v>
      </c>
      <c r="G51" s="436" t="str">
        <f t="shared" ref="G51:I51" si="5">IF(ISBLANK($B51)," ",IF(ISBLANK(G$45)," ",G$45))</f>
        <v xml:space="preserve"> </v>
      </c>
      <c r="H51" s="436" t="str">
        <f t="shared" si="5"/>
        <v xml:space="preserve"> </v>
      </c>
      <c r="I51" s="436" t="str">
        <f t="shared" si="5"/>
        <v xml:space="preserve"> </v>
      </c>
      <c r="J51" s="437"/>
      <c r="K51" s="438"/>
      <c r="L51" s="439"/>
      <c r="M51" s="439"/>
      <c r="N51" s="439"/>
      <c r="O51" s="439"/>
    </row>
    <row r="52" spans="2:15" ht="16.5" customHeight="1" x14ac:dyDescent="0.25">
      <c r="B52" s="415" t="str">
        <f t="shared" ref="B52:B55" si="6">IF(ISBLANK($B$50)," ",$B$50)</f>
        <v xml:space="preserve"> </v>
      </c>
      <c r="C52" s="415" t="str">
        <f>IF(B52=" "," ",IF(ISBLANK($C$46)," ",$C$46))</f>
        <v xml:space="preserve"> </v>
      </c>
      <c r="D52" s="434"/>
      <c r="E52" s="435"/>
      <c r="F52" s="436" t="str">
        <f>IF(ISBLANK($B52)," ",IF(ISBLANK(F$46)," ",F$46))</f>
        <v xml:space="preserve"> </v>
      </c>
      <c r="G52" s="436" t="str">
        <f t="shared" ref="G52:I52" si="7">IF(ISBLANK($B52)," ",IF(ISBLANK(G$46)," ",G$46))</f>
        <v xml:space="preserve"> </v>
      </c>
      <c r="H52" s="436" t="str">
        <f t="shared" si="7"/>
        <v xml:space="preserve"> </v>
      </c>
      <c r="I52" s="436" t="str">
        <f t="shared" si="7"/>
        <v xml:space="preserve"> </v>
      </c>
      <c r="J52" s="437"/>
      <c r="K52" s="438"/>
      <c r="L52" s="439"/>
      <c r="M52" s="439"/>
      <c r="N52" s="439"/>
      <c r="O52" s="439"/>
    </row>
    <row r="53" spans="2:15" x14ac:dyDescent="0.25">
      <c r="B53" s="415" t="str">
        <f t="shared" si="6"/>
        <v xml:space="preserve"> </v>
      </c>
      <c r="C53" s="415" t="str">
        <f>IF(B53=" "," ",IF(ISBLANK($C$47)," ",$C$47))</f>
        <v xml:space="preserve"> </v>
      </c>
      <c r="D53" s="449"/>
      <c r="E53" s="450"/>
      <c r="F53" s="436" t="str">
        <f>IF(ISBLANK($B53)," ",IF(ISBLANK(F$47)," ",F$47))</f>
        <v xml:space="preserve"> </v>
      </c>
      <c r="G53" s="436" t="str">
        <f t="shared" ref="G53:I53" si="8">IF(ISBLANK($B53)," ",IF(ISBLANK(G$47)," ",G$47))</f>
        <v xml:space="preserve"> </v>
      </c>
      <c r="H53" s="436" t="str">
        <f t="shared" si="8"/>
        <v xml:space="preserve"> </v>
      </c>
      <c r="I53" s="436" t="str">
        <f t="shared" si="8"/>
        <v xml:space="preserve"> </v>
      </c>
      <c r="J53" s="452"/>
      <c r="K53" s="453"/>
      <c r="L53" s="439"/>
      <c r="M53" s="439"/>
      <c r="N53" s="439"/>
      <c r="O53" s="439"/>
    </row>
    <row r="54" spans="2:15" x14ac:dyDescent="0.25">
      <c r="B54" s="415" t="str">
        <f t="shared" si="6"/>
        <v xml:space="preserve"> </v>
      </c>
      <c r="C54" s="415" t="str">
        <f>IF(B54=" "," ",IF(ISBLANK($C$48)," ",$C$48))</f>
        <v xml:space="preserve"> </v>
      </c>
      <c r="D54" s="434"/>
      <c r="E54" s="435"/>
      <c r="F54" s="436" t="str">
        <f>IF(ISBLANK($B54)," ",IF(ISBLANK(F$48)," ",F$48))</f>
        <v xml:space="preserve"> </v>
      </c>
      <c r="G54" s="436" t="str">
        <f t="shared" ref="G54:I54" si="9">IF(ISBLANK($B54)," ",IF(ISBLANK(G$48)," ",G$48))</f>
        <v xml:space="preserve"> </v>
      </c>
      <c r="H54" s="436" t="str">
        <f t="shared" si="9"/>
        <v xml:space="preserve"> </v>
      </c>
      <c r="I54" s="436" t="str">
        <f t="shared" si="9"/>
        <v xml:space="preserve"> </v>
      </c>
      <c r="J54" s="437"/>
      <c r="K54" s="438"/>
      <c r="L54" s="439"/>
      <c r="M54" s="439"/>
      <c r="N54" s="439"/>
      <c r="O54" s="439"/>
    </row>
    <row r="55" spans="2:15" ht="15.75" thickBot="1" x14ac:dyDescent="0.3">
      <c r="B55" s="454" t="str">
        <f t="shared" si="6"/>
        <v xml:space="preserve"> </v>
      </c>
      <c r="C55" s="441" t="str">
        <f>IF(B55=" "," ",IF(ISBLANK($C$49)," ",$C$49))</f>
        <v xml:space="preserve"> </v>
      </c>
      <c r="D55" s="442"/>
      <c r="E55" s="443"/>
      <c r="F55" s="444" t="str">
        <f>IF(ISBLANK($B55)," ",IF(ISBLANK(F$49)," ",F$49))</f>
        <v xml:space="preserve"> </v>
      </c>
      <c r="G55" s="444" t="str">
        <f t="shared" ref="G55:I55" si="10">IF(ISBLANK($B55)," ",IF(ISBLANK(G$49)," ",G$49))</f>
        <v xml:space="preserve"> </v>
      </c>
      <c r="H55" s="444" t="str">
        <f t="shared" si="10"/>
        <v xml:space="preserve"> </v>
      </c>
      <c r="I55" s="445" t="str">
        <f t="shared" si="10"/>
        <v xml:space="preserve"> </v>
      </c>
      <c r="J55" s="446"/>
      <c r="K55" s="447"/>
      <c r="L55" s="439"/>
      <c r="M55" s="439"/>
      <c r="N55" s="439"/>
      <c r="O55" s="439"/>
    </row>
    <row r="56" spans="2:15" ht="15.75" thickTop="1" x14ac:dyDescent="0.25">
      <c r="B56" s="448"/>
      <c r="C56" s="448" t="str">
        <f t="shared" ref="C56:C86" si="11">IF(ISBLANK(B56)," ",IF(ISBLANK($C$44)," ",$C$44))</f>
        <v xml:space="preserve"> </v>
      </c>
      <c r="D56" s="449"/>
      <c r="E56" s="450"/>
      <c r="F56" s="451" t="str">
        <f>IF(ISBLANK($B56)," ",IF(ISBLANK(F$44)," ",F$44))</f>
        <v xml:space="preserve"> </v>
      </c>
      <c r="G56" s="451" t="str">
        <f t="shared" ref="G56:I56" si="12">IF(ISBLANK($B56)," ",IF(ISBLANK(G$44)," ",G$44))</f>
        <v xml:space="preserve"> </v>
      </c>
      <c r="H56" s="451" t="str">
        <f t="shared" si="12"/>
        <v xml:space="preserve"> </v>
      </c>
      <c r="I56" s="451" t="str">
        <f t="shared" si="12"/>
        <v xml:space="preserve"> </v>
      </c>
      <c r="J56" s="452"/>
      <c r="K56" s="453"/>
      <c r="L56" s="439"/>
      <c r="M56" s="439"/>
      <c r="N56" s="439"/>
      <c r="O56" s="439"/>
    </row>
    <row r="57" spans="2:15" x14ac:dyDescent="0.25">
      <c r="B57" s="415" t="str">
        <f>IF(ISBLANK($B$56)," ",$B$56)</f>
        <v xml:space="preserve"> </v>
      </c>
      <c r="C57" s="415" t="str">
        <f t="shared" ref="C57" si="13">IF(B57=" "," ",IF(ISBLANK($C$45)," ",$C$45))</f>
        <v xml:space="preserve"> </v>
      </c>
      <c r="D57" s="434"/>
      <c r="E57" s="435"/>
      <c r="F57" s="436" t="str">
        <f>IF(ISBLANK($B57)," ",IF(ISBLANK(F$45)," ",F$45))</f>
        <v xml:space="preserve"> </v>
      </c>
      <c r="G57" s="436" t="str">
        <f t="shared" ref="G57:I57" si="14">IF(ISBLANK($B57)," ",IF(ISBLANK(G$45)," ",G$45))</f>
        <v xml:space="preserve"> </v>
      </c>
      <c r="H57" s="436" t="str">
        <f t="shared" si="14"/>
        <v xml:space="preserve"> </v>
      </c>
      <c r="I57" s="436" t="str">
        <f t="shared" si="14"/>
        <v xml:space="preserve"> </v>
      </c>
      <c r="J57" s="437"/>
      <c r="K57" s="438"/>
      <c r="L57" s="439"/>
      <c r="M57" s="439"/>
      <c r="N57" s="439"/>
      <c r="O57" s="439"/>
    </row>
    <row r="58" spans="2:15" x14ac:dyDescent="0.25">
      <c r="B58" s="415" t="str">
        <f t="shared" ref="B58:B61" si="15">IF(ISBLANK($B$56)," ",$B$56)</f>
        <v xml:space="preserve"> </v>
      </c>
      <c r="C58" s="415" t="str">
        <f t="shared" ref="C58" si="16">IF(B58=" "," ",IF(ISBLANK($C$46)," ",$C$46))</f>
        <v xml:space="preserve"> </v>
      </c>
      <c r="D58" s="434"/>
      <c r="E58" s="435"/>
      <c r="F58" s="436" t="str">
        <f>IF(ISBLANK($B58)," ",IF(ISBLANK(F$46)," ",F$46))</f>
        <v xml:space="preserve"> </v>
      </c>
      <c r="G58" s="436" t="str">
        <f t="shared" ref="G58:I58" si="17">IF(ISBLANK($B58)," ",IF(ISBLANK(G$46)," ",G$46))</f>
        <v xml:space="preserve"> </v>
      </c>
      <c r="H58" s="436" t="str">
        <f t="shared" si="17"/>
        <v xml:space="preserve"> </v>
      </c>
      <c r="I58" s="436" t="str">
        <f t="shared" si="17"/>
        <v xml:space="preserve"> </v>
      </c>
      <c r="J58" s="437"/>
      <c r="K58" s="438"/>
      <c r="L58" s="439"/>
      <c r="M58" s="439"/>
      <c r="N58" s="439"/>
      <c r="O58" s="439"/>
    </row>
    <row r="59" spans="2:15" x14ac:dyDescent="0.25">
      <c r="B59" s="415" t="str">
        <f t="shared" si="15"/>
        <v xml:space="preserve"> </v>
      </c>
      <c r="C59" s="415" t="str">
        <f t="shared" ref="C59" si="18">IF(B59=" "," ",IF(ISBLANK($C$47)," ",$C$47))</f>
        <v xml:space="preserve"> </v>
      </c>
      <c r="D59" s="434"/>
      <c r="E59" s="435"/>
      <c r="F59" s="436" t="str">
        <f>IF(ISBLANK($B59)," ",IF(ISBLANK(F$47)," ",F$47))</f>
        <v xml:space="preserve"> </v>
      </c>
      <c r="G59" s="436" t="str">
        <f t="shared" ref="G59:I59" si="19">IF(ISBLANK($B59)," ",IF(ISBLANK(G$47)," ",G$47))</f>
        <v xml:space="preserve"> </v>
      </c>
      <c r="H59" s="436" t="str">
        <f t="shared" si="19"/>
        <v xml:space="preserve"> </v>
      </c>
      <c r="I59" s="436" t="str">
        <f t="shared" si="19"/>
        <v xml:space="preserve"> </v>
      </c>
      <c r="J59" s="437"/>
      <c r="K59" s="438"/>
      <c r="L59" s="439"/>
      <c r="M59" s="439"/>
      <c r="N59" s="439"/>
      <c r="O59" s="439"/>
    </row>
    <row r="60" spans="2:15" x14ac:dyDescent="0.25">
      <c r="B60" s="415" t="str">
        <f t="shared" si="15"/>
        <v xml:space="preserve"> </v>
      </c>
      <c r="C60" s="415" t="str">
        <f t="shared" ref="C60" si="20">IF(B60=" "," ",IF(ISBLANK($C$48)," ",$C$48))</f>
        <v xml:space="preserve"> </v>
      </c>
      <c r="D60" s="434"/>
      <c r="E60" s="435"/>
      <c r="F60" s="436" t="str">
        <f>IF(ISBLANK($B60)," ",IF(ISBLANK(F$48)," ",F$48))</f>
        <v xml:space="preserve"> </v>
      </c>
      <c r="G60" s="436" t="str">
        <f t="shared" ref="G60:I60" si="21">IF(ISBLANK($B60)," ",IF(ISBLANK(G$48)," ",G$48))</f>
        <v xml:space="preserve"> </v>
      </c>
      <c r="H60" s="436" t="str">
        <f t="shared" si="21"/>
        <v xml:space="preserve"> </v>
      </c>
      <c r="I60" s="436" t="str">
        <f t="shared" si="21"/>
        <v xml:space="preserve"> </v>
      </c>
      <c r="J60" s="437"/>
      <c r="K60" s="438"/>
      <c r="L60" s="439"/>
      <c r="M60" s="439"/>
      <c r="N60" s="439"/>
      <c r="O60" s="439"/>
    </row>
    <row r="61" spans="2:15" ht="15.75" thickBot="1" x14ac:dyDescent="0.3">
      <c r="B61" s="454" t="str">
        <f t="shared" si="15"/>
        <v xml:space="preserve"> </v>
      </c>
      <c r="C61" s="441" t="str">
        <f t="shared" ref="C61" si="22">IF(B61=" "," ",IF(ISBLANK($C$49)," ",$C$49))</f>
        <v xml:space="preserve"> </v>
      </c>
      <c r="D61" s="442"/>
      <c r="E61" s="443"/>
      <c r="F61" s="444" t="str">
        <f>IF(ISBLANK($B61)," ",IF(ISBLANK(F$49)," ",F$49))</f>
        <v xml:space="preserve"> </v>
      </c>
      <c r="G61" s="444" t="str">
        <f t="shared" ref="G61:I61" si="23">IF(ISBLANK($B61)," ",IF(ISBLANK(G$49)," ",G$49))</f>
        <v xml:space="preserve"> </v>
      </c>
      <c r="H61" s="444" t="str">
        <f t="shared" si="23"/>
        <v xml:space="preserve"> </v>
      </c>
      <c r="I61" s="445" t="str">
        <f t="shared" si="23"/>
        <v xml:space="preserve"> </v>
      </c>
      <c r="J61" s="446"/>
      <c r="K61" s="447"/>
      <c r="L61" s="439"/>
      <c r="M61" s="439"/>
      <c r="N61" s="439"/>
      <c r="O61" s="439"/>
    </row>
    <row r="62" spans="2:15" ht="15.75" thickTop="1" x14ac:dyDescent="0.25">
      <c r="B62" s="448"/>
      <c r="C62" s="448" t="str">
        <f t="shared" si="11"/>
        <v xml:space="preserve"> </v>
      </c>
      <c r="D62" s="449"/>
      <c r="E62" s="450"/>
      <c r="F62" s="451" t="str">
        <f t="shared" ref="F62:I86" si="24">IF(ISBLANK($B62)," ",IF(ISBLANK(F$44)," ",F$44))</f>
        <v xml:space="preserve"> </v>
      </c>
      <c r="G62" s="451" t="str">
        <f t="shared" si="24"/>
        <v xml:space="preserve"> </v>
      </c>
      <c r="H62" s="451" t="str">
        <f t="shared" si="24"/>
        <v xml:space="preserve"> </v>
      </c>
      <c r="I62" s="451" t="str">
        <f t="shared" si="24"/>
        <v xml:space="preserve"> </v>
      </c>
      <c r="J62" s="452"/>
      <c r="K62" s="453"/>
      <c r="L62" s="439"/>
      <c r="M62" s="439"/>
      <c r="N62" s="439"/>
      <c r="O62" s="439"/>
    </row>
    <row r="63" spans="2:15" x14ac:dyDescent="0.25">
      <c r="B63" s="415" t="str">
        <f>IF(ISBLANK($B$62)," ",$B$62)</f>
        <v xml:space="preserve"> </v>
      </c>
      <c r="C63" s="415" t="str">
        <f t="shared" ref="C63" si="25">IF(B63=" "," ",IF(ISBLANK($C$45)," ",$C$45))</f>
        <v xml:space="preserve"> </v>
      </c>
      <c r="D63" s="434"/>
      <c r="E63" s="435"/>
      <c r="F63" s="436" t="str">
        <f t="shared" ref="F63:I87" si="26">IF(ISBLANK($B63)," ",IF(ISBLANK(F$45)," ",F$45))</f>
        <v xml:space="preserve"> </v>
      </c>
      <c r="G63" s="436" t="str">
        <f t="shared" si="26"/>
        <v xml:space="preserve"> </v>
      </c>
      <c r="H63" s="436" t="str">
        <f t="shared" si="26"/>
        <v xml:space="preserve"> </v>
      </c>
      <c r="I63" s="436" t="str">
        <f t="shared" si="26"/>
        <v xml:space="preserve"> </v>
      </c>
      <c r="J63" s="437"/>
      <c r="K63" s="438"/>
      <c r="L63" s="439"/>
      <c r="M63" s="439"/>
      <c r="N63" s="439"/>
      <c r="O63" s="439"/>
    </row>
    <row r="64" spans="2:15" x14ac:dyDescent="0.25">
      <c r="B64" s="415" t="str">
        <f t="shared" ref="B64:B67" si="27">IF(ISBLANK($B$62)," ",$B$62)</f>
        <v xml:space="preserve"> </v>
      </c>
      <c r="C64" s="415" t="str">
        <f t="shared" ref="C64" si="28">IF(B64=" "," ",IF(ISBLANK($C$46)," ",$C$46))</f>
        <v xml:space="preserve"> </v>
      </c>
      <c r="D64" s="434"/>
      <c r="E64" s="435"/>
      <c r="F64" s="436" t="str">
        <f t="shared" ref="F64:I88" si="29">IF(ISBLANK($B64)," ",IF(ISBLANK(F$46)," ",F$46))</f>
        <v xml:space="preserve"> </v>
      </c>
      <c r="G64" s="436" t="str">
        <f t="shared" si="29"/>
        <v xml:space="preserve"> </v>
      </c>
      <c r="H64" s="436" t="str">
        <f t="shared" si="29"/>
        <v xml:space="preserve"> </v>
      </c>
      <c r="I64" s="436" t="str">
        <f t="shared" si="29"/>
        <v xml:space="preserve"> </v>
      </c>
      <c r="J64" s="437"/>
      <c r="K64" s="438"/>
      <c r="L64" s="439"/>
      <c r="M64" s="439"/>
      <c r="N64" s="439"/>
      <c r="O64" s="439"/>
    </row>
    <row r="65" spans="2:15" x14ac:dyDescent="0.25">
      <c r="B65" s="415" t="str">
        <f t="shared" si="27"/>
        <v xml:space="preserve"> </v>
      </c>
      <c r="C65" s="415" t="str">
        <f t="shared" ref="C65" si="30">IF(B65=" "," ",IF(ISBLANK($C$47)," ",$C$47))</f>
        <v xml:space="preserve"> </v>
      </c>
      <c r="D65" s="434"/>
      <c r="E65" s="435"/>
      <c r="F65" s="436" t="str">
        <f t="shared" ref="F65:I89" si="31">IF(ISBLANK($B65)," ",IF(ISBLANK(F$47)," ",F$47))</f>
        <v xml:space="preserve"> </v>
      </c>
      <c r="G65" s="436" t="str">
        <f t="shared" si="31"/>
        <v xml:space="preserve"> </v>
      </c>
      <c r="H65" s="436" t="str">
        <f t="shared" si="31"/>
        <v xml:space="preserve"> </v>
      </c>
      <c r="I65" s="436" t="str">
        <f t="shared" si="31"/>
        <v xml:space="preserve"> </v>
      </c>
      <c r="J65" s="437"/>
      <c r="K65" s="438"/>
      <c r="L65" s="439"/>
      <c r="M65" s="439"/>
      <c r="N65" s="439"/>
      <c r="O65" s="439"/>
    </row>
    <row r="66" spans="2:15" x14ac:dyDescent="0.25">
      <c r="B66" s="415" t="str">
        <f t="shared" si="27"/>
        <v xml:space="preserve"> </v>
      </c>
      <c r="C66" s="415" t="str">
        <f t="shared" ref="C66" si="32">IF(B66=" "," ",IF(ISBLANK($C$48)," ",$C$48))</f>
        <v xml:space="preserve"> </v>
      </c>
      <c r="D66" s="434"/>
      <c r="E66" s="435"/>
      <c r="F66" s="436" t="str">
        <f t="shared" ref="F66:I90" si="33">IF(ISBLANK($B66)," ",IF(ISBLANK(F$48)," ",F$48))</f>
        <v xml:space="preserve"> </v>
      </c>
      <c r="G66" s="436" t="str">
        <f t="shared" si="33"/>
        <v xml:space="preserve"> </v>
      </c>
      <c r="H66" s="436" t="str">
        <f t="shared" si="33"/>
        <v xml:space="preserve"> </v>
      </c>
      <c r="I66" s="436" t="str">
        <f t="shared" si="33"/>
        <v xml:space="preserve"> </v>
      </c>
      <c r="J66" s="437"/>
      <c r="K66" s="438"/>
      <c r="L66" s="439"/>
      <c r="M66" s="439"/>
      <c r="N66" s="439"/>
      <c r="O66" s="439"/>
    </row>
    <row r="67" spans="2:15" ht="15.75" thickBot="1" x14ac:dyDescent="0.3">
      <c r="B67" s="454" t="str">
        <f t="shared" si="27"/>
        <v xml:space="preserve"> </v>
      </c>
      <c r="C67" s="441" t="str">
        <f t="shared" ref="C67" si="34">IF(B67=" "," ",IF(ISBLANK($C$49)," ",$C$49))</f>
        <v xml:space="preserve"> </v>
      </c>
      <c r="D67" s="442"/>
      <c r="E67" s="443"/>
      <c r="F67" s="444" t="str">
        <f t="shared" ref="F67:I91" si="35">IF(ISBLANK($B67)," ",IF(ISBLANK(F$49)," ",F$49))</f>
        <v xml:space="preserve"> </v>
      </c>
      <c r="G67" s="444" t="str">
        <f t="shared" si="35"/>
        <v xml:space="preserve"> </v>
      </c>
      <c r="H67" s="444" t="str">
        <f t="shared" si="35"/>
        <v xml:space="preserve"> </v>
      </c>
      <c r="I67" s="445" t="str">
        <f t="shared" si="35"/>
        <v xml:space="preserve"> </v>
      </c>
      <c r="J67" s="446"/>
      <c r="K67" s="447"/>
      <c r="L67" s="439"/>
      <c r="M67" s="439"/>
      <c r="N67" s="439"/>
      <c r="O67" s="439"/>
    </row>
    <row r="68" spans="2:15" ht="15.75" thickTop="1" x14ac:dyDescent="0.25">
      <c r="B68" s="448"/>
      <c r="C68" s="448" t="str">
        <f t="shared" si="11"/>
        <v xml:space="preserve"> </v>
      </c>
      <c r="D68" s="449"/>
      <c r="E68" s="450"/>
      <c r="F68" s="451" t="str">
        <f t="shared" ref="F68" si="36">IF(ISBLANK($B68)," ",IF(ISBLANK(F$44)," ",F$44))</f>
        <v xml:space="preserve"> </v>
      </c>
      <c r="G68" s="451" t="str">
        <f t="shared" si="24"/>
        <v xml:space="preserve"> </v>
      </c>
      <c r="H68" s="451" t="str">
        <f t="shared" si="24"/>
        <v xml:space="preserve"> </v>
      </c>
      <c r="I68" s="451" t="str">
        <f t="shared" si="24"/>
        <v xml:space="preserve"> </v>
      </c>
      <c r="J68" s="452"/>
      <c r="K68" s="453"/>
      <c r="L68" s="439"/>
      <c r="M68" s="439"/>
      <c r="N68" s="439"/>
      <c r="O68" s="439"/>
    </row>
    <row r="69" spans="2:15" x14ac:dyDescent="0.25">
      <c r="B69" s="415" t="str">
        <f>IF(ISBLANK($B$68)," ",$B$68)</f>
        <v xml:space="preserve"> </v>
      </c>
      <c r="C69" s="415" t="str">
        <f t="shared" ref="C69" si="37">IF(B69=" "," ",IF(ISBLANK($C$45)," ",$C$45))</f>
        <v xml:space="preserve"> </v>
      </c>
      <c r="D69" s="434"/>
      <c r="E69" s="435"/>
      <c r="F69" s="436" t="str">
        <f t="shared" ref="F69" si="38">IF(ISBLANK($B69)," ",IF(ISBLANK(F$45)," ",F$45))</f>
        <v xml:space="preserve"> </v>
      </c>
      <c r="G69" s="436" t="str">
        <f t="shared" si="26"/>
        <v xml:space="preserve"> </v>
      </c>
      <c r="H69" s="436" t="str">
        <f t="shared" si="26"/>
        <v xml:space="preserve"> </v>
      </c>
      <c r="I69" s="436" t="str">
        <f t="shared" si="26"/>
        <v xml:space="preserve"> </v>
      </c>
      <c r="J69" s="437"/>
      <c r="K69" s="438"/>
      <c r="L69" s="439"/>
      <c r="M69" s="439"/>
      <c r="N69" s="439"/>
      <c r="O69" s="439"/>
    </row>
    <row r="70" spans="2:15" x14ac:dyDescent="0.25">
      <c r="B70" s="415" t="str">
        <f t="shared" ref="B70:B73" si="39">IF(ISBLANK($B$68)," ",$B$68)</f>
        <v xml:space="preserve"> </v>
      </c>
      <c r="C70" s="415" t="str">
        <f t="shared" ref="C70" si="40">IF(B70=" "," ",IF(ISBLANK($C$46)," ",$C$46))</f>
        <v xml:space="preserve"> </v>
      </c>
      <c r="D70" s="434"/>
      <c r="E70" s="435"/>
      <c r="F70" s="436" t="str">
        <f t="shared" ref="F70" si="41">IF(ISBLANK($B70)," ",IF(ISBLANK(F$46)," ",F$46))</f>
        <v xml:space="preserve"> </v>
      </c>
      <c r="G70" s="436" t="str">
        <f t="shared" si="29"/>
        <v xml:space="preserve"> </v>
      </c>
      <c r="H70" s="436" t="str">
        <f t="shared" si="29"/>
        <v xml:space="preserve"> </v>
      </c>
      <c r="I70" s="436" t="str">
        <f t="shared" si="29"/>
        <v xml:space="preserve"> </v>
      </c>
      <c r="J70" s="437"/>
      <c r="K70" s="438"/>
      <c r="L70" s="439"/>
      <c r="M70" s="439"/>
      <c r="N70" s="439"/>
      <c r="O70" s="439"/>
    </row>
    <row r="71" spans="2:15" x14ac:dyDescent="0.25">
      <c r="B71" s="415" t="str">
        <f t="shared" si="39"/>
        <v xml:space="preserve"> </v>
      </c>
      <c r="C71" s="415" t="str">
        <f t="shared" ref="C71" si="42">IF(B71=" "," ",IF(ISBLANK($C$47)," ",$C$47))</f>
        <v xml:space="preserve"> </v>
      </c>
      <c r="D71" s="434"/>
      <c r="E71" s="435"/>
      <c r="F71" s="436" t="str">
        <f t="shared" ref="F71" si="43">IF(ISBLANK($B71)," ",IF(ISBLANK(F$47)," ",F$47))</f>
        <v xml:space="preserve"> </v>
      </c>
      <c r="G71" s="436" t="str">
        <f t="shared" si="31"/>
        <v xml:space="preserve"> </v>
      </c>
      <c r="H71" s="436" t="str">
        <f t="shared" si="31"/>
        <v xml:space="preserve"> </v>
      </c>
      <c r="I71" s="436" t="str">
        <f t="shared" si="31"/>
        <v xml:space="preserve"> </v>
      </c>
      <c r="J71" s="437"/>
      <c r="K71" s="438"/>
      <c r="L71" s="439"/>
      <c r="M71" s="439"/>
      <c r="N71" s="439"/>
      <c r="O71" s="439"/>
    </row>
    <row r="72" spans="2:15" x14ac:dyDescent="0.25">
      <c r="B72" s="415" t="str">
        <f t="shared" si="39"/>
        <v xml:space="preserve"> </v>
      </c>
      <c r="C72" s="415" t="str">
        <f t="shared" ref="C72" si="44">IF(B72=" "," ",IF(ISBLANK($C$48)," ",$C$48))</f>
        <v xml:space="preserve"> </v>
      </c>
      <c r="D72" s="434"/>
      <c r="E72" s="435"/>
      <c r="F72" s="436" t="str">
        <f t="shared" ref="F72" si="45">IF(ISBLANK($B72)," ",IF(ISBLANK(F$48)," ",F$48))</f>
        <v xml:space="preserve"> </v>
      </c>
      <c r="G72" s="436" t="str">
        <f t="shared" si="33"/>
        <v xml:space="preserve"> </v>
      </c>
      <c r="H72" s="436" t="str">
        <f t="shared" si="33"/>
        <v xml:space="preserve"> </v>
      </c>
      <c r="I72" s="436" t="str">
        <f t="shared" si="33"/>
        <v xml:space="preserve"> </v>
      </c>
      <c r="J72" s="437"/>
      <c r="K72" s="438"/>
      <c r="L72" s="439"/>
      <c r="M72" s="439"/>
      <c r="N72" s="439"/>
      <c r="O72" s="439"/>
    </row>
    <row r="73" spans="2:15" ht="15.75" thickBot="1" x14ac:dyDescent="0.3">
      <c r="B73" s="454" t="str">
        <f t="shared" si="39"/>
        <v xml:space="preserve"> </v>
      </c>
      <c r="C73" s="441" t="str">
        <f t="shared" ref="C73" si="46">IF(B73=" "," ",IF(ISBLANK($C$49)," ",$C$49))</f>
        <v xml:space="preserve"> </v>
      </c>
      <c r="D73" s="442"/>
      <c r="E73" s="443"/>
      <c r="F73" s="444" t="str">
        <f t="shared" ref="F73" si="47">IF(ISBLANK($B73)," ",IF(ISBLANK(F$49)," ",F$49))</f>
        <v xml:space="preserve"> </v>
      </c>
      <c r="G73" s="444" t="str">
        <f t="shared" si="35"/>
        <v xml:space="preserve"> </v>
      </c>
      <c r="H73" s="444" t="str">
        <f t="shared" si="35"/>
        <v xml:space="preserve"> </v>
      </c>
      <c r="I73" s="445" t="str">
        <f t="shared" si="35"/>
        <v xml:space="preserve"> </v>
      </c>
      <c r="J73" s="446"/>
      <c r="K73" s="447"/>
      <c r="L73" s="439"/>
      <c r="M73" s="439"/>
      <c r="N73" s="439"/>
      <c r="O73" s="439"/>
    </row>
    <row r="74" spans="2:15" ht="15.75" thickTop="1" x14ac:dyDescent="0.25">
      <c r="B74" s="448"/>
      <c r="C74" s="448" t="str">
        <f t="shared" si="11"/>
        <v xml:space="preserve"> </v>
      </c>
      <c r="D74" s="449"/>
      <c r="E74" s="450"/>
      <c r="F74" s="451" t="str">
        <f t="shared" ref="F74" si="48">IF(ISBLANK($B74)," ",IF(ISBLANK(F$44)," ",F$44))</f>
        <v xml:space="preserve"> </v>
      </c>
      <c r="G74" s="451" t="str">
        <f t="shared" si="24"/>
        <v xml:space="preserve"> </v>
      </c>
      <c r="H74" s="451" t="str">
        <f t="shared" si="24"/>
        <v xml:space="preserve"> </v>
      </c>
      <c r="I74" s="451" t="str">
        <f t="shared" si="24"/>
        <v xml:space="preserve"> </v>
      </c>
      <c r="J74" s="452"/>
      <c r="K74" s="453"/>
      <c r="L74" s="439"/>
      <c r="M74" s="439"/>
      <c r="N74" s="439"/>
      <c r="O74" s="439"/>
    </row>
    <row r="75" spans="2:15" x14ac:dyDescent="0.25">
      <c r="B75" s="415" t="str">
        <f>IF(ISBLANK($B$74)," ",$B$74)</f>
        <v xml:space="preserve"> </v>
      </c>
      <c r="C75" s="415" t="str">
        <f t="shared" ref="C75" si="49">IF(B75=" "," ",IF(ISBLANK($C$45)," ",$C$45))</f>
        <v xml:space="preserve"> </v>
      </c>
      <c r="D75" s="434"/>
      <c r="E75" s="435"/>
      <c r="F75" s="436" t="str">
        <f t="shared" ref="F75" si="50">IF(ISBLANK($B75)," ",IF(ISBLANK(F$45)," ",F$45))</f>
        <v xml:space="preserve"> </v>
      </c>
      <c r="G75" s="436" t="str">
        <f t="shared" si="26"/>
        <v xml:space="preserve"> </v>
      </c>
      <c r="H75" s="436" t="str">
        <f t="shared" si="26"/>
        <v xml:space="preserve"> </v>
      </c>
      <c r="I75" s="436" t="str">
        <f t="shared" si="26"/>
        <v xml:space="preserve"> </v>
      </c>
      <c r="J75" s="437"/>
      <c r="K75" s="438"/>
      <c r="L75" s="439"/>
      <c r="M75" s="439"/>
      <c r="N75" s="439"/>
      <c r="O75" s="439"/>
    </row>
    <row r="76" spans="2:15" x14ac:dyDescent="0.25">
      <c r="B76" s="415" t="str">
        <f t="shared" ref="B76:B79" si="51">IF(ISBLANK($B$74)," ",$B$74)</f>
        <v xml:space="preserve"> </v>
      </c>
      <c r="C76" s="415" t="str">
        <f t="shared" ref="C76" si="52">IF(B76=" "," ",IF(ISBLANK($C$46)," ",$C$46))</f>
        <v xml:space="preserve"> </v>
      </c>
      <c r="D76" s="434"/>
      <c r="E76" s="435"/>
      <c r="F76" s="436" t="str">
        <f t="shared" ref="F76" si="53">IF(ISBLANK($B76)," ",IF(ISBLANK(F$46)," ",F$46))</f>
        <v xml:space="preserve"> </v>
      </c>
      <c r="G76" s="436" t="str">
        <f t="shared" si="29"/>
        <v xml:space="preserve"> </v>
      </c>
      <c r="H76" s="436" t="str">
        <f t="shared" si="29"/>
        <v xml:space="preserve"> </v>
      </c>
      <c r="I76" s="436" t="str">
        <f t="shared" si="29"/>
        <v xml:space="preserve"> </v>
      </c>
      <c r="J76" s="437"/>
      <c r="K76" s="438"/>
      <c r="L76" s="439"/>
      <c r="M76" s="439"/>
      <c r="N76" s="439"/>
      <c r="O76" s="439"/>
    </row>
    <row r="77" spans="2:15" x14ac:dyDescent="0.25">
      <c r="B77" s="415" t="str">
        <f t="shared" si="51"/>
        <v xml:space="preserve"> </v>
      </c>
      <c r="C77" s="415" t="str">
        <f t="shared" ref="C77" si="54">IF(B77=" "," ",IF(ISBLANK($C$47)," ",$C$47))</f>
        <v xml:space="preserve"> </v>
      </c>
      <c r="D77" s="434"/>
      <c r="E77" s="435"/>
      <c r="F77" s="436" t="str">
        <f t="shared" ref="F77" si="55">IF(ISBLANK($B77)," ",IF(ISBLANK(F$47)," ",F$47))</f>
        <v xml:space="preserve"> </v>
      </c>
      <c r="G77" s="436" t="str">
        <f t="shared" si="31"/>
        <v xml:space="preserve"> </v>
      </c>
      <c r="H77" s="436" t="str">
        <f t="shared" si="31"/>
        <v xml:space="preserve"> </v>
      </c>
      <c r="I77" s="436" t="str">
        <f t="shared" si="31"/>
        <v xml:space="preserve"> </v>
      </c>
      <c r="J77" s="437"/>
      <c r="K77" s="438"/>
      <c r="L77" s="439"/>
      <c r="M77" s="439"/>
      <c r="N77" s="439"/>
      <c r="O77" s="439"/>
    </row>
    <row r="78" spans="2:15" x14ac:dyDescent="0.25">
      <c r="B78" s="415" t="str">
        <f t="shared" si="51"/>
        <v xml:space="preserve"> </v>
      </c>
      <c r="C78" s="415" t="str">
        <f t="shared" ref="C78" si="56">IF(B78=" "," ",IF(ISBLANK($C$48)," ",$C$48))</f>
        <v xml:space="preserve"> </v>
      </c>
      <c r="D78" s="434"/>
      <c r="E78" s="435"/>
      <c r="F78" s="436" t="str">
        <f t="shared" ref="F78" si="57">IF(ISBLANK($B78)," ",IF(ISBLANK(F$48)," ",F$48))</f>
        <v xml:space="preserve"> </v>
      </c>
      <c r="G78" s="436" t="str">
        <f t="shared" si="33"/>
        <v xml:space="preserve"> </v>
      </c>
      <c r="H78" s="436" t="str">
        <f t="shared" si="33"/>
        <v xml:space="preserve"> </v>
      </c>
      <c r="I78" s="436" t="str">
        <f t="shared" si="33"/>
        <v xml:space="preserve"> </v>
      </c>
      <c r="J78" s="437"/>
      <c r="K78" s="438"/>
      <c r="L78" s="439"/>
      <c r="M78" s="439"/>
      <c r="N78" s="439"/>
      <c r="O78" s="439"/>
    </row>
    <row r="79" spans="2:15" ht="15.75" thickBot="1" x14ac:dyDescent="0.3">
      <c r="B79" s="454" t="str">
        <f t="shared" si="51"/>
        <v xml:space="preserve"> </v>
      </c>
      <c r="C79" s="441" t="str">
        <f t="shared" ref="C79" si="58">IF(B79=" "," ",IF(ISBLANK($C$49)," ",$C$49))</f>
        <v xml:space="preserve"> </v>
      </c>
      <c r="D79" s="442"/>
      <c r="E79" s="443"/>
      <c r="F79" s="444" t="str">
        <f t="shared" ref="F79" si="59">IF(ISBLANK($B79)," ",IF(ISBLANK(F$49)," ",F$49))</f>
        <v xml:space="preserve"> </v>
      </c>
      <c r="G79" s="444" t="str">
        <f t="shared" si="35"/>
        <v xml:space="preserve"> </v>
      </c>
      <c r="H79" s="444" t="str">
        <f t="shared" si="35"/>
        <v xml:space="preserve"> </v>
      </c>
      <c r="I79" s="445" t="str">
        <f t="shared" si="35"/>
        <v xml:space="preserve"> </v>
      </c>
      <c r="J79" s="446"/>
      <c r="K79" s="447"/>
      <c r="L79" s="439"/>
      <c r="M79" s="439"/>
      <c r="N79" s="439"/>
      <c r="O79" s="439"/>
    </row>
    <row r="80" spans="2:15" ht="15.75" thickTop="1" x14ac:dyDescent="0.25">
      <c r="B80" s="448"/>
      <c r="C80" s="448" t="str">
        <f t="shared" si="11"/>
        <v xml:space="preserve"> </v>
      </c>
      <c r="D80" s="449"/>
      <c r="E80" s="450"/>
      <c r="F80" s="451" t="str">
        <f t="shared" ref="F80" si="60">IF(ISBLANK($B80)," ",IF(ISBLANK(F$44)," ",F$44))</f>
        <v xml:space="preserve"> </v>
      </c>
      <c r="G80" s="451" t="str">
        <f t="shared" si="24"/>
        <v xml:space="preserve"> </v>
      </c>
      <c r="H80" s="451" t="str">
        <f t="shared" si="24"/>
        <v xml:space="preserve"> </v>
      </c>
      <c r="I80" s="451" t="str">
        <f t="shared" si="24"/>
        <v xml:space="preserve"> </v>
      </c>
      <c r="J80" s="452"/>
      <c r="K80" s="453"/>
      <c r="L80" s="439"/>
      <c r="M80" s="439"/>
      <c r="N80" s="439"/>
      <c r="O80" s="439"/>
    </row>
    <row r="81" spans="2:15" x14ac:dyDescent="0.25">
      <c r="B81" s="415" t="str">
        <f>IF(ISBLANK($B$80)," ",$B$80)</f>
        <v xml:space="preserve"> </v>
      </c>
      <c r="C81" s="415" t="str">
        <f t="shared" ref="C81" si="61">IF(B81=" "," ",IF(ISBLANK($C$45)," ",$C$45))</f>
        <v xml:space="preserve"> </v>
      </c>
      <c r="D81" s="434"/>
      <c r="E81" s="435"/>
      <c r="F81" s="436" t="str">
        <f t="shared" ref="F81" si="62">IF(ISBLANK($B81)," ",IF(ISBLANK(F$45)," ",F$45))</f>
        <v xml:space="preserve"> </v>
      </c>
      <c r="G81" s="436" t="str">
        <f t="shared" si="26"/>
        <v xml:space="preserve"> </v>
      </c>
      <c r="H81" s="436" t="str">
        <f t="shared" si="26"/>
        <v xml:space="preserve"> </v>
      </c>
      <c r="I81" s="436" t="str">
        <f t="shared" si="26"/>
        <v xml:space="preserve"> </v>
      </c>
      <c r="J81" s="437"/>
      <c r="K81" s="438"/>
      <c r="L81" s="439"/>
      <c r="M81" s="439"/>
      <c r="N81" s="439"/>
      <c r="O81" s="439"/>
    </row>
    <row r="82" spans="2:15" x14ac:dyDescent="0.25">
      <c r="B82" s="415" t="str">
        <f t="shared" ref="B82:B85" si="63">IF(ISBLANK($B$80)," ",$B$80)</f>
        <v xml:space="preserve"> </v>
      </c>
      <c r="C82" s="415" t="str">
        <f t="shared" ref="C82" si="64">IF(B82=" "," ",IF(ISBLANK($C$46)," ",$C$46))</f>
        <v xml:space="preserve"> </v>
      </c>
      <c r="D82" s="434"/>
      <c r="E82" s="435"/>
      <c r="F82" s="436" t="str">
        <f t="shared" ref="F82" si="65">IF(ISBLANK($B82)," ",IF(ISBLANK(F$46)," ",F$46))</f>
        <v xml:space="preserve"> </v>
      </c>
      <c r="G82" s="436" t="str">
        <f t="shared" si="29"/>
        <v xml:space="preserve"> </v>
      </c>
      <c r="H82" s="436" t="str">
        <f t="shared" si="29"/>
        <v xml:space="preserve"> </v>
      </c>
      <c r="I82" s="436" t="str">
        <f t="shared" si="29"/>
        <v xml:space="preserve"> </v>
      </c>
      <c r="J82" s="437"/>
      <c r="K82" s="438"/>
      <c r="L82" s="439"/>
      <c r="M82" s="439"/>
      <c r="N82" s="439"/>
      <c r="O82" s="439"/>
    </row>
    <row r="83" spans="2:15" x14ac:dyDescent="0.25">
      <c r="B83" s="415" t="str">
        <f t="shared" si="63"/>
        <v xml:space="preserve"> </v>
      </c>
      <c r="C83" s="415" t="str">
        <f t="shared" ref="C83" si="66">IF(B83=" "," ",IF(ISBLANK($C$47)," ",$C$47))</f>
        <v xml:space="preserve"> </v>
      </c>
      <c r="D83" s="434"/>
      <c r="E83" s="435"/>
      <c r="F83" s="436" t="str">
        <f t="shared" ref="F83" si="67">IF(ISBLANK($B83)," ",IF(ISBLANK(F$47)," ",F$47))</f>
        <v xml:space="preserve"> </v>
      </c>
      <c r="G83" s="436" t="str">
        <f t="shared" si="31"/>
        <v xml:space="preserve"> </v>
      </c>
      <c r="H83" s="436" t="str">
        <f t="shared" si="31"/>
        <v xml:space="preserve"> </v>
      </c>
      <c r="I83" s="436" t="str">
        <f t="shared" si="31"/>
        <v xml:space="preserve"> </v>
      </c>
      <c r="J83" s="437"/>
      <c r="K83" s="438"/>
      <c r="L83" s="439"/>
      <c r="M83" s="439"/>
      <c r="N83" s="439"/>
      <c r="O83" s="439"/>
    </row>
    <row r="84" spans="2:15" x14ac:dyDescent="0.25">
      <c r="B84" s="415" t="str">
        <f t="shared" si="63"/>
        <v xml:space="preserve"> </v>
      </c>
      <c r="C84" s="415" t="str">
        <f t="shared" ref="C84" si="68">IF(B84=" "," ",IF(ISBLANK($C$48)," ",$C$48))</f>
        <v xml:space="preserve"> </v>
      </c>
      <c r="D84" s="434"/>
      <c r="E84" s="435"/>
      <c r="F84" s="436" t="str">
        <f t="shared" ref="F84" si="69">IF(ISBLANK($B84)," ",IF(ISBLANK(F$48)," ",F$48))</f>
        <v xml:space="preserve"> </v>
      </c>
      <c r="G84" s="436" t="str">
        <f t="shared" si="33"/>
        <v xml:space="preserve"> </v>
      </c>
      <c r="H84" s="436" t="str">
        <f t="shared" si="33"/>
        <v xml:space="preserve"> </v>
      </c>
      <c r="I84" s="436" t="str">
        <f t="shared" si="33"/>
        <v xml:space="preserve"> </v>
      </c>
      <c r="J84" s="437"/>
      <c r="K84" s="438"/>
      <c r="L84" s="439"/>
      <c r="M84" s="439"/>
      <c r="N84" s="439"/>
      <c r="O84" s="439"/>
    </row>
    <row r="85" spans="2:15" ht="15.75" thickBot="1" x14ac:dyDescent="0.3">
      <c r="B85" s="454" t="str">
        <f t="shared" si="63"/>
        <v xml:space="preserve"> </v>
      </c>
      <c r="C85" s="441" t="str">
        <f t="shared" ref="C85" si="70">IF(B85=" "," ",IF(ISBLANK($C$49)," ",$C$49))</f>
        <v xml:space="preserve"> </v>
      </c>
      <c r="D85" s="442"/>
      <c r="E85" s="443"/>
      <c r="F85" s="444" t="str">
        <f t="shared" ref="F85" si="71">IF(ISBLANK($B85)," ",IF(ISBLANK(F$49)," ",F$49))</f>
        <v xml:space="preserve"> </v>
      </c>
      <c r="G85" s="444" t="str">
        <f t="shared" si="35"/>
        <v xml:space="preserve"> </v>
      </c>
      <c r="H85" s="444" t="str">
        <f t="shared" si="35"/>
        <v xml:space="preserve"> </v>
      </c>
      <c r="I85" s="445" t="str">
        <f t="shared" si="35"/>
        <v xml:space="preserve"> </v>
      </c>
      <c r="J85" s="446"/>
      <c r="K85" s="447"/>
      <c r="L85" s="439"/>
      <c r="M85" s="439"/>
      <c r="N85" s="439"/>
      <c r="O85" s="439"/>
    </row>
    <row r="86" spans="2:15" ht="15.75" thickTop="1" x14ac:dyDescent="0.25">
      <c r="B86" s="448"/>
      <c r="C86" s="448" t="str">
        <f t="shared" si="11"/>
        <v xml:space="preserve"> </v>
      </c>
      <c r="D86" s="449"/>
      <c r="E86" s="450"/>
      <c r="F86" s="451" t="str">
        <f t="shared" ref="F86" si="72">IF(ISBLANK($B86)," ",IF(ISBLANK(F$44)," ",F$44))</f>
        <v xml:space="preserve"> </v>
      </c>
      <c r="G86" s="451" t="str">
        <f t="shared" si="24"/>
        <v xml:space="preserve"> </v>
      </c>
      <c r="H86" s="451" t="str">
        <f t="shared" si="24"/>
        <v xml:space="preserve"> </v>
      </c>
      <c r="I86" s="451" t="str">
        <f t="shared" si="24"/>
        <v xml:space="preserve"> </v>
      </c>
      <c r="J86" s="452"/>
      <c r="K86" s="453"/>
      <c r="L86" s="439"/>
      <c r="M86" s="439"/>
      <c r="N86" s="439"/>
      <c r="O86" s="439"/>
    </row>
    <row r="87" spans="2:15" x14ac:dyDescent="0.25">
      <c r="B87" s="415" t="str">
        <f>IF(ISBLANK($B$86)," ",$B$86)</f>
        <v xml:space="preserve"> </v>
      </c>
      <c r="C87" s="415" t="str">
        <f t="shared" ref="C87" si="73">IF(B87=" "," ",IF(ISBLANK($C$45)," ",$C$45))</f>
        <v xml:space="preserve"> </v>
      </c>
      <c r="D87" s="434"/>
      <c r="E87" s="435"/>
      <c r="F87" s="436" t="str">
        <f t="shared" ref="F87" si="74">IF(ISBLANK($B87)," ",IF(ISBLANK(F$45)," ",F$45))</f>
        <v xml:space="preserve"> </v>
      </c>
      <c r="G87" s="436" t="str">
        <f t="shared" si="26"/>
        <v xml:space="preserve"> </v>
      </c>
      <c r="H87" s="436" t="str">
        <f t="shared" si="26"/>
        <v xml:space="preserve"> </v>
      </c>
      <c r="I87" s="436" t="str">
        <f t="shared" si="26"/>
        <v xml:space="preserve"> </v>
      </c>
      <c r="J87" s="437"/>
      <c r="K87" s="438"/>
      <c r="L87" s="439"/>
      <c r="M87" s="439"/>
      <c r="N87" s="439"/>
      <c r="O87" s="439"/>
    </row>
    <row r="88" spans="2:15" x14ac:dyDescent="0.25">
      <c r="B88" s="415" t="str">
        <f t="shared" ref="B88:B91" si="75">IF(ISBLANK($B$86)," ",$B$86)</f>
        <v xml:space="preserve"> </v>
      </c>
      <c r="C88" s="415" t="str">
        <f t="shared" ref="C88" si="76">IF(B88=" "," ",IF(ISBLANK($C$46)," ",$C$46))</f>
        <v xml:space="preserve"> </v>
      </c>
      <c r="D88" s="434"/>
      <c r="E88" s="435"/>
      <c r="F88" s="436" t="str">
        <f t="shared" ref="F88" si="77">IF(ISBLANK($B88)," ",IF(ISBLANK(F$46)," ",F$46))</f>
        <v xml:space="preserve"> </v>
      </c>
      <c r="G88" s="436" t="str">
        <f t="shared" si="29"/>
        <v xml:space="preserve"> </v>
      </c>
      <c r="H88" s="436" t="str">
        <f t="shared" si="29"/>
        <v xml:space="preserve"> </v>
      </c>
      <c r="I88" s="436" t="str">
        <f t="shared" si="29"/>
        <v xml:space="preserve"> </v>
      </c>
      <c r="J88" s="437"/>
      <c r="K88" s="438"/>
      <c r="L88" s="439"/>
      <c r="M88" s="439"/>
      <c r="N88" s="439"/>
      <c r="O88" s="439"/>
    </row>
    <row r="89" spans="2:15" x14ac:dyDescent="0.25">
      <c r="B89" s="415" t="str">
        <f t="shared" si="75"/>
        <v xml:space="preserve"> </v>
      </c>
      <c r="C89" s="415" t="str">
        <f t="shared" ref="C89" si="78">IF(B89=" "," ",IF(ISBLANK($C$47)," ",$C$47))</f>
        <v xml:space="preserve"> </v>
      </c>
      <c r="D89" s="434"/>
      <c r="E89" s="435"/>
      <c r="F89" s="436" t="str">
        <f t="shared" ref="F89" si="79">IF(ISBLANK($B89)," ",IF(ISBLANK(F$47)," ",F$47))</f>
        <v xml:space="preserve"> </v>
      </c>
      <c r="G89" s="436" t="str">
        <f t="shared" si="31"/>
        <v xml:space="preserve"> </v>
      </c>
      <c r="H89" s="436" t="str">
        <f t="shared" si="31"/>
        <v xml:space="preserve"> </v>
      </c>
      <c r="I89" s="436" t="str">
        <f t="shared" si="31"/>
        <v xml:space="preserve"> </v>
      </c>
      <c r="J89" s="437"/>
      <c r="K89" s="438"/>
      <c r="L89" s="439"/>
      <c r="M89" s="439"/>
      <c r="N89" s="439"/>
      <c r="O89" s="439"/>
    </row>
    <row r="90" spans="2:15" x14ac:dyDescent="0.25">
      <c r="B90" s="415" t="str">
        <f t="shared" si="75"/>
        <v xml:space="preserve"> </v>
      </c>
      <c r="C90" s="415" t="str">
        <f t="shared" ref="C90" si="80">IF(B90=" "," ",IF(ISBLANK($C$48)," ",$C$48))</f>
        <v xml:space="preserve"> </v>
      </c>
      <c r="D90" s="434"/>
      <c r="E90" s="435"/>
      <c r="F90" s="436" t="str">
        <f t="shared" ref="F90" si="81">IF(ISBLANK($B90)," ",IF(ISBLANK(F$48)," ",F$48))</f>
        <v xml:space="preserve"> </v>
      </c>
      <c r="G90" s="436" t="str">
        <f t="shared" si="33"/>
        <v xml:space="preserve"> </v>
      </c>
      <c r="H90" s="436" t="str">
        <f t="shared" si="33"/>
        <v xml:space="preserve"> </v>
      </c>
      <c r="I90" s="436" t="str">
        <f t="shared" si="33"/>
        <v xml:space="preserve"> </v>
      </c>
      <c r="J90" s="437"/>
      <c r="K90" s="438"/>
      <c r="L90" s="439"/>
      <c r="M90" s="439"/>
      <c r="N90" s="439"/>
      <c r="O90" s="439"/>
    </row>
    <row r="91" spans="2:15" x14ac:dyDescent="0.25">
      <c r="B91" s="415" t="str">
        <f t="shared" si="75"/>
        <v xml:space="preserve"> </v>
      </c>
      <c r="C91" s="415" t="str">
        <f t="shared" ref="C91" si="82">IF(B91=" "," ",IF(ISBLANK($C$49)," ",$C$49))</f>
        <v xml:space="preserve"> </v>
      </c>
      <c r="D91" s="434"/>
      <c r="E91" s="435"/>
      <c r="F91" s="436" t="str">
        <f t="shared" ref="F91" si="83">IF(ISBLANK($B91)," ",IF(ISBLANK(F$49)," ",F$49))</f>
        <v xml:space="preserve"> </v>
      </c>
      <c r="G91" s="436" t="str">
        <f t="shared" si="35"/>
        <v xml:space="preserve"> </v>
      </c>
      <c r="H91" s="436" t="str">
        <f t="shared" si="35"/>
        <v xml:space="preserve"> </v>
      </c>
      <c r="I91" s="436" t="str">
        <f t="shared" si="35"/>
        <v xml:space="preserve"> </v>
      </c>
      <c r="J91" s="437"/>
      <c r="K91" s="438"/>
      <c r="L91" s="439"/>
      <c r="M91" s="439"/>
      <c r="N91" s="439"/>
      <c r="O91" s="439"/>
    </row>
  </sheetData>
  <sheetProtection algorithmName="SHA-512" hashValue="x5OIykmKTyi3yWn60rlv20ZACrOPdNhJAhNCLyACa/pQPg9sjvXoptLW3BlVOSEAb+wetx1QWnz6B2a3UW1QYA==" saltValue="ngUWteuJ3V+bUWcd7xaFFA==" spinCount="100000" sheet="1" objects="1" scenarios="1"/>
  <mergeCells count="24">
    <mergeCell ref="P22:Q22"/>
    <mergeCell ref="R22:S22"/>
    <mergeCell ref="T22:U22"/>
    <mergeCell ref="J3:K3"/>
    <mergeCell ref="D3:E3"/>
    <mergeCell ref="P21:U21"/>
    <mergeCell ref="M3:M4"/>
    <mergeCell ref="P3:S3"/>
    <mergeCell ref="T3:W3"/>
    <mergeCell ref="C42:C43"/>
    <mergeCell ref="F3:G3"/>
    <mergeCell ref="D22:E22"/>
    <mergeCell ref="F22:G22"/>
    <mergeCell ref="H22:I22"/>
    <mergeCell ref="H3:I3"/>
    <mergeCell ref="AB2:AE2"/>
    <mergeCell ref="AF2:AI2"/>
    <mergeCell ref="N3:N4"/>
    <mergeCell ref="O3:O4"/>
    <mergeCell ref="P2:S2"/>
    <mergeCell ref="T2:W2"/>
    <mergeCell ref="X2:AA2"/>
    <mergeCell ref="AB3:AE3"/>
    <mergeCell ref="X3:AA3"/>
  </mergeCells>
  <printOptions headings="1"/>
  <pageMargins left="0.7" right="0.7" top="0.8" bottom="0.75" header="0.3" footer="0"/>
  <pageSetup paperSize="17" scale="58" fitToHeight="2" orientation="landscape" r:id="rId1"/>
  <headerFooter>
    <oddHeader>&amp;L
&amp;"-,Bold"&amp;9Tribal Exposure Parameters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10"/>
  <sheetViews>
    <sheetView topLeftCell="A27" zoomScaleNormal="100" zoomScaleSheetLayoutView="80" workbookViewId="0">
      <selection activeCell="F41" sqref="F41"/>
    </sheetView>
  </sheetViews>
  <sheetFormatPr defaultColWidth="8.85546875" defaultRowHeight="15" x14ac:dyDescent="0.25"/>
  <cols>
    <col min="1" max="1" width="21.42578125" style="44" customWidth="1"/>
    <col min="2" max="2" width="27.42578125" style="44" customWidth="1"/>
    <col min="3" max="3" width="14.5703125" style="44" customWidth="1"/>
    <col min="4" max="6" width="15.7109375" style="44" customWidth="1"/>
    <col min="7" max="7" width="12" style="44" bestFit="1" customWidth="1"/>
    <col min="8" max="8" width="8.85546875" style="44" customWidth="1"/>
    <col min="9" max="9" width="16.28515625" style="47" hidden="1" customWidth="1"/>
    <col min="10" max="10" width="25" style="47" hidden="1" customWidth="1"/>
    <col min="11" max="11" width="11.28515625" style="47" hidden="1" customWidth="1"/>
    <col min="12" max="12" width="11.85546875" style="47" hidden="1" customWidth="1"/>
    <col min="13" max="13" width="26.28515625" style="47" hidden="1" customWidth="1"/>
    <col min="14" max="14" width="22.85546875" style="47" hidden="1" customWidth="1"/>
    <col min="15" max="15" width="8.5703125" style="44" bestFit="1" customWidth="1"/>
    <col min="16" max="16" width="10.42578125" style="44" bestFit="1" customWidth="1"/>
    <col min="17" max="16384" width="8.85546875" style="44"/>
  </cols>
  <sheetData>
    <row r="1" spans="1:11" s="47" customFormat="1" hidden="1" x14ac:dyDescent="0.25">
      <c r="A1" s="47" t="s">
        <v>286</v>
      </c>
      <c r="H1" s="151"/>
      <c r="I1" s="151"/>
      <c r="J1" s="151"/>
      <c r="K1" s="152"/>
    </row>
    <row r="2" spans="1:11" s="47" customFormat="1" hidden="1" x14ac:dyDescent="0.25">
      <c r="H2" s="294" t="s">
        <v>261</v>
      </c>
      <c r="I2" s="295"/>
      <c r="J2" s="295"/>
      <c r="K2" s="296"/>
    </row>
    <row r="3" spans="1:11" s="47" customFormat="1" hidden="1" x14ac:dyDescent="0.25">
      <c r="A3" s="153" t="s">
        <v>12</v>
      </c>
      <c r="B3" s="153" t="s">
        <v>4</v>
      </c>
      <c r="C3" s="66" t="s">
        <v>164</v>
      </c>
      <c r="D3" s="66" t="s">
        <v>165</v>
      </c>
      <c r="F3" s="153" t="s">
        <v>12</v>
      </c>
      <c r="G3" s="154" t="s">
        <v>4</v>
      </c>
      <c r="H3" s="155" t="s">
        <v>263</v>
      </c>
      <c r="I3" s="156" t="s">
        <v>264</v>
      </c>
      <c r="J3" s="157" t="s">
        <v>265</v>
      </c>
      <c r="K3" s="158" t="s">
        <v>262</v>
      </c>
    </row>
    <row r="4" spans="1:11" s="47" customFormat="1" hidden="1" x14ac:dyDescent="0.25">
      <c r="A4" s="60" t="s">
        <v>21</v>
      </c>
      <c r="B4" s="60" t="s">
        <v>5</v>
      </c>
      <c r="C4" s="159">
        <f>'Step 3 Exposure Parameters'!D5</f>
        <v>0</v>
      </c>
      <c r="D4" s="202">
        <f>'Step 3 Exposure Parameters'!E5</f>
        <v>0</v>
      </c>
      <c r="F4" s="60" t="s">
        <v>21</v>
      </c>
      <c r="G4" s="160" t="s">
        <v>5</v>
      </c>
      <c r="H4" s="182">
        <f>'Step 3 Exposure Parameters'!P5</f>
        <v>0</v>
      </c>
      <c r="I4" s="159">
        <f>'Step 3 Exposure Parameters'!Q5</f>
        <v>0</v>
      </c>
      <c r="J4" s="159">
        <f>'Step 3 Exposure Parameters'!R5</f>
        <v>0</v>
      </c>
      <c r="K4" s="183">
        <f>'Step 3 Exposure Parameters'!S5</f>
        <v>0</v>
      </c>
    </row>
    <row r="5" spans="1:11" s="47" customFormat="1" hidden="1" x14ac:dyDescent="0.25">
      <c r="A5" s="60" t="s">
        <v>0</v>
      </c>
      <c r="B5" s="60" t="s">
        <v>6</v>
      </c>
      <c r="C5" s="202">
        <f>'Step 3 Exposure Parameters'!D6</f>
        <v>0</v>
      </c>
      <c r="D5" s="202">
        <f>'Step 3 Exposure Parameters'!E6</f>
        <v>0</v>
      </c>
      <c r="F5" s="60" t="s">
        <v>0</v>
      </c>
      <c r="G5" s="160" t="s">
        <v>6</v>
      </c>
      <c r="H5" s="161">
        <f>'Step 3 Exposure Parameters'!P6</f>
        <v>0</v>
      </c>
      <c r="I5" s="60">
        <f>'Step 3 Exposure Parameters'!Q6</f>
        <v>0</v>
      </c>
      <c r="J5" s="60">
        <f>'Step 3 Exposure Parameters'!R6</f>
        <v>0</v>
      </c>
      <c r="K5" s="162">
        <f>'Step 3 Exposure Parameters'!S6</f>
        <v>0</v>
      </c>
    </row>
    <row r="6" spans="1:11" s="47" customFormat="1" hidden="1" x14ac:dyDescent="0.25">
      <c r="A6" s="60" t="s">
        <v>87</v>
      </c>
      <c r="B6" s="60" t="s">
        <v>7</v>
      </c>
      <c r="C6" s="202">
        <f>'Step 3 Exposure Parameters'!D7</f>
        <v>0</v>
      </c>
      <c r="D6" s="202">
        <f>'Step 3 Exposure Parameters'!E7</f>
        <v>0</v>
      </c>
      <c r="F6" s="60" t="s">
        <v>87</v>
      </c>
      <c r="G6" s="160" t="s">
        <v>7</v>
      </c>
      <c r="H6" s="161">
        <f>'Step 3 Exposure Parameters'!P7</f>
        <v>0</v>
      </c>
      <c r="I6" s="60">
        <f>'Step 3 Exposure Parameters'!Q7</f>
        <v>0</v>
      </c>
      <c r="J6" s="60">
        <f>'Step 3 Exposure Parameters'!R7</f>
        <v>0</v>
      </c>
      <c r="K6" s="162">
        <f>'Step 3 Exposure Parameters'!S7</f>
        <v>0</v>
      </c>
    </row>
    <row r="7" spans="1:11" s="47" customFormat="1" hidden="1" x14ac:dyDescent="0.25">
      <c r="A7" s="60" t="s">
        <v>1</v>
      </c>
      <c r="B7" s="60" t="s">
        <v>8</v>
      </c>
      <c r="C7" s="202">
        <f>'Step 3 Exposure Parameters'!D8</f>
        <v>0</v>
      </c>
      <c r="D7" s="202">
        <f>'Step 3 Exposure Parameters'!E8</f>
        <v>0</v>
      </c>
      <c r="F7" s="60" t="s">
        <v>1</v>
      </c>
      <c r="G7" s="160" t="s">
        <v>8</v>
      </c>
      <c r="H7" s="161">
        <f>'Step 3 Exposure Parameters'!P8</f>
        <v>0</v>
      </c>
      <c r="I7" s="60">
        <f>'Step 3 Exposure Parameters'!Q8</f>
        <v>0</v>
      </c>
      <c r="J7" s="60">
        <f>'Step 3 Exposure Parameters'!R8</f>
        <v>0</v>
      </c>
      <c r="K7" s="162">
        <f>'Step 3 Exposure Parameters'!S8</f>
        <v>0</v>
      </c>
    </row>
    <row r="8" spans="1:11" s="47" customFormat="1" hidden="1" x14ac:dyDescent="0.25">
      <c r="A8" s="60" t="s">
        <v>88</v>
      </c>
      <c r="B8" s="60" t="s">
        <v>9</v>
      </c>
      <c r="C8" s="202">
        <f>'Step 3 Exposure Parameters'!D9</f>
        <v>0</v>
      </c>
      <c r="D8" s="202">
        <f>'Step 3 Exposure Parameters'!E9</f>
        <v>0</v>
      </c>
      <c r="F8" s="60" t="s">
        <v>88</v>
      </c>
      <c r="G8" s="160" t="s">
        <v>9</v>
      </c>
      <c r="H8" s="161">
        <f>'Step 3 Exposure Parameters'!P9</f>
        <v>0</v>
      </c>
      <c r="I8" s="60">
        <f>'Step 3 Exposure Parameters'!Q9</f>
        <v>0</v>
      </c>
      <c r="J8" s="60">
        <f>'Step 3 Exposure Parameters'!R9</f>
        <v>0</v>
      </c>
      <c r="K8" s="162">
        <f>'Step 3 Exposure Parameters'!S9</f>
        <v>0</v>
      </c>
    </row>
    <row r="9" spans="1:11" s="47" customFormat="1" hidden="1" x14ac:dyDescent="0.25">
      <c r="A9" s="60" t="s">
        <v>89</v>
      </c>
      <c r="B9" s="60" t="s">
        <v>92</v>
      </c>
      <c r="C9" s="202">
        <f>'Step 3 Exposure Parameters'!D10</f>
        <v>0</v>
      </c>
      <c r="D9" s="202">
        <f>'Step 3 Exposure Parameters'!E10</f>
        <v>0</v>
      </c>
      <c r="F9" s="60" t="s">
        <v>89</v>
      </c>
      <c r="G9" s="160" t="s">
        <v>92</v>
      </c>
      <c r="H9" s="161">
        <f>'Step 3 Exposure Parameters'!P10</f>
        <v>0</v>
      </c>
      <c r="I9" s="60">
        <f>'Step 3 Exposure Parameters'!Q10</f>
        <v>0</v>
      </c>
      <c r="J9" s="60">
        <f>'Step 3 Exposure Parameters'!R10</f>
        <v>0</v>
      </c>
      <c r="K9" s="162">
        <f>'Step 3 Exposure Parameters'!S10</f>
        <v>0</v>
      </c>
    </row>
    <row r="10" spans="1:11" s="47" customFormat="1" hidden="1" x14ac:dyDescent="0.25">
      <c r="A10" s="60" t="s">
        <v>91</v>
      </c>
      <c r="B10" s="60" t="s">
        <v>92</v>
      </c>
      <c r="C10" s="202">
        <f>'Step 3 Exposure Parameters'!D11</f>
        <v>0</v>
      </c>
      <c r="D10" s="202">
        <f>'Step 3 Exposure Parameters'!E11</f>
        <v>0</v>
      </c>
      <c r="F10" s="60" t="s">
        <v>91</v>
      </c>
      <c r="G10" s="160" t="s">
        <v>92</v>
      </c>
      <c r="H10" s="161">
        <f>'Step 3 Exposure Parameters'!P11</f>
        <v>0</v>
      </c>
      <c r="I10" s="60">
        <f>'Step 3 Exposure Parameters'!Q11</f>
        <v>0</v>
      </c>
      <c r="J10" s="60">
        <f>'Step 3 Exposure Parameters'!R11</f>
        <v>0</v>
      </c>
      <c r="K10" s="162">
        <f>'Step 3 Exposure Parameters'!S11</f>
        <v>0</v>
      </c>
    </row>
    <row r="11" spans="1:11" s="47" customFormat="1" hidden="1" x14ac:dyDescent="0.25">
      <c r="A11" s="60" t="s">
        <v>2</v>
      </c>
      <c r="B11" s="60" t="s">
        <v>10</v>
      </c>
      <c r="C11" s="202">
        <f>'Step 3 Exposure Parameters'!D12</f>
        <v>0</v>
      </c>
      <c r="D11" s="202">
        <f>'Step 3 Exposure Parameters'!E12</f>
        <v>0</v>
      </c>
      <c r="F11" s="60" t="s">
        <v>2</v>
      </c>
      <c r="G11" s="160" t="s">
        <v>10</v>
      </c>
      <c r="H11" s="161">
        <f>'Step 3 Exposure Parameters'!P12</f>
        <v>0</v>
      </c>
      <c r="I11" s="60">
        <f>'Step 3 Exposure Parameters'!Q12</f>
        <v>0</v>
      </c>
      <c r="J11" s="60">
        <f>'Step 3 Exposure Parameters'!R12</f>
        <v>0</v>
      </c>
      <c r="K11" s="162">
        <f>'Step 3 Exposure Parameters'!S12</f>
        <v>0</v>
      </c>
    </row>
    <row r="12" spans="1:11" s="47" customFormat="1" hidden="1" x14ac:dyDescent="0.25">
      <c r="A12" s="60" t="s">
        <v>3</v>
      </c>
      <c r="B12" s="60" t="s">
        <v>11</v>
      </c>
      <c r="C12" s="202">
        <f>'Step 3 Exposure Parameters'!D13</f>
        <v>0</v>
      </c>
      <c r="D12" s="202">
        <f>'Step 3 Exposure Parameters'!E13</f>
        <v>0</v>
      </c>
      <c r="F12" s="60" t="s">
        <v>3</v>
      </c>
      <c r="G12" s="160" t="s">
        <v>11</v>
      </c>
      <c r="H12" s="161">
        <f>'Step 3 Exposure Parameters'!P14</f>
        <v>2</v>
      </c>
      <c r="I12" s="60">
        <f>'Step 3 Exposure Parameters'!Q14</f>
        <v>4</v>
      </c>
      <c r="J12" s="60">
        <f>'Step 3 Exposure Parameters'!R14</f>
        <v>10</v>
      </c>
      <c r="K12" s="162">
        <f>'Step 3 Exposure Parameters'!S14</f>
        <v>54</v>
      </c>
    </row>
    <row r="13" spans="1:11" s="47" customFormat="1" hidden="1" x14ac:dyDescent="0.25">
      <c r="A13" s="50"/>
      <c r="B13" s="60"/>
      <c r="C13" s="50"/>
      <c r="F13" s="60" t="s">
        <v>273</v>
      </c>
      <c r="G13" s="160" t="s">
        <v>271</v>
      </c>
      <c r="H13" s="161">
        <f>'Step 3 Exposure Parameters'!P15</f>
        <v>10</v>
      </c>
      <c r="I13" s="60">
        <f>'Step 3 Exposure Parameters'!Q15</f>
        <v>3</v>
      </c>
      <c r="J13" s="60">
        <f>'Step 3 Exposure Parameters'!R15</f>
        <v>3</v>
      </c>
      <c r="K13" s="162">
        <f>'Step 3 Exposure Parameters'!S15</f>
        <v>1</v>
      </c>
    </row>
    <row r="14" spans="1:11" s="47" customFormat="1" hidden="1" x14ac:dyDescent="0.25">
      <c r="A14" s="50"/>
      <c r="B14" s="50"/>
      <c r="C14" s="50"/>
      <c r="H14" s="50"/>
      <c r="I14" s="50"/>
      <c r="J14" s="50"/>
      <c r="K14" s="50"/>
    </row>
    <row r="15" spans="1:11" s="47" customFormat="1" hidden="1" x14ac:dyDescent="0.25">
      <c r="A15" s="50"/>
      <c r="B15" s="50"/>
      <c r="C15" s="50"/>
      <c r="G15" s="50" t="s">
        <v>280</v>
      </c>
      <c r="H15" s="163" t="e">
        <f>(H11*H12*H8*H13)/H5</f>
        <v>#DIV/0!</v>
      </c>
      <c r="I15" s="163" t="e">
        <f t="shared" ref="I15:K15" si="0">(I11*I12*I8*I13)/I5</f>
        <v>#DIV/0!</v>
      </c>
      <c r="J15" s="163" t="e">
        <f t="shared" si="0"/>
        <v>#DIV/0!</v>
      </c>
      <c r="K15" s="163" t="e">
        <f t="shared" si="0"/>
        <v>#DIV/0!</v>
      </c>
    </row>
    <row r="16" spans="1:11" s="47" customFormat="1" hidden="1" x14ac:dyDescent="0.25">
      <c r="A16" s="50"/>
      <c r="B16" s="50"/>
      <c r="C16" s="50"/>
      <c r="H16" s="50"/>
      <c r="I16" s="50"/>
      <c r="J16" s="50"/>
      <c r="K16" s="50"/>
    </row>
    <row r="17" spans="1:18" hidden="1" x14ac:dyDescent="0.25">
      <c r="A17" s="42"/>
      <c r="B17" s="42"/>
      <c r="C17" s="42"/>
      <c r="D17" s="42"/>
      <c r="E17" s="42"/>
      <c r="F17" s="42"/>
    </row>
    <row r="18" spans="1:18" ht="17.45" customHeight="1" x14ac:dyDescent="0.25">
      <c r="B18" s="46" t="s">
        <v>199</v>
      </c>
      <c r="G18" s="48"/>
      <c r="H18" s="48"/>
      <c r="I18" s="176"/>
      <c r="J18" s="176"/>
      <c r="K18" s="176"/>
      <c r="L18" s="176"/>
      <c r="M18" s="176"/>
      <c r="N18" s="176"/>
    </row>
    <row r="19" spans="1:18" ht="17.45" customHeight="1" x14ac:dyDescent="0.25">
      <c r="B19" s="48"/>
      <c r="C19" s="48"/>
      <c r="D19" s="48"/>
      <c r="E19" s="133"/>
      <c r="F19" s="48"/>
      <c r="G19" s="48"/>
      <c r="H19" s="48"/>
      <c r="I19" s="176"/>
      <c r="J19" s="176"/>
      <c r="K19" s="176"/>
      <c r="L19" s="176"/>
      <c r="M19" s="176"/>
      <c r="N19" s="176"/>
    </row>
    <row r="20" spans="1:18" ht="17.45" customHeight="1" x14ac:dyDescent="0.25">
      <c r="B20" s="48"/>
      <c r="D20" s="48"/>
      <c r="E20" s="133"/>
      <c r="F20" s="48"/>
      <c r="G20" s="48"/>
      <c r="H20" s="48"/>
      <c r="I20" s="176"/>
      <c r="J20" s="176"/>
      <c r="K20" s="176"/>
      <c r="L20" s="176"/>
      <c r="M20" s="176"/>
      <c r="N20" s="176"/>
    </row>
    <row r="21" spans="1:18" ht="17.45" customHeight="1" x14ac:dyDescent="0.25">
      <c r="C21" s="48"/>
      <c r="D21" s="48"/>
      <c r="E21" s="133"/>
      <c r="F21" s="48"/>
      <c r="G21" s="48"/>
      <c r="H21" s="48"/>
      <c r="I21" s="176"/>
      <c r="J21" s="176"/>
      <c r="K21" s="176"/>
      <c r="L21" s="176"/>
      <c r="M21" s="176"/>
      <c r="N21" s="176"/>
    </row>
    <row r="22" spans="1:18" ht="17.45" customHeight="1" x14ac:dyDescent="0.25">
      <c r="C22" s="48"/>
      <c r="D22" s="48"/>
      <c r="E22" s="133"/>
      <c r="F22" s="48"/>
      <c r="G22" s="48"/>
      <c r="H22" s="48"/>
      <c r="I22" s="176"/>
      <c r="J22" s="176"/>
      <c r="K22" s="176"/>
      <c r="L22" s="176"/>
      <c r="M22" s="176"/>
      <c r="N22" s="176"/>
    </row>
    <row r="23" spans="1:18" ht="17.45" customHeight="1" x14ac:dyDescent="0.25">
      <c r="B23" s="46" t="s">
        <v>200</v>
      </c>
      <c r="C23" s="48"/>
      <c r="D23" s="48"/>
      <c r="E23" s="133"/>
      <c r="F23" s="48"/>
      <c r="G23" s="48"/>
      <c r="H23" s="48"/>
      <c r="I23" s="176"/>
      <c r="J23" s="176"/>
      <c r="K23" s="176"/>
      <c r="L23" s="176"/>
      <c r="M23" s="176"/>
      <c r="N23" s="176"/>
    </row>
    <row r="24" spans="1:18" ht="17.45" customHeight="1" x14ac:dyDescent="0.25">
      <c r="B24" s="48"/>
      <c r="C24" s="48"/>
      <c r="D24" s="48"/>
      <c r="E24" s="133"/>
      <c r="F24" s="48"/>
      <c r="G24" s="48"/>
      <c r="H24" s="48"/>
      <c r="I24" s="176"/>
      <c r="J24" s="176"/>
      <c r="K24" s="176"/>
      <c r="L24" s="176"/>
      <c r="M24" s="176"/>
      <c r="N24" s="176"/>
    </row>
    <row r="25" spans="1:18" ht="17.45" customHeight="1" x14ac:dyDescent="0.25">
      <c r="B25" s="48"/>
      <c r="D25" s="48"/>
      <c r="E25" s="133"/>
      <c r="F25" s="48"/>
      <c r="G25" s="48"/>
      <c r="H25" s="48"/>
      <c r="I25" s="176"/>
      <c r="J25" s="176"/>
      <c r="K25" s="176"/>
      <c r="L25" s="176"/>
      <c r="M25" s="176"/>
      <c r="N25" s="176"/>
    </row>
    <row r="26" spans="1:18" ht="17.45" customHeight="1" x14ac:dyDescent="0.25">
      <c r="B26" s="48"/>
      <c r="C26" s="48"/>
      <c r="D26" s="48"/>
      <c r="E26" s="133"/>
      <c r="F26" s="48"/>
      <c r="G26" s="48"/>
      <c r="H26" s="48"/>
      <c r="I26" s="176"/>
      <c r="J26" s="176"/>
      <c r="K26" s="176"/>
      <c r="L26" s="176"/>
      <c r="M26" s="176"/>
      <c r="N26" s="176"/>
    </row>
    <row r="27" spans="1:18" ht="17.45" customHeight="1" x14ac:dyDescent="0.25">
      <c r="B27" s="215"/>
      <c r="C27" s="215"/>
      <c r="D27" s="215"/>
      <c r="E27" s="215"/>
      <c r="F27" s="215"/>
      <c r="G27" s="215"/>
      <c r="H27" s="215"/>
      <c r="I27" s="176"/>
      <c r="J27" s="176"/>
      <c r="K27" s="176"/>
      <c r="L27" s="176"/>
      <c r="M27" s="176"/>
      <c r="N27" s="176"/>
    </row>
    <row r="28" spans="1:18" ht="17.45" customHeight="1" x14ac:dyDescent="0.25">
      <c r="B28" s="215" t="s">
        <v>1950</v>
      </c>
      <c r="C28" s="215"/>
      <c r="D28" s="215"/>
      <c r="E28" s="215"/>
      <c r="F28" s="215"/>
      <c r="G28" s="215"/>
      <c r="H28" s="215"/>
      <c r="I28" s="176"/>
      <c r="J28" s="176"/>
      <c r="K28" s="176"/>
      <c r="L28" s="176"/>
      <c r="M28" s="176"/>
      <c r="N28" s="176"/>
    </row>
    <row r="29" spans="1:18" ht="17.45" customHeight="1" x14ac:dyDescent="0.25">
      <c r="B29" s="215"/>
      <c r="C29" s="215"/>
      <c r="D29" s="215"/>
      <c r="E29" s="215"/>
      <c r="F29" s="215"/>
      <c r="G29" s="215"/>
      <c r="H29" s="215"/>
      <c r="I29" s="176"/>
      <c r="J29" s="176"/>
      <c r="K29" s="176"/>
      <c r="L29" s="176"/>
      <c r="M29" s="176"/>
      <c r="N29" s="176"/>
    </row>
    <row r="30" spans="1:18" ht="17.45" customHeight="1" x14ac:dyDescent="0.25">
      <c r="B30" s="48"/>
      <c r="C30" s="48"/>
      <c r="D30" s="48"/>
      <c r="E30" s="133"/>
      <c r="F30" s="48"/>
      <c r="G30" s="48"/>
      <c r="H30" s="48"/>
      <c r="I30" s="176"/>
      <c r="J30" s="176"/>
      <c r="K30" s="176"/>
      <c r="L30" s="176"/>
      <c r="M30" s="176"/>
      <c r="N30" s="176"/>
    </row>
    <row r="31" spans="1:18" ht="17.45" customHeight="1" x14ac:dyDescent="0.25">
      <c r="B31" s="292" t="s">
        <v>288</v>
      </c>
      <c r="C31" s="292"/>
      <c r="D31" s="292"/>
      <c r="E31" s="292"/>
      <c r="F31" s="292"/>
      <c r="G31" s="133"/>
      <c r="H31" s="133"/>
      <c r="I31" s="176"/>
      <c r="J31" s="176"/>
      <c r="K31" s="176"/>
      <c r="L31" s="176"/>
      <c r="M31" s="176"/>
      <c r="N31" s="176"/>
      <c r="O31" s="48"/>
      <c r="P31" s="48"/>
      <c r="Q31" s="48"/>
      <c r="R31" s="48"/>
    </row>
    <row r="32" spans="1:18" ht="15.75" customHeight="1" x14ac:dyDescent="0.25">
      <c r="B32" s="272" t="s">
        <v>150</v>
      </c>
      <c r="C32" s="291" t="s">
        <v>203</v>
      </c>
      <c r="D32" s="289"/>
      <c r="E32" s="132" t="s">
        <v>272</v>
      </c>
      <c r="F32" s="131"/>
      <c r="G32" s="134"/>
      <c r="H32" s="134"/>
      <c r="I32" s="47" t="s">
        <v>255</v>
      </c>
      <c r="K32" s="234" t="s">
        <v>77</v>
      </c>
      <c r="L32" s="235" t="s">
        <v>24</v>
      </c>
      <c r="N32" s="60" t="s">
        <v>281</v>
      </c>
    </row>
    <row r="33" spans="1:14" ht="45.75" thickBot="1" x14ac:dyDescent="0.3">
      <c r="A33" s="111" t="s">
        <v>254</v>
      </c>
      <c r="B33" s="293"/>
      <c r="C33" s="67" t="s">
        <v>164</v>
      </c>
      <c r="D33" s="67" t="s">
        <v>165</v>
      </c>
      <c r="E33" s="67" t="s">
        <v>283</v>
      </c>
      <c r="F33" s="67" t="s">
        <v>201</v>
      </c>
      <c r="G33" s="135"/>
      <c r="H33" s="135"/>
      <c r="I33" s="153" t="s">
        <v>254</v>
      </c>
      <c r="J33" s="153" t="s">
        <v>150</v>
      </c>
      <c r="K33" s="66" t="s">
        <v>26</v>
      </c>
      <c r="L33" s="214" t="s">
        <v>25</v>
      </c>
      <c r="N33" s="60"/>
    </row>
    <row r="34" spans="1:14" x14ac:dyDescent="0.25">
      <c r="A34" s="466" t="str">
        <f t="shared" ref="A34:A66" si="1">I34</f>
        <v>7440-38-2</v>
      </c>
      <c r="B34" s="466" t="str">
        <f t="shared" ref="B34:B66" si="2">J34</f>
        <v>arsenic, inorganic</v>
      </c>
      <c r="C34" s="322" t="e">
        <f t="shared" ref="C34:C66" si="3">IF($K34="--","--",($C$4*$C$5*$C$6*$C$7)/($K34*$C$8*$C$9*$C$11*$C$12))</f>
        <v>#DIV/0!</v>
      </c>
      <c r="D34" s="322" t="e">
        <f t="shared" ref="D34:D66" si="4">IF($L34="--","--",($D$4*$D$5*$D$6*$D$7*$L34)/($D$8*$D$9*$D$11*$D$12))</f>
        <v>#DIV/0!</v>
      </c>
      <c r="E34" s="322" t="str">
        <f t="shared" ref="E34:E35" si="5">IF($N34="--","--",$N34)</f>
        <v>--</v>
      </c>
      <c r="F34" s="467" t="e">
        <f>IF(MIN(C34:E34)&gt;0,MIN(C34:E34),"--")</f>
        <v>#DIV/0!</v>
      </c>
      <c r="G34" s="136"/>
      <c r="H34" s="136"/>
      <c r="I34" s="60" t="str">
        <f>'Step 2 Chemical_Parameters'!A12</f>
        <v>7440-38-2</v>
      </c>
      <c r="J34" s="60" t="str">
        <f>'Step 2 Chemical_Parameters'!B12</f>
        <v>arsenic, inorganic</v>
      </c>
      <c r="K34" s="159">
        <f>IF(ISBLANK('Step 1 Toxicity_Values'!D12),"--",'Step 1 Toxicity_Values'!D12)</f>
        <v>1.5</v>
      </c>
      <c r="L34" s="159">
        <f>IF(ISBLANK('Step 1 Toxicity_Values'!E12),"--",'Step 1 Toxicity_Values'!E12)</f>
        <v>2.9999999999999997E-4</v>
      </c>
      <c r="N34" s="61" t="s">
        <v>282</v>
      </c>
    </row>
    <row r="35" spans="1:14" x14ac:dyDescent="0.25">
      <c r="A35" s="466" t="str">
        <f t="shared" si="1"/>
        <v>7440-43-9a</v>
      </c>
      <c r="B35" s="466" t="str">
        <f t="shared" si="2"/>
        <v>cadmium</v>
      </c>
      <c r="C35" s="322" t="str">
        <f t="shared" si="3"/>
        <v>--</v>
      </c>
      <c r="D35" s="322" t="e">
        <f t="shared" si="4"/>
        <v>#DIV/0!</v>
      </c>
      <c r="E35" s="322" t="str">
        <f t="shared" si="5"/>
        <v>--</v>
      </c>
      <c r="F35" s="467" t="e">
        <f t="shared" ref="F35:F66" si="6">IF(MIN(C35:E35)&gt;0,MIN(C35:E35),"--")</f>
        <v>#DIV/0!</v>
      </c>
      <c r="G35" s="136"/>
      <c r="H35" s="136"/>
      <c r="I35" s="60" t="str">
        <f>'Step 2 Chemical_Parameters'!A13</f>
        <v>7440-43-9a</v>
      </c>
      <c r="J35" s="60" t="str">
        <f>'Step 2 Chemical_Parameters'!B13</f>
        <v>cadmium</v>
      </c>
      <c r="K35" s="159" t="str">
        <f>IF(ISBLANK('Step 1 Toxicity_Values'!D13),"--",'Step 1 Toxicity_Values'!D13)</f>
        <v>--</v>
      </c>
      <c r="L35" s="159">
        <f>IF(ISBLANK('Step 1 Toxicity_Values'!E13),"--",'Step 1 Toxicity_Values'!E13)</f>
        <v>1E-3</v>
      </c>
      <c r="N35" s="61" t="s">
        <v>282</v>
      </c>
    </row>
    <row r="36" spans="1:14" s="62" customFormat="1" x14ac:dyDescent="0.25">
      <c r="A36" s="466" t="str">
        <f t="shared" si="1"/>
        <v>50-32-8</v>
      </c>
      <c r="B36" s="466" t="str">
        <f t="shared" si="2"/>
        <v>cPAHs (Benzo(a)pyrene equivalents)</v>
      </c>
      <c r="C36" s="322" t="e">
        <f>IF($K36="--","--",($C$4*$C$5*$C$6*$C$7)/($K36*$C$8*$C$9*$C$11*$C$12))</f>
        <v>#DIV/0!</v>
      </c>
      <c r="D36" s="322" t="e">
        <f t="shared" si="4"/>
        <v>#DIV/0!</v>
      </c>
      <c r="E36" s="322" t="e">
        <f>IF($N36="--","--",$N36)</f>
        <v>#DIV/0!</v>
      </c>
      <c r="F36" s="322" t="e">
        <f t="shared" si="6"/>
        <v>#DIV/0!</v>
      </c>
      <c r="G36" s="233"/>
      <c r="H36" s="233"/>
      <c r="I36" s="60" t="str">
        <f>'Step 2 Chemical_Parameters'!A14</f>
        <v>50-32-8</v>
      </c>
      <c r="J36" s="60" t="str">
        <f>'Step 2 Chemical_Parameters'!B14</f>
        <v>cPAHs (Benzo(a)pyrene equivalents)</v>
      </c>
      <c r="K36" s="159">
        <f>'Step 1 Toxicity_Values'!D14</f>
        <v>1</v>
      </c>
      <c r="L36" s="159">
        <f>IF(ISBLANK('Step 1 Toxicity_Values'!E14),"--",'Step 1 Toxicity_Values'!E14)</f>
        <v>2.9999999999999997E-4</v>
      </c>
      <c r="M36" s="47"/>
      <c r="N36" s="177" t="e">
        <f>($C$4*$C$7*$C$6)/(($H$15+$I$15+$J$15+$K$15)*K36)</f>
        <v>#DIV/0!</v>
      </c>
    </row>
    <row r="37" spans="1:14" x14ac:dyDescent="0.25">
      <c r="A37" s="466" t="str">
        <f t="shared" si="1"/>
        <v>1746-01-6</v>
      </c>
      <c r="B37" s="466" t="str">
        <f t="shared" si="2"/>
        <v>dioxins (2,3,7,8-TCDD)</v>
      </c>
      <c r="C37" s="322" t="e">
        <f t="shared" si="3"/>
        <v>#DIV/0!</v>
      </c>
      <c r="D37" s="322" t="e">
        <f t="shared" si="4"/>
        <v>#DIV/0!</v>
      </c>
      <c r="E37" s="322" t="str">
        <f t="shared" ref="E37:E66" si="7">IF($N37="--","--",$N37)</f>
        <v>--</v>
      </c>
      <c r="F37" s="467" t="e">
        <f t="shared" si="6"/>
        <v>#DIV/0!</v>
      </c>
      <c r="G37" s="136"/>
      <c r="H37" s="136"/>
      <c r="I37" s="60" t="str">
        <f>'Step 2 Chemical_Parameters'!A15</f>
        <v>1746-01-6</v>
      </c>
      <c r="J37" s="60" t="str">
        <f>'Step 2 Chemical_Parameters'!B15</f>
        <v>dioxins (2,3,7,8-TCDD)</v>
      </c>
      <c r="K37" s="159">
        <f>IF(ISBLANK('Step 1 Toxicity_Values'!D15),"--",'Step 1 Toxicity_Values'!D15)</f>
        <v>130000</v>
      </c>
      <c r="L37" s="159">
        <f>IF(ISBLANK('Step 1 Toxicity_Values'!E15),"--",'Step 1 Toxicity_Values'!E15)</f>
        <v>6.9999999999999996E-10</v>
      </c>
      <c r="N37" s="61" t="s">
        <v>282</v>
      </c>
    </row>
    <row r="38" spans="1:14" x14ac:dyDescent="0.25">
      <c r="A38" s="466" t="str">
        <f t="shared" si="1"/>
        <v>7439-92-1</v>
      </c>
      <c r="B38" s="466" t="str">
        <f t="shared" si="2"/>
        <v>lead</v>
      </c>
      <c r="C38" s="322" t="str">
        <f t="shared" si="3"/>
        <v>--</v>
      </c>
      <c r="D38" s="322" t="str">
        <f t="shared" si="4"/>
        <v>--</v>
      </c>
      <c r="E38" s="322" t="str">
        <f t="shared" si="7"/>
        <v>--</v>
      </c>
      <c r="F38" s="467" t="str">
        <f t="shared" si="6"/>
        <v>--</v>
      </c>
      <c r="G38" s="136"/>
      <c r="H38" s="136"/>
      <c r="I38" s="60" t="str">
        <f>'Step 2 Chemical_Parameters'!A16</f>
        <v>7439-92-1</v>
      </c>
      <c r="J38" s="60" t="str">
        <f>'Step 2 Chemical_Parameters'!B16</f>
        <v>lead</v>
      </c>
      <c r="K38" s="159" t="str">
        <f>IF(ISBLANK('Step 1 Toxicity_Values'!D16),"--",'Step 1 Toxicity_Values'!D16)</f>
        <v>--</v>
      </c>
      <c r="L38" s="159" t="str">
        <f>IF(ISBLANK('Step 1 Toxicity_Values'!E16),"--",'Step 1 Toxicity_Values'!E16)</f>
        <v>--</v>
      </c>
      <c r="N38" s="61" t="s">
        <v>282</v>
      </c>
    </row>
    <row r="39" spans="1:14" x14ac:dyDescent="0.25">
      <c r="A39" s="466" t="str">
        <f t="shared" si="1"/>
        <v>22967-92-6</v>
      </c>
      <c r="B39" s="466" t="str">
        <f t="shared" si="2"/>
        <v>methyl mercury</v>
      </c>
      <c r="C39" s="322" t="str">
        <f t="shared" si="3"/>
        <v>--</v>
      </c>
      <c r="D39" s="322" t="e">
        <f t="shared" si="4"/>
        <v>#DIV/0!</v>
      </c>
      <c r="E39" s="322" t="str">
        <f t="shared" si="7"/>
        <v>--</v>
      </c>
      <c r="F39" s="467" t="e">
        <f t="shared" si="6"/>
        <v>#DIV/0!</v>
      </c>
      <c r="G39" s="136"/>
      <c r="H39" s="136"/>
      <c r="I39" s="60" t="str">
        <f>'Step 2 Chemical_Parameters'!A17</f>
        <v>22967-92-6</v>
      </c>
      <c r="J39" s="60" t="str">
        <f>'Step 2 Chemical_Parameters'!B17</f>
        <v>methyl mercury</v>
      </c>
      <c r="K39" s="159" t="str">
        <f>IF(ISBLANK('Step 1 Toxicity_Values'!D17),"--",'Step 1 Toxicity_Values'!D17)</f>
        <v>--</v>
      </c>
      <c r="L39" s="159">
        <f>IF(ISBLANK('Step 1 Toxicity_Values'!E17),"--",'Step 1 Toxicity_Values'!E17)</f>
        <v>1E-4</v>
      </c>
      <c r="N39" s="61" t="s">
        <v>282</v>
      </c>
    </row>
    <row r="40" spans="1:14" x14ac:dyDescent="0.25">
      <c r="A40" s="466" t="str">
        <f t="shared" si="1"/>
        <v>1336-36-3a</v>
      </c>
      <c r="B40" s="466" t="str">
        <f t="shared" si="2"/>
        <v>dioxin-like PCBs</v>
      </c>
      <c r="C40" s="322" t="e">
        <f t="shared" si="3"/>
        <v>#DIV/0!</v>
      </c>
      <c r="D40" s="322" t="e">
        <f t="shared" si="4"/>
        <v>#DIV/0!</v>
      </c>
      <c r="E40" s="322" t="str">
        <f t="shared" si="7"/>
        <v>--</v>
      </c>
      <c r="F40" s="467" t="e">
        <f t="shared" si="6"/>
        <v>#DIV/0!</v>
      </c>
      <c r="G40" s="136"/>
      <c r="H40" s="136"/>
      <c r="I40" s="60" t="str">
        <f>'Step 2 Chemical_Parameters'!A18</f>
        <v>1336-36-3a</v>
      </c>
      <c r="J40" s="60" t="str">
        <f>'Step 2 Chemical_Parameters'!B18</f>
        <v>dioxin-like PCBs</v>
      </c>
      <c r="K40" s="159">
        <f>IF(ISBLANK('Step 1 Toxicity_Values'!D18),"--",'Step 1 Toxicity_Values'!D18)</f>
        <v>130000</v>
      </c>
      <c r="L40" s="159">
        <f>IF(ISBLANK('Step 1 Toxicity_Values'!E18),"--",'Step 1 Toxicity_Values'!E18)</f>
        <v>6.9999999999999996E-10</v>
      </c>
      <c r="N40" s="61" t="s">
        <v>282</v>
      </c>
    </row>
    <row r="41" spans="1:14" x14ac:dyDescent="0.25">
      <c r="A41" s="466" t="str">
        <f t="shared" si="1"/>
        <v>56-35-9</v>
      </c>
      <c r="B41" s="466" t="str">
        <f t="shared" si="2"/>
        <v>tributyltin oxide</v>
      </c>
      <c r="C41" s="322" t="str">
        <f t="shared" si="3"/>
        <v>--</v>
      </c>
      <c r="D41" s="322" t="e">
        <f t="shared" si="4"/>
        <v>#DIV/0!</v>
      </c>
      <c r="E41" s="322" t="str">
        <f t="shared" si="7"/>
        <v>--</v>
      </c>
      <c r="F41" s="467" t="e">
        <f t="shared" si="6"/>
        <v>#DIV/0!</v>
      </c>
      <c r="G41" s="136"/>
      <c r="H41" s="136"/>
      <c r="I41" s="60" t="str">
        <f>'Step 2 Chemical_Parameters'!A19</f>
        <v>56-35-9</v>
      </c>
      <c r="J41" s="60" t="str">
        <f>'Step 2 Chemical_Parameters'!B19</f>
        <v>tributyltin oxide</v>
      </c>
      <c r="K41" s="159" t="str">
        <f>IF(ISBLANK('Step 1 Toxicity_Values'!D19),"--",'Step 1 Toxicity_Values'!D19)</f>
        <v>--</v>
      </c>
      <c r="L41" s="159">
        <f>IF(ISBLANK('Step 1 Toxicity_Values'!E19),"--",'Step 1 Toxicity_Values'!E19)</f>
        <v>2.9999999999999997E-4</v>
      </c>
      <c r="N41" s="61" t="s">
        <v>282</v>
      </c>
    </row>
    <row r="42" spans="1:14" x14ac:dyDescent="0.25">
      <c r="A42" s="466" t="str">
        <f t="shared" si="1"/>
        <v>50-29-3</v>
      </c>
      <c r="B42" s="466" t="str">
        <f t="shared" si="2"/>
        <v>DDTs</v>
      </c>
      <c r="C42" s="322" t="e">
        <f t="shared" si="3"/>
        <v>#DIV/0!</v>
      </c>
      <c r="D42" s="322" t="e">
        <f t="shared" si="4"/>
        <v>#DIV/0!</v>
      </c>
      <c r="E42" s="322" t="str">
        <f t="shared" si="7"/>
        <v>--</v>
      </c>
      <c r="F42" s="467" t="e">
        <f t="shared" si="6"/>
        <v>#DIV/0!</v>
      </c>
      <c r="G42" s="136"/>
      <c r="H42" s="136"/>
      <c r="I42" s="60" t="str">
        <f>'Step 2 Chemical_Parameters'!A20</f>
        <v>50-29-3</v>
      </c>
      <c r="J42" s="60" t="str">
        <f>'Step 2 Chemical_Parameters'!B20</f>
        <v>DDTs</v>
      </c>
      <c r="K42" s="159">
        <f>IF(ISBLANK('Step 1 Toxicity_Values'!D20),"--",'Step 1 Toxicity_Values'!D20)</f>
        <v>0.34</v>
      </c>
      <c r="L42" s="159">
        <f>IF(ISBLANK('Step 1 Toxicity_Values'!E20),"--",'Step 1 Toxicity_Values'!E20)</f>
        <v>5.0000000000000001E-4</v>
      </c>
      <c r="N42" s="61" t="s">
        <v>282</v>
      </c>
    </row>
    <row r="43" spans="1:14" x14ac:dyDescent="0.25">
      <c r="A43" s="466" t="str">
        <f t="shared" si="1"/>
        <v>71-43-2</v>
      </c>
      <c r="B43" s="466" t="str">
        <f t="shared" si="2"/>
        <v>Benzene</v>
      </c>
      <c r="C43" s="322" t="e">
        <f t="shared" si="3"/>
        <v>#DIV/0!</v>
      </c>
      <c r="D43" s="322" t="e">
        <f t="shared" si="4"/>
        <v>#DIV/0!</v>
      </c>
      <c r="E43" s="322" t="str">
        <f t="shared" si="7"/>
        <v>--</v>
      </c>
      <c r="F43" s="467" t="e">
        <f t="shared" si="6"/>
        <v>#DIV/0!</v>
      </c>
      <c r="G43" s="136"/>
      <c r="H43" s="136"/>
      <c r="I43" s="60" t="str">
        <f>'Step 2 Chemical_Parameters'!A21</f>
        <v>71-43-2</v>
      </c>
      <c r="J43" s="60" t="str">
        <f>'Step 2 Chemical_Parameters'!B21</f>
        <v>Benzene</v>
      </c>
      <c r="K43" s="159">
        <f>IF(ISBLANK('Step 1 Toxicity_Values'!D21),"--",'Step 1 Toxicity_Values'!D21)</f>
        <v>5.5E-2</v>
      </c>
      <c r="L43" s="159">
        <f>IF(ISBLANK('Step 1 Toxicity_Values'!E21),"--",'Step 1 Toxicity_Values'!E21)</f>
        <v>4.0000000000000001E-3</v>
      </c>
      <c r="N43" s="61" t="s">
        <v>282</v>
      </c>
    </row>
    <row r="44" spans="1:14" x14ac:dyDescent="0.25">
      <c r="A44" s="466" t="str">
        <f t="shared" si="1"/>
        <v>--</v>
      </c>
      <c r="B44" s="466" t="str">
        <f t="shared" si="2"/>
        <v>--</v>
      </c>
      <c r="C44" s="322" t="str">
        <f t="shared" si="3"/>
        <v>--</v>
      </c>
      <c r="D44" s="322" t="str">
        <f t="shared" si="4"/>
        <v>--</v>
      </c>
      <c r="E44" s="322" t="str">
        <f t="shared" si="7"/>
        <v>--</v>
      </c>
      <c r="F44" s="467" t="str">
        <f t="shared" si="6"/>
        <v>--</v>
      </c>
      <c r="G44" s="136"/>
      <c r="H44" s="136"/>
      <c r="I44" s="60" t="str">
        <f>'Step 2 Chemical_Parameters'!A22</f>
        <v>--</v>
      </c>
      <c r="J44" s="60" t="str">
        <f>'Step 2 Chemical_Parameters'!B22</f>
        <v>--</v>
      </c>
      <c r="K44" s="159" t="str">
        <f>IF(ISBLANK('Step 1 Toxicity_Values'!D22),"--",'Step 1 Toxicity_Values'!D22)</f>
        <v>--</v>
      </c>
      <c r="L44" s="159" t="str">
        <f>IF(ISBLANK('Step 1 Toxicity_Values'!E22),"--",'Step 1 Toxicity_Values'!E22)</f>
        <v>--</v>
      </c>
      <c r="N44" s="61" t="s">
        <v>282</v>
      </c>
    </row>
    <row r="45" spans="1:14" x14ac:dyDescent="0.25">
      <c r="A45" s="466" t="str">
        <f t="shared" si="1"/>
        <v>--</v>
      </c>
      <c r="B45" s="466" t="str">
        <f t="shared" si="2"/>
        <v>--</v>
      </c>
      <c r="C45" s="322" t="str">
        <f t="shared" si="3"/>
        <v>--</v>
      </c>
      <c r="D45" s="322" t="str">
        <f t="shared" si="4"/>
        <v>--</v>
      </c>
      <c r="E45" s="322" t="str">
        <f t="shared" si="7"/>
        <v>--</v>
      </c>
      <c r="F45" s="467" t="str">
        <f t="shared" si="6"/>
        <v>--</v>
      </c>
      <c r="G45" s="136"/>
      <c r="H45" s="136"/>
      <c r="I45" s="60" t="str">
        <f>'Step 2 Chemical_Parameters'!A23</f>
        <v>--</v>
      </c>
      <c r="J45" s="60" t="str">
        <f>'Step 2 Chemical_Parameters'!B23</f>
        <v>--</v>
      </c>
      <c r="K45" s="159" t="str">
        <f>IF(ISBLANK('Step 1 Toxicity_Values'!D23),"--",'Step 1 Toxicity_Values'!D23)</f>
        <v>--</v>
      </c>
      <c r="L45" s="159" t="str">
        <f>IF(ISBLANK('Step 1 Toxicity_Values'!E23),"--",'Step 1 Toxicity_Values'!E23)</f>
        <v>--</v>
      </c>
      <c r="N45" s="61" t="s">
        <v>282</v>
      </c>
    </row>
    <row r="46" spans="1:14" x14ac:dyDescent="0.25">
      <c r="A46" s="466" t="str">
        <f t="shared" si="1"/>
        <v>--</v>
      </c>
      <c r="B46" s="466" t="str">
        <f t="shared" si="2"/>
        <v>--</v>
      </c>
      <c r="C46" s="322" t="str">
        <f t="shared" si="3"/>
        <v>--</v>
      </c>
      <c r="D46" s="322" t="str">
        <f t="shared" si="4"/>
        <v>--</v>
      </c>
      <c r="E46" s="322" t="str">
        <f t="shared" si="7"/>
        <v>--</v>
      </c>
      <c r="F46" s="467" t="str">
        <f t="shared" si="6"/>
        <v>--</v>
      </c>
      <c r="G46" s="136"/>
      <c r="H46" s="136"/>
      <c r="I46" s="60" t="str">
        <f>'Step 2 Chemical_Parameters'!A24</f>
        <v>--</v>
      </c>
      <c r="J46" s="60" t="str">
        <f>'Step 2 Chemical_Parameters'!B24</f>
        <v>--</v>
      </c>
      <c r="K46" s="159" t="str">
        <f>IF(ISBLANK('Step 1 Toxicity_Values'!D24),"--",'Step 1 Toxicity_Values'!D24)</f>
        <v>--</v>
      </c>
      <c r="L46" s="159" t="str">
        <f>IF(ISBLANK('Step 1 Toxicity_Values'!E24),"--",'Step 1 Toxicity_Values'!E24)</f>
        <v>--</v>
      </c>
      <c r="N46" s="61" t="s">
        <v>282</v>
      </c>
    </row>
    <row r="47" spans="1:14" x14ac:dyDescent="0.25">
      <c r="A47" s="466" t="str">
        <f t="shared" si="1"/>
        <v>--</v>
      </c>
      <c r="B47" s="466" t="str">
        <f t="shared" si="2"/>
        <v>--</v>
      </c>
      <c r="C47" s="322" t="str">
        <f t="shared" si="3"/>
        <v>--</v>
      </c>
      <c r="D47" s="322" t="str">
        <f t="shared" si="4"/>
        <v>--</v>
      </c>
      <c r="E47" s="322" t="str">
        <f t="shared" si="7"/>
        <v>--</v>
      </c>
      <c r="F47" s="467" t="str">
        <f t="shared" si="6"/>
        <v>--</v>
      </c>
      <c r="G47" s="136"/>
      <c r="H47" s="136"/>
      <c r="I47" s="60" t="str">
        <f>'Step 2 Chemical_Parameters'!A25</f>
        <v>--</v>
      </c>
      <c r="J47" s="60" t="str">
        <f>'Step 2 Chemical_Parameters'!B25</f>
        <v>--</v>
      </c>
      <c r="K47" s="159" t="str">
        <f>IF(ISBLANK('Step 1 Toxicity_Values'!D25),"--",'Step 1 Toxicity_Values'!D25)</f>
        <v>--</v>
      </c>
      <c r="L47" s="159" t="str">
        <f>IF(ISBLANK('Step 1 Toxicity_Values'!E25),"--",'Step 1 Toxicity_Values'!E25)</f>
        <v>--</v>
      </c>
      <c r="N47" s="61" t="s">
        <v>282</v>
      </c>
    </row>
    <row r="48" spans="1:14" x14ac:dyDescent="0.25">
      <c r="A48" s="466" t="str">
        <f t="shared" si="1"/>
        <v>--</v>
      </c>
      <c r="B48" s="466" t="str">
        <f t="shared" si="2"/>
        <v>--</v>
      </c>
      <c r="C48" s="322" t="str">
        <f t="shared" si="3"/>
        <v>--</v>
      </c>
      <c r="D48" s="322" t="str">
        <f t="shared" si="4"/>
        <v>--</v>
      </c>
      <c r="E48" s="322" t="str">
        <f t="shared" si="7"/>
        <v>--</v>
      </c>
      <c r="F48" s="467" t="str">
        <f t="shared" si="6"/>
        <v>--</v>
      </c>
      <c r="G48" s="136"/>
      <c r="H48" s="136"/>
      <c r="I48" s="60" t="str">
        <f>'Step 2 Chemical_Parameters'!A26</f>
        <v>--</v>
      </c>
      <c r="J48" s="60" t="str">
        <f>'Step 2 Chemical_Parameters'!B26</f>
        <v>--</v>
      </c>
      <c r="K48" s="159" t="str">
        <f>IF(ISBLANK('Step 1 Toxicity_Values'!D26),"--",'Step 1 Toxicity_Values'!D26)</f>
        <v>--</v>
      </c>
      <c r="L48" s="159" t="str">
        <f>IF(ISBLANK('Step 1 Toxicity_Values'!E26),"--",'Step 1 Toxicity_Values'!E26)</f>
        <v>--</v>
      </c>
      <c r="N48" s="61" t="s">
        <v>282</v>
      </c>
    </row>
    <row r="49" spans="1:14" x14ac:dyDescent="0.25">
      <c r="A49" s="466" t="str">
        <f t="shared" si="1"/>
        <v>--</v>
      </c>
      <c r="B49" s="466" t="str">
        <f t="shared" si="2"/>
        <v>--</v>
      </c>
      <c r="C49" s="322" t="str">
        <f t="shared" si="3"/>
        <v>--</v>
      </c>
      <c r="D49" s="322" t="str">
        <f t="shared" si="4"/>
        <v>--</v>
      </c>
      <c r="E49" s="322" t="str">
        <f t="shared" si="7"/>
        <v>--</v>
      </c>
      <c r="F49" s="467" t="str">
        <f t="shared" si="6"/>
        <v>--</v>
      </c>
      <c r="G49" s="136"/>
      <c r="H49" s="136"/>
      <c r="I49" s="60" t="str">
        <f>'Step 2 Chemical_Parameters'!A27</f>
        <v>--</v>
      </c>
      <c r="J49" s="60" t="str">
        <f>'Step 2 Chemical_Parameters'!B27</f>
        <v>--</v>
      </c>
      <c r="K49" s="159" t="str">
        <f>IF(ISBLANK('Step 1 Toxicity_Values'!D27),"--",'Step 1 Toxicity_Values'!D27)</f>
        <v>--</v>
      </c>
      <c r="L49" s="159" t="str">
        <f>IF(ISBLANK('Step 1 Toxicity_Values'!E27),"--",'Step 1 Toxicity_Values'!E27)</f>
        <v>--</v>
      </c>
      <c r="N49" s="61" t="s">
        <v>282</v>
      </c>
    </row>
    <row r="50" spans="1:14" x14ac:dyDescent="0.25">
      <c r="A50" s="466" t="str">
        <f t="shared" si="1"/>
        <v>--</v>
      </c>
      <c r="B50" s="466" t="str">
        <f t="shared" si="2"/>
        <v>--</v>
      </c>
      <c r="C50" s="322" t="str">
        <f t="shared" si="3"/>
        <v>--</v>
      </c>
      <c r="D50" s="322" t="str">
        <f t="shared" si="4"/>
        <v>--</v>
      </c>
      <c r="E50" s="322" t="str">
        <f t="shared" si="7"/>
        <v>--</v>
      </c>
      <c r="F50" s="467" t="str">
        <f t="shared" si="6"/>
        <v>--</v>
      </c>
      <c r="G50" s="136"/>
      <c r="H50" s="136"/>
      <c r="I50" s="60" t="str">
        <f>'Step 2 Chemical_Parameters'!A28</f>
        <v>--</v>
      </c>
      <c r="J50" s="60" t="str">
        <f>'Step 2 Chemical_Parameters'!B28</f>
        <v>--</v>
      </c>
      <c r="K50" s="159" t="str">
        <f>IF(ISBLANK('Step 1 Toxicity_Values'!D28),"--",'Step 1 Toxicity_Values'!D28)</f>
        <v>--</v>
      </c>
      <c r="L50" s="159" t="str">
        <f>IF(ISBLANK('Step 1 Toxicity_Values'!E28),"--",'Step 1 Toxicity_Values'!E28)</f>
        <v>--</v>
      </c>
      <c r="N50" s="61" t="s">
        <v>282</v>
      </c>
    </row>
    <row r="51" spans="1:14" x14ac:dyDescent="0.25">
      <c r="A51" s="466" t="str">
        <f t="shared" si="1"/>
        <v>--</v>
      </c>
      <c r="B51" s="466" t="str">
        <f t="shared" si="2"/>
        <v>--</v>
      </c>
      <c r="C51" s="322" t="str">
        <f t="shared" si="3"/>
        <v>--</v>
      </c>
      <c r="D51" s="322" t="str">
        <f t="shared" si="4"/>
        <v>--</v>
      </c>
      <c r="E51" s="322" t="str">
        <f t="shared" si="7"/>
        <v>--</v>
      </c>
      <c r="F51" s="467" t="str">
        <f t="shared" si="6"/>
        <v>--</v>
      </c>
      <c r="G51" s="136"/>
      <c r="H51" s="136"/>
      <c r="I51" s="60" t="str">
        <f>'Step 2 Chemical_Parameters'!A29</f>
        <v>--</v>
      </c>
      <c r="J51" s="60" t="str">
        <f>'Step 2 Chemical_Parameters'!B29</f>
        <v>--</v>
      </c>
      <c r="K51" s="159" t="str">
        <f>IF(ISBLANK('Step 1 Toxicity_Values'!D29),"--",'Step 1 Toxicity_Values'!D29)</f>
        <v>--</v>
      </c>
      <c r="L51" s="159" t="str">
        <f>IF(ISBLANK('Step 1 Toxicity_Values'!E29),"--",'Step 1 Toxicity_Values'!E29)</f>
        <v>--</v>
      </c>
      <c r="N51" s="61" t="s">
        <v>282</v>
      </c>
    </row>
    <row r="52" spans="1:14" x14ac:dyDescent="0.25">
      <c r="A52" s="466" t="str">
        <f t="shared" si="1"/>
        <v>--</v>
      </c>
      <c r="B52" s="466" t="str">
        <f t="shared" si="2"/>
        <v>--</v>
      </c>
      <c r="C52" s="322" t="str">
        <f t="shared" si="3"/>
        <v>--</v>
      </c>
      <c r="D52" s="322" t="str">
        <f t="shared" si="4"/>
        <v>--</v>
      </c>
      <c r="E52" s="322" t="str">
        <f t="shared" si="7"/>
        <v>--</v>
      </c>
      <c r="F52" s="467" t="str">
        <f t="shared" si="6"/>
        <v>--</v>
      </c>
      <c r="G52" s="136"/>
      <c r="H52" s="136"/>
      <c r="I52" s="60" t="str">
        <f>'Step 2 Chemical_Parameters'!A30</f>
        <v>--</v>
      </c>
      <c r="J52" s="60" t="str">
        <f>'Step 2 Chemical_Parameters'!B30</f>
        <v>--</v>
      </c>
      <c r="K52" s="159" t="str">
        <f>IF(ISBLANK('Step 1 Toxicity_Values'!D30),"--",'Step 1 Toxicity_Values'!D30)</f>
        <v>--</v>
      </c>
      <c r="L52" s="159" t="str">
        <f>IF(ISBLANK('Step 1 Toxicity_Values'!E30),"--",'Step 1 Toxicity_Values'!E30)</f>
        <v>--</v>
      </c>
      <c r="N52" s="61" t="s">
        <v>282</v>
      </c>
    </row>
    <row r="53" spans="1:14" x14ac:dyDescent="0.25">
      <c r="A53" s="466" t="str">
        <f t="shared" si="1"/>
        <v>--</v>
      </c>
      <c r="B53" s="466" t="str">
        <f t="shared" si="2"/>
        <v>--</v>
      </c>
      <c r="C53" s="322" t="str">
        <f t="shared" si="3"/>
        <v>--</v>
      </c>
      <c r="D53" s="322" t="str">
        <f t="shared" si="4"/>
        <v>--</v>
      </c>
      <c r="E53" s="322" t="str">
        <f t="shared" si="7"/>
        <v>--</v>
      </c>
      <c r="F53" s="467" t="str">
        <f t="shared" si="6"/>
        <v>--</v>
      </c>
      <c r="G53" s="136"/>
      <c r="H53" s="136"/>
      <c r="I53" s="60" t="str">
        <f>'Step 2 Chemical_Parameters'!A31</f>
        <v>--</v>
      </c>
      <c r="J53" s="60" t="str">
        <f>'Step 2 Chemical_Parameters'!B31</f>
        <v>--</v>
      </c>
      <c r="K53" s="159" t="str">
        <f>IF(ISBLANK('Step 1 Toxicity_Values'!D31),"--",'Step 1 Toxicity_Values'!D31)</f>
        <v>--</v>
      </c>
      <c r="L53" s="159" t="str">
        <f>IF(ISBLANK('Step 1 Toxicity_Values'!E31),"--",'Step 1 Toxicity_Values'!E31)</f>
        <v>--</v>
      </c>
      <c r="N53" s="61" t="s">
        <v>282</v>
      </c>
    </row>
    <row r="54" spans="1:14" x14ac:dyDescent="0.25">
      <c r="A54" s="466" t="str">
        <f t="shared" si="1"/>
        <v>--</v>
      </c>
      <c r="B54" s="466" t="str">
        <f t="shared" si="2"/>
        <v>--</v>
      </c>
      <c r="C54" s="322" t="str">
        <f t="shared" si="3"/>
        <v>--</v>
      </c>
      <c r="D54" s="322" t="str">
        <f t="shared" si="4"/>
        <v>--</v>
      </c>
      <c r="E54" s="322" t="str">
        <f t="shared" si="7"/>
        <v>--</v>
      </c>
      <c r="F54" s="467" t="str">
        <f t="shared" si="6"/>
        <v>--</v>
      </c>
      <c r="G54" s="136"/>
      <c r="H54" s="136"/>
      <c r="I54" s="60" t="str">
        <f>'Step 2 Chemical_Parameters'!A32</f>
        <v>--</v>
      </c>
      <c r="J54" s="60" t="str">
        <f>'Step 2 Chemical_Parameters'!B32</f>
        <v>--</v>
      </c>
      <c r="K54" s="159" t="str">
        <f>IF(ISBLANK('Step 1 Toxicity_Values'!D32),"--",'Step 1 Toxicity_Values'!D32)</f>
        <v>--</v>
      </c>
      <c r="L54" s="159" t="str">
        <f>IF(ISBLANK('Step 1 Toxicity_Values'!E32),"--",'Step 1 Toxicity_Values'!E32)</f>
        <v>--</v>
      </c>
      <c r="N54" s="61" t="s">
        <v>282</v>
      </c>
    </row>
    <row r="55" spans="1:14" x14ac:dyDescent="0.25">
      <c r="A55" s="466" t="str">
        <f t="shared" si="1"/>
        <v>--</v>
      </c>
      <c r="B55" s="466" t="str">
        <f t="shared" si="2"/>
        <v>--</v>
      </c>
      <c r="C55" s="322" t="str">
        <f t="shared" si="3"/>
        <v>--</v>
      </c>
      <c r="D55" s="322" t="str">
        <f t="shared" si="4"/>
        <v>--</v>
      </c>
      <c r="E55" s="322" t="str">
        <f t="shared" si="7"/>
        <v>--</v>
      </c>
      <c r="F55" s="467" t="str">
        <f t="shared" si="6"/>
        <v>--</v>
      </c>
      <c r="G55" s="136"/>
      <c r="H55" s="136"/>
      <c r="I55" s="60" t="str">
        <f>'Step 2 Chemical_Parameters'!A33</f>
        <v>--</v>
      </c>
      <c r="J55" s="60" t="str">
        <f>'Step 2 Chemical_Parameters'!B33</f>
        <v>--</v>
      </c>
      <c r="K55" s="159" t="str">
        <f>IF(ISBLANK('Step 1 Toxicity_Values'!D33),"--",'Step 1 Toxicity_Values'!D33)</f>
        <v>--</v>
      </c>
      <c r="L55" s="159" t="str">
        <f>IF(ISBLANK('Step 1 Toxicity_Values'!E33),"--",'Step 1 Toxicity_Values'!E33)</f>
        <v>--</v>
      </c>
      <c r="N55" s="61" t="s">
        <v>282</v>
      </c>
    </row>
    <row r="56" spans="1:14" x14ac:dyDescent="0.25">
      <c r="A56" s="466" t="str">
        <f t="shared" si="1"/>
        <v>--</v>
      </c>
      <c r="B56" s="466" t="str">
        <f t="shared" si="2"/>
        <v>--</v>
      </c>
      <c r="C56" s="322" t="str">
        <f t="shared" si="3"/>
        <v>--</v>
      </c>
      <c r="D56" s="322" t="str">
        <f t="shared" si="4"/>
        <v>--</v>
      </c>
      <c r="E56" s="322" t="str">
        <f t="shared" si="7"/>
        <v>--</v>
      </c>
      <c r="F56" s="467" t="str">
        <f t="shared" si="6"/>
        <v>--</v>
      </c>
      <c r="G56" s="136"/>
      <c r="H56" s="136"/>
      <c r="I56" s="60" t="str">
        <f>'Step 2 Chemical_Parameters'!A34</f>
        <v>--</v>
      </c>
      <c r="J56" s="60" t="str">
        <f>'Step 2 Chemical_Parameters'!B34</f>
        <v>--</v>
      </c>
      <c r="K56" s="159" t="str">
        <f>IF(ISBLANK('Step 1 Toxicity_Values'!D34),"--",'Step 1 Toxicity_Values'!D34)</f>
        <v>--</v>
      </c>
      <c r="L56" s="159" t="str">
        <f>IF(ISBLANK('Step 1 Toxicity_Values'!E34),"--",'Step 1 Toxicity_Values'!E34)</f>
        <v>--</v>
      </c>
      <c r="N56" s="61" t="s">
        <v>282</v>
      </c>
    </row>
    <row r="57" spans="1:14" x14ac:dyDescent="0.25">
      <c r="A57" s="466" t="str">
        <f t="shared" si="1"/>
        <v>--</v>
      </c>
      <c r="B57" s="466" t="str">
        <f t="shared" si="2"/>
        <v>--</v>
      </c>
      <c r="C57" s="322" t="str">
        <f t="shared" si="3"/>
        <v>--</v>
      </c>
      <c r="D57" s="322" t="str">
        <f t="shared" si="4"/>
        <v>--</v>
      </c>
      <c r="E57" s="322" t="str">
        <f t="shared" si="7"/>
        <v>--</v>
      </c>
      <c r="F57" s="467" t="str">
        <f t="shared" si="6"/>
        <v>--</v>
      </c>
      <c r="G57" s="136"/>
      <c r="H57" s="136"/>
      <c r="I57" s="60" t="str">
        <f>'Step 2 Chemical_Parameters'!A35</f>
        <v>--</v>
      </c>
      <c r="J57" s="60" t="str">
        <f>'Step 2 Chemical_Parameters'!B35</f>
        <v>--</v>
      </c>
      <c r="K57" s="159" t="str">
        <f>IF(ISBLANK('Step 1 Toxicity_Values'!D35),"--",'Step 1 Toxicity_Values'!D35)</f>
        <v>--</v>
      </c>
      <c r="L57" s="159" t="str">
        <f>IF(ISBLANK('Step 1 Toxicity_Values'!E35),"--",'Step 1 Toxicity_Values'!E35)</f>
        <v>--</v>
      </c>
      <c r="N57" s="61" t="s">
        <v>282</v>
      </c>
    </row>
    <row r="58" spans="1:14" x14ac:dyDescent="0.25">
      <c r="A58" s="466" t="str">
        <f t="shared" si="1"/>
        <v>--</v>
      </c>
      <c r="B58" s="466" t="str">
        <f t="shared" si="2"/>
        <v>--</v>
      </c>
      <c r="C58" s="322" t="str">
        <f t="shared" si="3"/>
        <v>--</v>
      </c>
      <c r="D58" s="322" t="str">
        <f t="shared" si="4"/>
        <v>--</v>
      </c>
      <c r="E58" s="322" t="str">
        <f t="shared" si="7"/>
        <v>--</v>
      </c>
      <c r="F58" s="467" t="str">
        <f t="shared" si="6"/>
        <v>--</v>
      </c>
      <c r="G58" s="136"/>
      <c r="H58" s="136"/>
      <c r="I58" s="60" t="str">
        <f>'Step 2 Chemical_Parameters'!A36</f>
        <v>--</v>
      </c>
      <c r="J58" s="60" t="str">
        <f>'Step 2 Chemical_Parameters'!B36</f>
        <v>--</v>
      </c>
      <c r="K58" s="159" t="str">
        <f>IF(ISBLANK('Step 1 Toxicity_Values'!D36),"--",'Step 1 Toxicity_Values'!D36)</f>
        <v>--</v>
      </c>
      <c r="L58" s="159" t="str">
        <f>IF(ISBLANK('Step 1 Toxicity_Values'!E36),"--",'Step 1 Toxicity_Values'!E36)</f>
        <v>--</v>
      </c>
      <c r="N58" s="61" t="s">
        <v>282</v>
      </c>
    </row>
    <row r="59" spans="1:14" x14ac:dyDescent="0.25">
      <c r="A59" s="466" t="str">
        <f t="shared" si="1"/>
        <v>--</v>
      </c>
      <c r="B59" s="466" t="str">
        <f t="shared" si="2"/>
        <v>--</v>
      </c>
      <c r="C59" s="322" t="str">
        <f t="shared" si="3"/>
        <v>--</v>
      </c>
      <c r="D59" s="322" t="str">
        <f t="shared" si="4"/>
        <v>--</v>
      </c>
      <c r="E59" s="322" t="str">
        <f t="shared" si="7"/>
        <v>--</v>
      </c>
      <c r="F59" s="467" t="str">
        <f t="shared" si="6"/>
        <v>--</v>
      </c>
      <c r="G59" s="136"/>
      <c r="H59" s="136"/>
      <c r="I59" s="60" t="str">
        <f>'Step 2 Chemical_Parameters'!A37</f>
        <v>--</v>
      </c>
      <c r="J59" s="60" t="str">
        <f>'Step 2 Chemical_Parameters'!B37</f>
        <v>--</v>
      </c>
      <c r="K59" s="159" t="str">
        <f>IF(ISBLANK('Step 1 Toxicity_Values'!D37),"--",'Step 1 Toxicity_Values'!D37)</f>
        <v>--</v>
      </c>
      <c r="L59" s="159" t="str">
        <f>IF(ISBLANK('Step 1 Toxicity_Values'!E37),"--",'Step 1 Toxicity_Values'!E37)</f>
        <v>--</v>
      </c>
      <c r="N59" s="61" t="s">
        <v>282</v>
      </c>
    </row>
    <row r="60" spans="1:14" x14ac:dyDescent="0.25">
      <c r="A60" s="466" t="str">
        <f t="shared" si="1"/>
        <v>--</v>
      </c>
      <c r="B60" s="466" t="str">
        <f t="shared" si="2"/>
        <v>--</v>
      </c>
      <c r="C60" s="322" t="str">
        <f t="shared" si="3"/>
        <v>--</v>
      </c>
      <c r="D60" s="322" t="str">
        <f t="shared" si="4"/>
        <v>--</v>
      </c>
      <c r="E60" s="322" t="str">
        <f t="shared" si="7"/>
        <v>--</v>
      </c>
      <c r="F60" s="467" t="str">
        <f t="shared" si="6"/>
        <v>--</v>
      </c>
      <c r="G60" s="136"/>
      <c r="H60" s="136"/>
      <c r="I60" s="60" t="str">
        <f>'Step 2 Chemical_Parameters'!A38</f>
        <v>--</v>
      </c>
      <c r="J60" s="60" t="str">
        <f>'Step 2 Chemical_Parameters'!B38</f>
        <v>--</v>
      </c>
      <c r="K60" s="159" t="str">
        <f>IF(ISBLANK('Step 1 Toxicity_Values'!D38),"--",'Step 1 Toxicity_Values'!D38)</f>
        <v>--</v>
      </c>
      <c r="L60" s="159" t="str">
        <f>IF(ISBLANK('Step 1 Toxicity_Values'!E38),"--",'Step 1 Toxicity_Values'!E38)</f>
        <v>--</v>
      </c>
      <c r="N60" s="61" t="s">
        <v>282</v>
      </c>
    </row>
    <row r="61" spans="1:14" x14ac:dyDescent="0.25">
      <c r="A61" s="466" t="str">
        <f t="shared" si="1"/>
        <v>--</v>
      </c>
      <c r="B61" s="466" t="str">
        <f t="shared" si="2"/>
        <v>--</v>
      </c>
      <c r="C61" s="322" t="str">
        <f t="shared" si="3"/>
        <v>--</v>
      </c>
      <c r="D61" s="322" t="str">
        <f t="shared" si="4"/>
        <v>--</v>
      </c>
      <c r="E61" s="322" t="str">
        <f t="shared" si="7"/>
        <v>--</v>
      </c>
      <c r="F61" s="467" t="str">
        <f t="shared" si="6"/>
        <v>--</v>
      </c>
      <c r="G61" s="136"/>
      <c r="H61" s="136"/>
      <c r="I61" s="60" t="str">
        <f>'Step 2 Chemical_Parameters'!A39</f>
        <v>--</v>
      </c>
      <c r="J61" s="60" t="str">
        <f>'Step 2 Chemical_Parameters'!B39</f>
        <v>--</v>
      </c>
      <c r="K61" s="159" t="str">
        <f>IF(ISBLANK('Step 1 Toxicity_Values'!D39),"--",'Step 1 Toxicity_Values'!D39)</f>
        <v>--</v>
      </c>
      <c r="L61" s="159" t="str">
        <f>IF(ISBLANK('Step 1 Toxicity_Values'!E39),"--",'Step 1 Toxicity_Values'!E39)</f>
        <v>--</v>
      </c>
      <c r="N61" s="61" t="s">
        <v>282</v>
      </c>
    </row>
    <row r="62" spans="1:14" x14ac:dyDescent="0.25">
      <c r="A62" s="466" t="str">
        <f t="shared" si="1"/>
        <v>--</v>
      </c>
      <c r="B62" s="466" t="str">
        <f t="shared" si="2"/>
        <v>--</v>
      </c>
      <c r="C62" s="322" t="str">
        <f t="shared" si="3"/>
        <v>--</v>
      </c>
      <c r="D62" s="322" t="str">
        <f t="shared" si="4"/>
        <v>--</v>
      </c>
      <c r="E62" s="322" t="str">
        <f t="shared" si="7"/>
        <v>--</v>
      </c>
      <c r="F62" s="467" t="str">
        <f t="shared" si="6"/>
        <v>--</v>
      </c>
      <c r="G62" s="136"/>
      <c r="H62" s="136"/>
      <c r="I62" s="60" t="str">
        <f>'Step 2 Chemical_Parameters'!A40</f>
        <v>--</v>
      </c>
      <c r="J62" s="60" t="str">
        <f>'Step 2 Chemical_Parameters'!B40</f>
        <v>--</v>
      </c>
      <c r="K62" s="159" t="str">
        <f>IF(ISBLANK('Step 1 Toxicity_Values'!D40),"--",'Step 1 Toxicity_Values'!D40)</f>
        <v>--</v>
      </c>
      <c r="L62" s="159" t="str">
        <f>IF(ISBLANK('Step 1 Toxicity_Values'!E40),"--",'Step 1 Toxicity_Values'!E40)</f>
        <v>--</v>
      </c>
      <c r="N62" s="61" t="s">
        <v>282</v>
      </c>
    </row>
    <row r="63" spans="1:14" x14ac:dyDescent="0.25">
      <c r="A63" s="466" t="str">
        <f t="shared" si="1"/>
        <v>--</v>
      </c>
      <c r="B63" s="466" t="str">
        <f t="shared" si="2"/>
        <v>--</v>
      </c>
      <c r="C63" s="322" t="str">
        <f t="shared" si="3"/>
        <v>--</v>
      </c>
      <c r="D63" s="322" t="str">
        <f t="shared" si="4"/>
        <v>--</v>
      </c>
      <c r="E63" s="322" t="str">
        <f t="shared" si="7"/>
        <v>--</v>
      </c>
      <c r="F63" s="467" t="str">
        <f t="shared" si="6"/>
        <v>--</v>
      </c>
      <c r="G63" s="136"/>
      <c r="H63" s="136"/>
      <c r="I63" s="60" t="str">
        <f>'Step 2 Chemical_Parameters'!A41</f>
        <v>--</v>
      </c>
      <c r="J63" s="60" t="str">
        <f>'Step 2 Chemical_Parameters'!B41</f>
        <v>--</v>
      </c>
      <c r="K63" s="159" t="str">
        <f>IF(ISBLANK('Step 1 Toxicity_Values'!D41),"--",'Step 1 Toxicity_Values'!D41)</f>
        <v>--</v>
      </c>
      <c r="L63" s="159" t="str">
        <f>IF(ISBLANK('Step 1 Toxicity_Values'!E41),"--",'Step 1 Toxicity_Values'!E41)</f>
        <v>--</v>
      </c>
      <c r="N63" s="61" t="s">
        <v>282</v>
      </c>
    </row>
    <row r="64" spans="1:14" x14ac:dyDescent="0.25">
      <c r="A64" s="466" t="str">
        <f t="shared" si="1"/>
        <v>--</v>
      </c>
      <c r="B64" s="466" t="str">
        <f t="shared" si="2"/>
        <v>--</v>
      </c>
      <c r="C64" s="322" t="str">
        <f t="shared" si="3"/>
        <v>--</v>
      </c>
      <c r="D64" s="322" t="str">
        <f t="shared" si="4"/>
        <v>--</v>
      </c>
      <c r="E64" s="322" t="str">
        <f t="shared" si="7"/>
        <v>--</v>
      </c>
      <c r="F64" s="467" t="str">
        <f t="shared" si="6"/>
        <v>--</v>
      </c>
      <c r="G64" s="136"/>
      <c r="H64" s="136"/>
      <c r="I64" s="60" t="str">
        <f>'Step 2 Chemical_Parameters'!A42</f>
        <v>--</v>
      </c>
      <c r="J64" s="60" t="str">
        <f>'Step 2 Chemical_Parameters'!B42</f>
        <v>--</v>
      </c>
      <c r="K64" s="159" t="str">
        <f>IF(ISBLANK('Step 1 Toxicity_Values'!D42),"--",'Step 1 Toxicity_Values'!D42)</f>
        <v>--</v>
      </c>
      <c r="L64" s="159" t="str">
        <f>IF(ISBLANK('Step 1 Toxicity_Values'!E42),"--",'Step 1 Toxicity_Values'!E42)</f>
        <v>--</v>
      </c>
      <c r="N64" s="61" t="s">
        <v>282</v>
      </c>
    </row>
    <row r="65" spans="1:14" x14ac:dyDescent="0.25">
      <c r="A65" s="466" t="str">
        <f t="shared" si="1"/>
        <v>--</v>
      </c>
      <c r="B65" s="466" t="str">
        <f t="shared" si="2"/>
        <v>--</v>
      </c>
      <c r="C65" s="322" t="str">
        <f t="shared" si="3"/>
        <v>--</v>
      </c>
      <c r="D65" s="322" t="str">
        <f t="shared" si="4"/>
        <v>--</v>
      </c>
      <c r="E65" s="322" t="str">
        <f t="shared" si="7"/>
        <v>--</v>
      </c>
      <c r="F65" s="467" t="str">
        <f t="shared" si="6"/>
        <v>--</v>
      </c>
      <c r="G65" s="136"/>
      <c r="H65" s="136"/>
      <c r="I65" s="60" t="str">
        <f>'Step 2 Chemical_Parameters'!A43</f>
        <v>--</v>
      </c>
      <c r="J65" s="60" t="str">
        <f>'Step 2 Chemical_Parameters'!B43</f>
        <v>--</v>
      </c>
      <c r="K65" s="159" t="str">
        <f>IF(ISBLANK('Step 1 Toxicity_Values'!D43),"--",'Step 1 Toxicity_Values'!D43)</f>
        <v>--</v>
      </c>
      <c r="L65" s="159" t="str">
        <f>IF(ISBLANK('Step 1 Toxicity_Values'!E43),"--",'Step 1 Toxicity_Values'!E43)</f>
        <v>--</v>
      </c>
      <c r="N65" s="61" t="s">
        <v>282</v>
      </c>
    </row>
    <row r="66" spans="1:14" x14ac:dyDescent="0.25">
      <c r="A66" s="466" t="str">
        <f t="shared" si="1"/>
        <v>--</v>
      </c>
      <c r="B66" s="466" t="str">
        <f t="shared" si="2"/>
        <v>--</v>
      </c>
      <c r="C66" s="322" t="str">
        <f t="shared" si="3"/>
        <v>--</v>
      </c>
      <c r="D66" s="322" t="str">
        <f t="shared" si="4"/>
        <v>--</v>
      </c>
      <c r="E66" s="322" t="str">
        <f t="shared" si="7"/>
        <v>--</v>
      </c>
      <c r="F66" s="467" t="str">
        <f t="shared" si="6"/>
        <v>--</v>
      </c>
      <c r="G66" s="136"/>
      <c r="H66" s="136"/>
      <c r="I66" s="60" t="str">
        <f>'Step 2 Chemical_Parameters'!A44</f>
        <v>--</v>
      </c>
      <c r="J66" s="60" t="str">
        <f>'Step 2 Chemical_Parameters'!B44</f>
        <v>--</v>
      </c>
      <c r="K66" s="159" t="str">
        <f>IF(ISBLANK('Step 1 Toxicity_Values'!D44),"--",'Step 1 Toxicity_Values'!D44)</f>
        <v>--</v>
      </c>
      <c r="L66" s="159" t="str">
        <f>IF(ISBLANK('Step 1 Toxicity_Values'!E44),"--",'Step 1 Toxicity_Values'!E44)</f>
        <v>--</v>
      </c>
      <c r="N66" s="61" t="s">
        <v>282</v>
      </c>
    </row>
    <row r="67" spans="1:14" x14ac:dyDescent="0.25">
      <c r="A67" s="103"/>
      <c r="B67" s="52"/>
      <c r="C67" s="52"/>
      <c r="D67" s="52"/>
      <c r="E67" s="52"/>
      <c r="F67" s="52"/>
      <c r="G67" s="52"/>
      <c r="H67" s="52"/>
      <c r="I67" s="50"/>
      <c r="J67" s="50"/>
      <c r="K67" s="50"/>
      <c r="L67" s="50"/>
    </row>
    <row r="68" spans="1:14" x14ac:dyDescent="0.25">
      <c r="C68" s="78"/>
      <c r="D68" s="52"/>
      <c r="E68" s="52"/>
      <c r="F68" s="52"/>
      <c r="G68" s="52"/>
      <c r="H68" s="52"/>
    </row>
    <row r="69" spans="1:14" x14ac:dyDescent="0.25">
      <c r="C69" s="79"/>
      <c r="D69" s="52"/>
      <c r="E69" s="52"/>
      <c r="F69" s="52"/>
      <c r="G69" s="52"/>
      <c r="H69" s="52"/>
    </row>
    <row r="70" spans="1:14" x14ac:dyDescent="0.25">
      <c r="C70" s="80"/>
      <c r="D70" s="52"/>
      <c r="E70" s="52"/>
      <c r="F70" s="52"/>
      <c r="G70" s="52"/>
      <c r="H70" s="52"/>
    </row>
    <row r="71" spans="1:14" x14ac:dyDescent="0.25">
      <c r="C71" s="80"/>
      <c r="F71" s="52"/>
      <c r="G71" s="52"/>
      <c r="H71" s="52"/>
    </row>
    <row r="72" spans="1:14" x14ac:dyDescent="0.25">
      <c r="C72" s="79"/>
      <c r="F72" s="52"/>
      <c r="G72" s="52"/>
      <c r="H72" s="52"/>
    </row>
    <row r="73" spans="1:14" x14ac:dyDescent="0.25">
      <c r="C73" s="80"/>
      <c r="F73" s="52"/>
      <c r="G73" s="52"/>
      <c r="H73" s="52"/>
    </row>
    <row r="74" spans="1:14" x14ac:dyDescent="0.25">
      <c r="C74" s="78"/>
      <c r="F74" s="52"/>
      <c r="G74" s="52"/>
      <c r="H74" s="52"/>
    </row>
    <row r="75" spans="1:14" x14ac:dyDescent="0.25">
      <c r="C75" s="78"/>
      <c r="F75" s="52"/>
      <c r="G75" s="52"/>
      <c r="H75" s="52"/>
    </row>
    <row r="76" spans="1:14" s="62" customFormat="1" x14ac:dyDescent="0.25">
      <c r="C76" s="78"/>
      <c r="I76" s="47"/>
      <c r="J76" s="47"/>
      <c r="K76" s="47"/>
      <c r="L76" s="47"/>
      <c r="M76" s="47"/>
      <c r="N76" s="47"/>
    </row>
    <row r="77" spans="1:14" x14ac:dyDescent="0.25">
      <c r="B77" s="52"/>
      <c r="C77" s="52"/>
      <c r="F77" s="52"/>
      <c r="G77" s="52"/>
      <c r="H77" s="52"/>
    </row>
    <row r="78" spans="1:14" x14ac:dyDescent="0.25">
      <c r="B78" s="52"/>
      <c r="C78" s="52"/>
      <c r="D78" s="52"/>
      <c r="E78" s="52"/>
      <c r="F78" s="52"/>
      <c r="G78" s="52"/>
      <c r="H78" s="52"/>
    </row>
    <row r="79" spans="1:14" x14ac:dyDescent="0.25">
      <c r="B79" s="52"/>
      <c r="C79" s="52"/>
      <c r="D79" s="52"/>
      <c r="E79" s="52"/>
      <c r="F79" s="52"/>
      <c r="G79" s="52"/>
      <c r="H79" s="52"/>
    </row>
    <row r="80" spans="1:14" x14ac:dyDescent="0.25">
      <c r="B80" s="52"/>
      <c r="C80" s="52"/>
      <c r="D80" s="52"/>
      <c r="E80" s="52"/>
      <c r="F80" s="52"/>
      <c r="G80" s="52"/>
      <c r="H80" s="52"/>
    </row>
    <row r="81" spans="2:8" x14ac:dyDescent="0.25">
      <c r="B81" s="52"/>
      <c r="C81" s="52"/>
      <c r="D81" s="52"/>
      <c r="E81" s="52"/>
      <c r="F81" s="52"/>
      <c r="G81" s="52"/>
      <c r="H81" s="52"/>
    </row>
    <row r="82" spans="2:8" x14ac:dyDescent="0.25">
      <c r="B82" s="52"/>
      <c r="C82" s="52"/>
      <c r="D82" s="52"/>
      <c r="E82" s="52"/>
      <c r="F82" s="52"/>
      <c r="G82" s="52"/>
      <c r="H82" s="52"/>
    </row>
    <row r="83" spans="2:8" x14ac:dyDescent="0.25">
      <c r="B83" s="52"/>
      <c r="C83" s="52"/>
      <c r="D83" s="52"/>
      <c r="E83" s="52"/>
      <c r="F83" s="52"/>
      <c r="G83" s="52"/>
      <c r="H83" s="52"/>
    </row>
    <row r="84" spans="2:8" x14ac:dyDescent="0.25">
      <c r="B84" s="52"/>
      <c r="C84" s="52"/>
      <c r="D84" s="52"/>
      <c r="E84" s="52"/>
      <c r="F84" s="52"/>
      <c r="G84" s="52"/>
      <c r="H84" s="52"/>
    </row>
    <row r="85" spans="2:8" x14ac:dyDescent="0.25">
      <c r="B85" s="52"/>
      <c r="C85" s="52"/>
      <c r="D85" s="52"/>
      <c r="E85" s="52"/>
      <c r="F85" s="52"/>
      <c r="G85" s="52"/>
      <c r="H85" s="52"/>
    </row>
    <row r="86" spans="2:8" x14ac:dyDescent="0.25">
      <c r="B86" s="52"/>
      <c r="C86" s="52"/>
      <c r="D86" s="52"/>
      <c r="E86" s="52"/>
      <c r="F86" s="52"/>
      <c r="G86" s="52"/>
      <c r="H86" s="52"/>
    </row>
    <row r="87" spans="2:8" x14ac:dyDescent="0.25">
      <c r="B87" s="52"/>
      <c r="C87" s="52"/>
      <c r="D87" s="52"/>
      <c r="E87" s="52"/>
      <c r="F87" s="52"/>
      <c r="G87" s="52"/>
      <c r="H87" s="52"/>
    </row>
    <row r="88" spans="2:8" x14ac:dyDescent="0.25">
      <c r="B88" s="52"/>
      <c r="C88" s="52"/>
      <c r="D88" s="52"/>
      <c r="E88" s="52"/>
      <c r="F88" s="52"/>
      <c r="G88" s="52"/>
      <c r="H88" s="52"/>
    </row>
    <row r="89" spans="2:8" x14ac:dyDescent="0.25">
      <c r="B89" s="52"/>
      <c r="C89" s="52"/>
      <c r="D89" s="52"/>
      <c r="E89" s="52"/>
      <c r="F89" s="52"/>
      <c r="G89" s="52"/>
      <c r="H89" s="52"/>
    </row>
    <row r="90" spans="2:8" x14ac:dyDescent="0.25">
      <c r="B90" s="52"/>
      <c r="C90" s="52"/>
      <c r="D90" s="52"/>
      <c r="E90" s="52"/>
      <c r="F90" s="52"/>
      <c r="G90" s="52"/>
      <c r="H90" s="52"/>
    </row>
    <row r="91" spans="2:8" x14ac:dyDescent="0.25">
      <c r="B91" s="52"/>
      <c r="C91" s="52"/>
      <c r="D91" s="52"/>
      <c r="E91" s="52"/>
      <c r="F91" s="52"/>
      <c r="G91" s="52"/>
      <c r="H91" s="52"/>
    </row>
    <row r="92" spans="2:8" x14ac:dyDescent="0.25">
      <c r="B92" s="52"/>
      <c r="C92" s="52"/>
      <c r="D92" s="52"/>
      <c r="E92" s="52"/>
      <c r="F92" s="52"/>
      <c r="G92" s="52"/>
      <c r="H92" s="52"/>
    </row>
    <row r="93" spans="2:8" x14ac:dyDescent="0.25">
      <c r="B93" s="52"/>
      <c r="C93" s="52"/>
      <c r="D93" s="52"/>
      <c r="E93" s="52"/>
      <c r="F93" s="52"/>
      <c r="G93" s="52"/>
      <c r="H93" s="52"/>
    </row>
    <row r="94" spans="2:8" x14ac:dyDescent="0.25">
      <c r="B94" s="52"/>
      <c r="C94" s="52"/>
      <c r="D94" s="52"/>
      <c r="E94" s="52"/>
      <c r="F94" s="52"/>
      <c r="G94" s="52"/>
      <c r="H94" s="52"/>
    </row>
    <row r="95" spans="2:8" x14ac:dyDescent="0.25">
      <c r="B95" s="52"/>
      <c r="C95" s="52"/>
      <c r="D95" s="52"/>
      <c r="E95" s="52"/>
      <c r="F95" s="52"/>
      <c r="G95" s="52"/>
      <c r="H95" s="52"/>
    </row>
    <row r="96" spans="2:8" x14ac:dyDescent="0.25">
      <c r="B96" s="52"/>
      <c r="C96" s="52"/>
      <c r="D96" s="52"/>
      <c r="E96" s="52"/>
      <c r="F96" s="52"/>
      <c r="G96" s="52"/>
      <c r="H96" s="52"/>
    </row>
    <row r="97" spans="2:8" x14ac:dyDescent="0.25">
      <c r="B97" s="52"/>
      <c r="C97" s="52"/>
      <c r="D97" s="52"/>
      <c r="E97" s="52"/>
      <c r="F97" s="52"/>
      <c r="G97" s="52"/>
      <c r="H97" s="52"/>
    </row>
    <row r="98" spans="2:8" x14ac:dyDescent="0.25">
      <c r="B98" s="52"/>
      <c r="C98" s="52"/>
      <c r="D98" s="52"/>
      <c r="E98" s="52"/>
      <c r="F98" s="52"/>
      <c r="G98" s="52"/>
      <c r="H98" s="52"/>
    </row>
    <row r="99" spans="2:8" x14ac:dyDescent="0.25">
      <c r="B99" s="52"/>
      <c r="C99" s="52"/>
      <c r="D99" s="52"/>
      <c r="E99" s="52"/>
      <c r="F99" s="52"/>
      <c r="G99" s="52"/>
      <c r="H99" s="52"/>
    </row>
    <row r="100" spans="2:8" x14ac:dyDescent="0.25">
      <c r="B100" s="52"/>
      <c r="C100" s="52"/>
      <c r="D100" s="52"/>
      <c r="E100" s="52"/>
      <c r="F100" s="52"/>
      <c r="G100" s="52"/>
      <c r="H100" s="52"/>
    </row>
    <row r="101" spans="2:8" x14ac:dyDescent="0.25">
      <c r="B101" s="52"/>
      <c r="C101" s="52"/>
      <c r="D101" s="52"/>
      <c r="E101" s="52"/>
      <c r="F101" s="52"/>
      <c r="G101" s="52"/>
      <c r="H101" s="52"/>
    </row>
    <row r="102" spans="2:8" x14ac:dyDescent="0.25">
      <c r="B102" s="52"/>
      <c r="C102" s="52"/>
      <c r="D102" s="52"/>
      <c r="E102" s="52"/>
      <c r="F102" s="52"/>
      <c r="G102" s="52"/>
      <c r="H102" s="52"/>
    </row>
    <row r="103" spans="2:8" x14ac:dyDescent="0.25">
      <c r="B103" s="52"/>
      <c r="C103" s="52"/>
      <c r="D103" s="52"/>
      <c r="E103" s="52"/>
      <c r="F103" s="52"/>
      <c r="G103" s="52"/>
      <c r="H103" s="52"/>
    </row>
    <row r="104" spans="2:8" x14ac:dyDescent="0.25">
      <c r="B104" s="52"/>
      <c r="C104" s="52"/>
      <c r="D104" s="52"/>
      <c r="E104" s="52"/>
      <c r="F104" s="52"/>
      <c r="G104" s="52"/>
      <c r="H104" s="52"/>
    </row>
    <row r="105" spans="2:8" x14ac:dyDescent="0.25">
      <c r="B105" s="52"/>
      <c r="C105" s="52"/>
      <c r="D105" s="52"/>
      <c r="E105" s="52"/>
      <c r="F105" s="52"/>
      <c r="G105" s="52"/>
      <c r="H105" s="52"/>
    </row>
    <row r="106" spans="2:8" x14ac:dyDescent="0.25">
      <c r="B106" s="52"/>
      <c r="C106" s="52"/>
      <c r="D106" s="52"/>
      <c r="E106" s="52"/>
      <c r="F106" s="52"/>
      <c r="G106" s="52"/>
      <c r="H106" s="52"/>
    </row>
    <row r="107" spans="2:8" x14ac:dyDescent="0.25">
      <c r="B107" s="52"/>
      <c r="C107" s="52"/>
      <c r="D107" s="52"/>
      <c r="E107" s="52"/>
      <c r="F107" s="52"/>
      <c r="G107" s="52"/>
      <c r="H107" s="52"/>
    </row>
    <row r="108" spans="2:8" x14ac:dyDescent="0.25">
      <c r="B108" s="52"/>
      <c r="C108" s="52"/>
      <c r="D108" s="52"/>
      <c r="E108" s="52"/>
      <c r="F108" s="52"/>
      <c r="G108" s="52"/>
      <c r="H108" s="52"/>
    </row>
    <row r="109" spans="2:8" x14ac:dyDescent="0.25">
      <c r="B109" s="52"/>
      <c r="C109" s="52"/>
      <c r="D109" s="52"/>
      <c r="E109" s="52"/>
      <c r="F109" s="52"/>
      <c r="G109" s="52"/>
      <c r="H109" s="52"/>
    </row>
    <row r="110" spans="2:8" x14ac:dyDescent="0.25">
      <c r="B110" s="52"/>
    </row>
  </sheetData>
  <sheetProtection algorithmName="SHA-512" hashValue="XpnepIziTA5dpdsfxIL1SxTerGcS7bJUMtRjLnOGUSUjtBIZHb3FiXx7CHI4oG2tFV6QpQ0RTIht39CxcWo4iA==" saltValue="ka+pka+5sog0F0MoLhMeVg==" spinCount="100000" sheet="1" objects="1" scenarios="1"/>
  <sortState ref="A27:Q34">
    <sortCondition ref="B27:B34"/>
  </sortState>
  <mergeCells count="4">
    <mergeCell ref="C32:D32"/>
    <mergeCell ref="B31:F31"/>
    <mergeCell ref="B32:B33"/>
    <mergeCell ref="H2:K2"/>
  </mergeCells>
  <printOptions headings="1"/>
  <pageMargins left="0.7" right="0.7" top="0.8" bottom="0.7" header="0.3" footer="0"/>
  <pageSetup paperSize="17" scale="67" orientation="landscape" r:id="rId1"/>
  <headerFooter scaleWithDoc="0">
    <oddHeader xml:space="preserve">&amp;L
&amp;"-,Bold"&amp;9Calculated Tissue Screening Levels Based on Consumption (Equations 2-1 and 2-2) </oddHead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70"/>
  <sheetViews>
    <sheetView workbookViewId="0">
      <selection activeCell="C16" sqref="C16"/>
    </sheetView>
  </sheetViews>
  <sheetFormatPr defaultColWidth="8.85546875" defaultRowHeight="15" x14ac:dyDescent="0.25"/>
  <cols>
    <col min="1" max="1" width="5.5703125" style="30" customWidth="1"/>
    <col min="2" max="2" width="27.140625" style="30" customWidth="1"/>
    <col min="3" max="3" width="20.7109375" style="30" customWidth="1"/>
    <col min="4" max="4" width="17.5703125" style="30" customWidth="1"/>
    <col min="5" max="5" width="25.140625" style="30" customWidth="1"/>
    <col min="6" max="6" width="22.7109375" style="30" customWidth="1"/>
    <col min="7" max="8" width="8.85546875" style="30"/>
    <col min="9" max="9" width="24.28515625" style="30" hidden="1" customWidth="1"/>
    <col min="10" max="10" width="17.140625" style="30" hidden="1" customWidth="1"/>
    <col min="11" max="11" width="12.85546875" style="30" hidden="1" customWidth="1"/>
    <col min="12" max="12" width="12.42578125" style="30" hidden="1" customWidth="1"/>
    <col min="13" max="14" width="10.85546875" style="30" hidden="1" customWidth="1"/>
    <col min="15" max="15" width="10.5703125" style="30" hidden="1" customWidth="1"/>
    <col min="16" max="16" width="9.7109375" style="30" hidden="1" customWidth="1"/>
    <col min="17" max="17" width="10.7109375" style="30" hidden="1" customWidth="1"/>
    <col min="18" max="18" width="8.85546875" style="30" hidden="1" customWidth="1"/>
    <col min="19" max="16384" width="8.85546875" style="30"/>
  </cols>
  <sheetData>
    <row r="2" spans="2:18" x14ac:dyDescent="0.25">
      <c r="B2" s="82" t="s">
        <v>208</v>
      </c>
      <c r="G2" s="83"/>
      <c r="H2" s="83"/>
      <c r="I2" s="83"/>
      <c r="J2" s="83"/>
    </row>
    <row r="3" spans="2:18" x14ac:dyDescent="0.25">
      <c r="C3" s="83"/>
      <c r="D3" s="83"/>
      <c r="E3" s="83"/>
      <c r="F3" s="83"/>
      <c r="G3" s="83"/>
      <c r="H3" s="83"/>
      <c r="I3" s="83"/>
      <c r="J3" s="83"/>
    </row>
    <row r="4" spans="2:18" ht="18" customHeight="1" x14ac:dyDescent="0.25">
      <c r="C4" s="83"/>
      <c r="E4" s="83"/>
      <c r="F4" s="297" t="s">
        <v>211</v>
      </c>
      <c r="G4" s="241"/>
      <c r="H4" s="241"/>
      <c r="I4" s="83"/>
      <c r="J4" s="83"/>
    </row>
    <row r="5" spans="2:18" x14ac:dyDescent="0.25">
      <c r="D5" s="83"/>
      <c r="E5" s="83"/>
      <c r="F5" s="297"/>
      <c r="G5" s="241"/>
      <c r="H5" s="241"/>
      <c r="I5" s="83"/>
      <c r="J5" s="83"/>
    </row>
    <row r="6" spans="2:18" x14ac:dyDescent="0.25">
      <c r="D6" s="83"/>
      <c r="E6" s="83"/>
      <c r="F6" s="83"/>
      <c r="G6" s="83"/>
      <c r="H6" s="83"/>
      <c r="I6" s="83"/>
      <c r="J6" s="83"/>
    </row>
    <row r="7" spans="2:18" x14ac:dyDescent="0.25">
      <c r="B7" s="82" t="s">
        <v>209</v>
      </c>
      <c r="D7" s="83"/>
      <c r="E7" s="83"/>
      <c r="F7" s="83"/>
      <c r="G7" s="83"/>
      <c r="H7" s="83"/>
      <c r="I7" s="83"/>
      <c r="J7" s="83"/>
    </row>
    <row r="8" spans="2:18" x14ac:dyDescent="0.25">
      <c r="C8" s="83"/>
      <c r="D8" s="83"/>
      <c r="E8" s="83"/>
      <c r="F8" s="83"/>
      <c r="G8" s="83"/>
      <c r="H8" s="84"/>
      <c r="I8" s="83"/>
      <c r="J8" s="83"/>
    </row>
    <row r="9" spans="2:18" ht="18.75" x14ac:dyDescent="0.25">
      <c r="E9" s="85" t="s">
        <v>210</v>
      </c>
      <c r="F9" s="83"/>
      <c r="G9" s="83"/>
      <c r="H9" s="84"/>
      <c r="I9" s="83"/>
      <c r="J9" s="83"/>
    </row>
    <row r="10" spans="2:18" x14ac:dyDescent="0.25">
      <c r="C10" s="83"/>
      <c r="D10" s="83"/>
      <c r="E10" s="83"/>
      <c r="F10" s="83"/>
      <c r="G10" s="83"/>
      <c r="H10" s="83"/>
      <c r="I10" s="83"/>
      <c r="J10" s="83"/>
    </row>
    <row r="11" spans="2:18" x14ac:dyDescent="0.25">
      <c r="B11" s="86" t="s">
        <v>214</v>
      </c>
      <c r="C11" s="86"/>
      <c r="D11" s="86"/>
      <c r="E11" s="86"/>
      <c r="F11" s="87"/>
      <c r="G11" s="87"/>
      <c r="H11" s="87"/>
      <c r="I11" s="87" t="s">
        <v>256</v>
      </c>
      <c r="J11" s="87"/>
    </row>
    <row r="12" spans="2:18" ht="15" customHeight="1" x14ac:dyDescent="0.35">
      <c r="D12" s="88" t="s">
        <v>212</v>
      </c>
      <c r="E12" s="89" t="s">
        <v>213</v>
      </c>
      <c r="F12" s="90" t="s">
        <v>201</v>
      </c>
      <c r="G12" s="91"/>
      <c r="I12" s="91"/>
      <c r="J12" s="91"/>
      <c r="K12" s="105" t="s">
        <v>173</v>
      </c>
      <c r="L12" s="105" t="s">
        <v>174</v>
      </c>
      <c r="M12" s="105" t="s">
        <v>175</v>
      </c>
      <c r="N12" s="106" t="s">
        <v>176</v>
      </c>
      <c r="O12" s="105" t="s">
        <v>219</v>
      </c>
      <c r="P12" s="106" t="s">
        <v>177</v>
      </c>
      <c r="Q12" s="104" t="s">
        <v>192</v>
      </c>
      <c r="R12" s="105" t="s">
        <v>193</v>
      </c>
    </row>
    <row r="13" spans="2:18" x14ac:dyDescent="0.25">
      <c r="B13" s="92" t="s">
        <v>150</v>
      </c>
      <c r="C13" s="92" t="s">
        <v>171</v>
      </c>
      <c r="D13" s="88" t="s">
        <v>47</v>
      </c>
      <c r="E13" s="89" t="s">
        <v>47</v>
      </c>
      <c r="F13" s="90" t="s">
        <v>47</v>
      </c>
      <c r="G13" s="91"/>
      <c r="H13" s="91"/>
      <c r="I13" s="92" t="s">
        <v>150</v>
      </c>
      <c r="J13" s="92" t="s">
        <v>171</v>
      </c>
      <c r="K13" s="105" t="s">
        <v>47</v>
      </c>
      <c r="L13" s="105" t="s">
        <v>47</v>
      </c>
      <c r="M13" s="105" t="s">
        <v>178</v>
      </c>
      <c r="N13" s="105" t="s">
        <v>178</v>
      </c>
      <c r="O13" s="105" t="s">
        <v>6</v>
      </c>
      <c r="P13" s="106" t="s">
        <v>6</v>
      </c>
      <c r="Q13" s="104" t="s">
        <v>47</v>
      </c>
      <c r="R13" s="105" t="s">
        <v>5</v>
      </c>
    </row>
    <row r="14" spans="2:18" x14ac:dyDescent="0.25">
      <c r="B14" s="27" t="str">
        <f>I14</f>
        <v xml:space="preserve"> </v>
      </c>
      <c r="C14" s="27" t="str">
        <f>J14</f>
        <v xml:space="preserve"> </v>
      </c>
      <c r="D14" s="93" t="str">
        <f>IF(B14=" ","--",IF(C14=" ","--",IF(L14=0,IF(K14=0,"--",K14),((L14*N14*O14)/(P14*M14)))))</f>
        <v>--</v>
      </c>
      <c r="E14" s="93" t="str">
        <f>IF(B14=" ","--",IF(C14=" ","--",IF(Q14=0,"--",Q14/R14)))</f>
        <v>--</v>
      </c>
      <c r="F14" s="94" t="str">
        <f>IF(MIN(D14:E14)&gt;0,MIN(D14:E14),"--")</f>
        <v>--</v>
      </c>
      <c r="G14" s="41"/>
      <c r="H14" s="28"/>
      <c r="I14" s="27" t="str">
        <f>IF(ISBLANK('Step 3 Exposure Parameters'!$B44)," ",'Step 3 Exposure Parameters'!$B44)</f>
        <v xml:space="preserve"> </v>
      </c>
      <c r="J14" s="126" t="str">
        <f>IF(ISBLANK('Step 3 Exposure Parameters'!$C44)," ",'Step 3 Exposure Parameters'!$C44)</f>
        <v xml:space="preserve"> </v>
      </c>
      <c r="K14" s="125">
        <f>IF(ISBLANK('Step 3 Exposure Parameters'!D44),0,'Step 3 Exposure Parameters'!D44)</f>
        <v>0</v>
      </c>
      <c r="L14" s="125">
        <f>IF(ISBLANK('Step 3 Exposure Parameters'!E44),0,'Step 3 Exposure Parameters'!E44)</f>
        <v>0</v>
      </c>
      <c r="M14" s="125" t="str">
        <f>IF(ISBLANK('Step 3 Exposure Parameters'!F44),"  ",'Step 3 Exposure Parameters'!F44)</f>
        <v xml:space="preserve">  </v>
      </c>
      <c r="N14" s="125" t="str">
        <f>IF(ISBLANK('Step 3 Exposure Parameters'!G44),"  ",'Step 3 Exposure Parameters'!G44)</f>
        <v xml:space="preserve">  </v>
      </c>
      <c r="O14" s="125" t="str">
        <f>IF(ISBLANK('Step 3 Exposure Parameters'!H44),"  ",'Step 3 Exposure Parameters'!H44)</f>
        <v xml:space="preserve">  </v>
      </c>
      <c r="P14" s="125" t="str">
        <f>IF(ISBLANK('Step 3 Exposure Parameters'!I44),"  ",'Step 3 Exposure Parameters'!I44)</f>
        <v xml:space="preserve">  </v>
      </c>
      <c r="Q14" s="125">
        <f>IF(ISBLANK('Step 3 Exposure Parameters'!J44),0,'Step 3 Exposure Parameters'!J44)</f>
        <v>0</v>
      </c>
      <c r="R14" s="125">
        <f>IF(ISBLANK('Step 3 Exposure Parameters'!K44),0,'Step 3 Exposure Parameters'!K44)</f>
        <v>0</v>
      </c>
    </row>
    <row r="15" spans="2:18" x14ac:dyDescent="0.25">
      <c r="B15" s="27" t="str">
        <f t="shared" ref="B15:B69" si="0">I15</f>
        <v xml:space="preserve"> </v>
      </c>
      <c r="C15" s="27" t="str">
        <f t="shared" ref="C15:C19" si="1">J15</f>
        <v xml:space="preserve"> </v>
      </c>
      <c r="D15" s="93" t="str">
        <f t="shared" ref="D15:D19" si="2">IF(B15=" ","--",IF(C15=" ","--",IF(L15=0,IF(K15=0,"--",K15),((L15*N15*O15)/(P15*M15)))))</f>
        <v>--</v>
      </c>
      <c r="E15" s="93" t="str">
        <f t="shared" ref="E15:E19" si="3">IF(B15=" ","--",IF(C15=" ","--",IF(Q15=0,"--",Q15/R15)))</f>
        <v>--</v>
      </c>
      <c r="F15" s="95" t="str">
        <f t="shared" ref="F15:F19" si="4">IF(MIN(D15:E15)&gt;0,MIN(D15:E15),"--")</f>
        <v>--</v>
      </c>
      <c r="G15" s="28"/>
      <c r="H15" s="28"/>
      <c r="I15" s="27" t="str">
        <f>IF(ISBLANK('Step 3 Exposure Parameters'!$B45)," ",'Step 3 Exposure Parameters'!$B45)</f>
        <v xml:space="preserve"> </v>
      </c>
      <c r="J15" s="126" t="str">
        <f>IF(ISBLANK('Step 3 Exposure Parameters'!$C45)," ",'Step 3 Exposure Parameters'!$C45)</f>
        <v xml:space="preserve"> </v>
      </c>
      <c r="K15" s="125" t="str">
        <f>IF(ISBLANK('Step 3 Exposure Parameters'!D45),"  ",'Step 3 Exposure Parameters'!D45)</f>
        <v xml:space="preserve">  </v>
      </c>
      <c r="L15" s="125" t="str">
        <f>IF(ISBLANK('Step 3 Exposure Parameters'!E45),"  ",'Step 3 Exposure Parameters'!E45)</f>
        <v xml:space="preserve">  </v>
      </c>
      <c r="M15" s="125" t="str">
        <f>IF(ISBLANK('Step 3 Exposure Parameters'!F45),"  ",'Step 3 Exposure Parameters'!F45)</f>
        <v xml:space="preserve">  </v>
      </c>
      <c r="N15" s="125" t="str">
        <f>IF(ISBLANK('Step 3 Exposure Parameters'!G45),"  ",'Step 3 Exposure Parameters'!G45)</f>
        <v xml:space="preserve">  </v>
      </c>
      <c r="O15" s="125" t="str">
        <f>IF(ISBLANK('Step 3 Exposure Parameters'!H45),"  ",'Step 3 Exposure Parameters'!H45)</f>
        <v xml:space="preserve">  </v>
      </c>
      <c r="P15" s="125" t="str">
        <f>IF(ISBLANK('Step 3 Exposure Parameters'!I45),"  ",'Step 3 Exposure Parameters'!I45)</f>
        <v xml:space="preserve">  </v>
      </c>
      <c r="Q15" s="125" t="str">
        <f>IF(ISBLANK('Step 3 Exposure Parameters'!J45),"  ",'Step 3 Exposure Parameters'!J45)</f>
        <v xml:space="preserve">  </v>
      </c>
      <c r="R15" s="125" t="str">
        <f>IF(ISBLANK('Step 3 Exposure Parameters'!K45),"  ",'Step 3 Exposure Parameters'!K45)</f>
        <v xml:space="preserve">  </v>
      </c>
    </row>
    <row r="16" spans="2:18" x14ac:dyDescent="0.25">
      <c r="B16" s="27" t="str">
        <f t="shared" si="0"/>
        <v xml:space="preserve"> </v>
      </c>
      <c r="C16" s="27" t="str">
        <f t="shared" si="1"/>
        <v xml:space="preserve"> </v>
      </c>
      <c r="D16" s="93" t="str">
        <f t="shared" si="2"/>
        <v>--</v>
      </c>
      <c r="E16" s="93" t="str">
        <f t="shared" si="3"/>
        <v>--</v>
      </c>
      <c r="F16" s="95" t="str">
        <f t="shared" si="4"/>
        <v>--</v>
      </c>
      <c r="G16" s="28"/>
      <c r="H16" s="28"/>
      <c r="I16" s="27" t="str">
        <f>IF(ISBLANK('Step 3 Exposure Parameters'!$B46)," ",'Step 3 Exposure Parameters'!$B46)</f>
        <v xml:space="preserve"> </v>
      </c>
      <c r="J16" s="126" t="str">
        <f>IF(ISBLANK('Step 3 Exposure Parameters'!$C46)," ",'Step 3 Exposure Parameters'!$C46)</f>
        <v xml:space="preserve"> </v>
      </c>
      <c r="K16" s="125" t="str">
        <f>IF(ISBLANK('Step 3 Exposure Parameters'!D46),"  ",'Step 3 Exposure Parameters'!D46)</f>
        <v xml:space="preserve">  </v>
      </c>
      <c r="L16" s="125" t="str">
        <f>IF(ISBLANK('Step 3 Exposure Parameters'!E46),"  ",'Step 3 Exposure Parameters'!E46)</f>
        <v xml:space="preserve">  </v>
      </c>
      <c r="M16" s="125" t="str">
        <f>IF(ISBLANK('Step 3 Exposure Parameters'!F46),"  ",'Step 3 Exposure Parameters'!F46)</f>
        <v xml:space="preserve">  </v>
      </c>
      <c r="N16" s="125" t="str">
        <f>IF(ISBLANK('Step 3 Exposure Parameters'!G46),"  ",'Step 3 Exposure Parameters'!G46)</f>
        <v xml:space="preserve">  </v>
      </c>
      <c r="O16" s="125" t="str">
        <f>IF(ISBLANK('Step 3 Exposure Parameters'!H46),"  ",'Step 3 Exposure Parameters'!H46)</f>
        <v xml:space="preserve">  </v>
      </c>
      <c r="P16" s="125" t="str">
        <f>IF(ISBLANK('Step 3 Exposure Parameters'!I46),"  ",'Step 3 Exposure Parameters'!I46)</f>
        <v xml:space="preserve">  </v>
      </c>
      <c r="Q16" s="125" t="str">
        <f>IF(ISBLANK('Step 3 Exposure Parameters'!J46),"  ",'Step 3 Exposure Parameters'!J46)</f>
        <v xml:space="preserve">  </v>
      </c>
      <c r="R16" s="125" t="str">
        <f>IF(ISBLANK('Step 3 Exposure Parameters'!K46),"  ",'Step 3 Exposure Parameters'!K46)</f>
        <v xml:space="preserve">  </v>
      </c>
    </row>
    <row r="17" spans="2:18" x14ac:dyDescent="0.25">
      <c r="B17" s="27" t="str">
        <f t="shared" si="0"/>
        <v xml:space="preserve"> </v>
      </c>
      <c r="C17" s="27" t="str">
        <f t="shared" si="1"/>
        <v xml:space="preserve"> </v>
      </c>
      <c r="D17" s="93" t="str">
        <f t="shared" si="2"/>
        <v>--</v>
      </c>
      <c r="E17" s="93" t="str">
        <f t="shared" si="3"/>
        <v>--</v>
      </c>
      <c r="F17" s="95" t="str">
        <f t="shared" si="4"/>
        <v>--</v>
      </c>
      <c r="G17" s="41"/>
      <c r="H17" s="41"/>
      <c r="I17" s="27" t="str">
        <f>IF(ISBLANK('Step 3 Exposure Parameters'!$B47)," ",'Step 3 Exposure Parameters'!$B47)</f>
        <v xml:space="preserve"> </v>
      </c>
      <c r="J17" s="125" t="str">
        <f>IF(ISBLANK('Step 3 Exposure Parameters'!$C47)," ",'Step 3 Exposure Parameters'!$C47)</f>
        <v xml:space="preserve"> </v>
      </c>
      <c r="K17" s="125" t="str">
        <f>IF(ISBLANK('Step 3 Exposure Parameters'!D47),"  ",'Step 3 Exposure Parameters'!D47)</f>
        <v xml:space="preserve">  </v>
      </c>
      <c r="L17" s="125" t="str">
        <f>IF(ISBLANK('Step 3 Exposure Parameters'!E47),"  ",'Step 3 Exposure Parameters'!E47)</f>
        <v xml:space="preserve">  </v>
      </c>
      <c r="M17" s="125" t="str">
        <f>IF(ISBLANK('Step 3 Exposure Parameters'!F47),"  ",'Step 3 Exposure Parameters'!F47)</f>
        <v xml:space="preserve">  </v>
      </c>
      <c r="N17" s="125" t="str">
        <f>IF(ISBLANK('Step 3 Exposure Parameters'!G47),"  ",'Step 3 Exposure Parameters'!G47)</f>
        <v xml:space="preserve">  </v>
      </c>
      <c r="O17" s="125" t="str">
        <f>IF(ISBLANK('Step 3 Exposure Parameters'!H47),"  ",'Step 3 Exposure Parameters'!H47)</f>
        <v xml:space="preserve">  </v>
      </c>
      <c r="P17" s="125" t="str">
        <f>IF(ISBLANK('Step 3 Exposure Parameters'!I47),"  ",'Step 3 Exposure Parameters'!I47)</f>
        <v xml:space="preserve">  </v>
      </c>
      <c r="Q17" s="125" t="str">
        <f>IF(ISBLANK('Step 3 Exposure Parameters'!J47),"  ",'Step 3 Exposure Parameters'!J47)</f>
        <v xml:space="preserve">  </v>
      </c>
      <c r="R17" s="125" t="str">
        <f>IF(ISBLANK('Step 3 Exposure Parameters'!K47),"  ",'Step 3 Exposure Parameters'!K47)</f>
        <v xml:space="preserve">  </v>
      </c>
    </row>
    <row r="18" spans="2:18" x14ac:dyDescent="0.25">
      <c r="B18" s="27" t="str">
        <f t="shared" si="0"/>
        <v xml:space="preserve"> </v>
      </c>
      <c r="C18" s="27" t="str">
        <f t="shared" si="1"/>
        <v xml:space="preserve"> </v>
      </c>
      <c r="D18" s="93" t="str">
        <f t="shared" si="2"/>
        <v>--</v>
      </c>
      <c r="E18" s="93" t="str">
        <f t="shared" si="3"/>
        <v>--</v>
      </c>
      <c r="F18" s="95" t="str">
        <f t="shared" si="4"/>
        <v>--</v>
      </c>
      <c r="G18" s="28"/>
      <c r="H18" s="28"/>
      <c r="I18" s="27" t="str">
        <f>IF(ISBLANK('Step 3 Exposure Parameters'!$B48)," ",'Step 3 Exposure Parameters'!$B48)</f>
        <v xml:space="preserve"> </v>
      </c>
      <c r="J18" s="126" t="str">
        <f>IF(ISBLANK('Step 3 Exposure Parameters'!$C48)," ",'Step 3 Exposure Parameters'!$C48)</f>
        <v xml:space="preserve"> </v>
      </c>
      <c r="K18" s="125" t="str">
        <f>IF(ISBLANK('Step 3 Exposure Parameters'!D48),"  ",'Step 3 Exposure Parameters'!D48)</f>
        <v xml:space="preserve">  </v>
      </c>
      <c r="L18" s="125" t="str">
        <f>IF(ISBLANK('Step 3 Exposure Parameters'!E48),"  ",'Step 3 Exposure Parameters'!E48)</f>
        <v xml:space="preserve">  </v>
      </c>
      <c r="M18" s="125" t="str">
        <f>IF(ISBLANK('Step 3 Exposure Parameters'!F48),"  ",'Step 3 Exposure Parameters'!F48)</f>
        <v xml:space="preserve">  </v>
      </c>
      <c r="N18" s="125" t="str">
        <f>IF(ISBLANK('Step 3 Exposure Parameters'!G48),"  ",'Step 3 Exposure Parameters'!G48)</f>
        <v xml:space="preserve">  </v>
      </c>
      <c r="O18" s="125" t="str">
        <f>IF(ISBLANK('Step 3 Exposure Parameters'!H48),"  ",'Step 3 Exposure Parameters'!H48)</f>
        <v xml:space="preserve">  </v>
      </c>
      <c r="P18" s="125" t="str">
        <f>IF(ISBLANK('Step 3 Exposure Parameters'!I48),"  ",'Step 3 Exposure Parameters'!I48)</f>
        <v xml:space="preserve">  </v>
      </c>
      <c r="Q18" s="125" t="str">
        <f>IF(ISBLANK('Step 3 Exposure Parameters'!J48),"  ",'Step 3 Exposure Parameters'!J48)</f>
        <v xml:space="preserve">  </v>
      </c>
      <c r="R18" s="125" t="str">
        <f>IF(ISBLANK('Step 3 Exposure Parameters'!K48),"  ",'Step 3 Exposure Parameters'!K48)</f>
        <v xml:space="preserve">  </v>
      </c>
    </row>
    <row r="19" spans="2:18" x14ac:dyDescent="0.25">
      <c r="B19" s="27" t="str">
        <f t="shared" si="0"/>
        <v xml:space="preserve"> </v>
      </c>
      <c r="C19" s="27" t="str">
        <f t="shared" si="1"/>
        <v xml:space="preserve"> </v>
      </c>
      <c r="D19" s="93" t="str">
        <f t="shared" si="2"/>
        <v>--</v>
      </c>
      <c r="E19" s="93" t="str">
        <f t="shared" si="3"/>
        <v>--</v>
      </c>
      <c r="F19" s="95" t="str">
        <f t="shared" si="4"/>
        <v>--</v>
      </c>
      <c r="G19" s="28"/>
      <c r="H19" s="28"/>
      <c r="I19" s="27" t="str">
        <f>IF(ISBLANK('Step 3 Exposure Parameters'!$B49)," ",'Step 3 Exposure Parameters'!$B49)</f>
        <v xml:space="preserve"> </v>
      </c>
      <c r="J19" s="126" t="str">
        <f>IF(ISBLANK('Step 3 Exposure Parameters'!$C49)," ",'Step 3 Exposure Parameters'!$C49)</f>
        <v xml:space="preserve"> </v>
      </c>
      <c r="K19" s="125" t="str">
        <f>IF(ISBLANK('Step 3 Exposure Parameters'!D49),"  ",'Step 3 Exposure Parameters'!D49)</f>
        <v xml:space="preserve">  </v>
      </c>
      <c r="L19" s="125" t="str">
        <f>IF(ISBLANK('Step 3 Exposure Parameters'!E49),"  ",'Step 3 Exposure Parameters'!E49)</f>
        <v xml:space="preserve">  </v>
      </c>
      <c r="M19" s="125" t="str">
        <f>IF(ISBLANK('Step 3 Exposure Parameters'!F49),"  ",'Step 3 Exposure Parameters'!F49)</f>
        <v xml:space="preserve">  </v>
      </c>
      <c r="N19" s="125" t="str">
        <f>IF(ISBLANK('Step 3 Exposure Parameters'!G49),"  ",'Step 3 Exposure Parameters'!G49)</f>
        <v xml:space="preserve">  </v>
      </c>
      <c r="O19" s="125" t="str">
        <f>IF(ISBLANK('Step 3 Exposure Parameters'!H49),"  ",'Step 3 Exposure Parameters'!H49)</f>
        <v xml:space="preserve">  </v>
      </c>
      <c r="P19" s="125" t="str">
        <f>IF(ISBLANK('Step 3 Exposure Parameters'!I49),"  ",'Step 3 Exposure Parameters'!I49)</f>
        <v xml:space="preserve">  </v>
      </c>
      <c r="Q19" s="125" t="str">
        <f>IF(ISBLANK('Step 3 Exposure Parameters'!J49),"  ",'Step 3 Exposure Parameters'!J49)</f>
        <v xml:space="preserve">  </v>
      </c>
      <c r="R19" s="125" t="str">
        <f>IF(ISBLANK('Step 3 Exposure Parameters'!K49),"  ",'Step 3 Exposure Parameters'!K49)</f>
        <v xml:space="preserve">  </v>
      </c>
    </row>
    <row r="20" spans="2:18" ht="15.75" thickBot="1" x14ac:dyDescent="0.3">
      <c r="B20" s="96" t="str">
        <f t="shared" si="0"/>
        <v xml:space="preserve"> </v>
      </c>
      <c r="C20" s="97"/>
      <c r="D20" s="98"/>
      <c r="E20" s="99" t="s">
        <v>217</v>
      </c>
      <c r="F20" s="100" t="str">
        <f>IF(B14=" ","--",MIN(F14:F19))</f>
        <v>--</v>
      </c>
      <c r="I20" s="96" t="str">
        <f>IF(ISBLANK(I14)," ",I14)</f>
        <v xml:space="preserve"> </v>
      </c>
      <c r="J20" s="127"/>
      <c r="K20" s="130"/>
      <c r="L20" s="130"/>
      <c r="M20" s="130"/>
      <c r="N20" s="130"/>
      <c r="O20" s="130"/>
      <c r="P20" s="130"/>
      <c r="Q20" s="130"/>
      <c r="R20" s="130"/>
    </row>
    <row r="21" spans="2:18" ht="15.75" thickTop="1" x14ac:dyDescent="0.25">
      <c r="B21" s="101" t="str">
        <f t="shared" si="0"/>
        <v xml:space="preserve"> </v>
      </c>
      <c r="C21" s="101" t="str">
        <f>J21</f>
        <v xml:space="preserve"> </v>
      </c>
      <c r="D21" s="93" t="str">
        <f>IF(B21=" ","--",IF(C21=" ","--",IF(L21=0,IF(K21=0,"--",K21),((L21*N21*O21)/(P21*M21)))))</f>
        <v>--</v>
      </c>
      <c r="E21" s="93" t="str">
        <f>IF(B21=" ","--",IF(C21=" ","--",IF(Q21=0,"--",Q21/R21)))</f>
        <v>--</v>
      </c>
      <c r="F21" s="94" t="str">
        <f>IF(MIN(D21:E21)&gt;0,MIN(D21:E21),"--")</f>
        <v>--</v>
      </c>
      <c r="I21" s="101" t="str">
        <f>IF(ISBLANK('Step 3 Exposure Parameters'!$B50)," ",'Step 3 Exposure Parameters'!$B50)</f>
        <v xml:space="preserve"> </v>
      </c>
      <c r="J21" s="27" t="str">
        <f>IF(ISBLANK('Step 3 Exposure Parameters'!$C50)," ",'Step 3 Exposure Parameters'!$C50)</f>
        <v xml:space="preserve"> </v>
      </c>
      <c r="K21" s="125" t="str">
        <f>IF(ISBLANK('Step 3 Exposure Parameters'!D50),"  ",'Step 3 Exposure Parameters'!D50)</f>
        <v xml:space="preserve">  </v>
      </c>
      <c r="L21" s="125" t="str">
        <f>IF(ISBLANK('Step 3 Exposure Parameters'!E50),"  ",'Step 3 Exposure Parameters'!E50)</f>
        <v xml:space="preserve">  </v>
      </c>
      <c r="M21" s="125" t="str">
        <f>IF(ISBLANK('Step 3 Exposure Parameters'!F50),"  ",'Step 3 Exposure Parameters'!F50)</f>
        <v xml:space="preserve"> </v>
      </c>
      <c r="N21" s="125" t="str">
        <f>IF(ISBLANK('Step 3 Exposure Parameters'!G50),"  ",'Step 3 Exposure Parameters'!G50)</f>
        <v xml:space="preserve"> </v>
      </c>
      <c r="O21" s="125" t="str">
        <f>IF(ISBLANK('Step 3 Exposure Parameters'!H50),"  ",'Step 3 Exposure Parameters'!H50)</f>
        <v xml:space="preserve"> </v>
      </c>
      <c r="P21" s="125" t="str">
        <f>IF(ISBLANK('Step 3 Exposure Parameters'!I50),"  ",'Step 3 Exposure Parameters'!I50)</f>
        <v xml:space="preserve"> </v>
      </c>
      <c r="Q21" s="125" t="str">
        <f>IF(ISBLANK('Step 3 Exposure Parameters'!J50),"  ",'Step 3 Exposure Parameters'!J50)</f>
        <v xml:space="preserve">  </v>
      </c>
      <c r="R21" s="125" t="str">
        <f>IF(ISBLANK('Step 3 Exposure Parameters'!K50),"  ",'Step 3 Exposure Parameters'!K50)</f>
        <v xml:space="preserve">  </v>
      </c>
    </row>
    <row r="22" spans="2:18" x14ac:dyDescent="0.25">
      <c r="B22" s="27" t="str">
        <f t="shared" si="0"/>
        <v xml:space="preserve"> </v>
      </c>
      <c r="C22" s="101" t="str">
        <f t="shared" ref="C22:C26" si="5">J22</f>
        <v xml:space="preserve"> </v>
      </c>
      <c r="D22" s="93" t="str">
        <f t="shared" ref="D22:D26" si="6">IF(B22=" ","--",IF(C22=" ","--",IF(L22=0,IF(K22=0,"--",K22),((L22*N22*O22)/(P22*M22)))))</f>
        <v>--</v>
      </c>
      <c r="E22" s="93" t="str">
        <f t="shared" ref="E22:E26" si="7">IF(B22=" ","--",IF(C22=" ","--",IF(Q22=0,"--",Q22/R22)))</f>
        <v>--</v>
      </c>
      <c r="F22" s="95" t="str">
        <f t="shared" ref="F22:F26" si="8">IF(MIN(D22:E22)&gt;0,MIN(D22:E22),"--")</f>
        <v>--</v>
      </c>
      <c r="I22" s="101" t="str">
        <f>IF(ISBLANK('Step 3 Exposure Parameters'!$B51)," ",'Step 3 Exposure Parameters'!$B51)</f>
        <v xml:space="preserve"> </v>
      </c>
      <c r="J22" s="27" t="str">
        <f>IF(ISBLANK('Step 3 Exposure Parameters'!$C51)," ",'Step 3 Exposure Parameters'!$C51)</f>
        <v xml:space="preserve"> </v>
      </c>
      <c r="K22" s="125" t="str">
        <f>IF(ISBLANK('Step 3 Exposure Parameters'!D51),"  ",'Step 3 Exposure Parameters'!D51)</f>
        <v xml:space="preserve">  </v>
      </c>
      <c r="L22" s="125" t="str">
        <f>IF(ISBLANK('Step 3 Exposure Parameters'!E51),"  ",'Step 3 Exposure Parameters'!E51)</f>
        <v xml:space="preserve">  </v>
      </c>
      <c r="M22" s="125" t="str">
        <f>IF(ISBLANK('Step 3 Exposure Parameters'!F51),"  ",'Step 3 Exposure Parameters'!F51)</f>
        <v xml:space="preserve"> </v>
      </c>
      <c r="N22" s="125" t="str">
        <f>IF(ISBLANK('Step 3 Exposure Parameters'!G51),"  ",'Step 3 Exposure Parameters'!G51)</f>
        <v xml:space="preserve"> </v>
      </c>
      <c r="O22" s="125" t="str">
        <f>IF(ISBLANK('Step 3 Exposure Parameters'!H51),"  ",'Step 3 Exposure Parameters'!H51)</f>
        <v xml:space="preserve"> </v>
      </c>
      <c r="P22" s="125" t="str">
        <f>IF(ISBLANK('Step 3 Exposure Parameters'!I51),"  ",'Step 3 Exposure Parameters'!I51)</f>
        <v xml:space="preserve"> </v>
      </c>
      <c r="Q22" s="125" t="str">
        <f>IF(ISBLANK('Step 3 Exposure Parameters'!J51),"  ",'Step 3 Exposure Parameters'!J51)</f>
        <v xml:space="preserve">  </v>
      </c>
      <c r="R22" s="125" t="str">
        <f>IF(ISBLANK('Step 3 Exposure Parameters'!K51),"  ",'Step 3 Exposure Parameters'!K51)</f>
        <v xml:space="preserve">  </v>
      </c>
    </row>
    <row r="23" spans="2:18" x14ac:dyDescent="0.25">
      <c r="B23" s="27" t="str">
        <f t="shared" si="0"/>
        <v xml:space="preserve"> </v>
      </c>
      <c r="C23" s="101" t="str">
        <f t="shared" si="5"/>
        <v xml:space="preserve"> </v>
      </c>
      <c r="D23" s="93" t="str">
        <f t="shared" si="6"/>
        <v>--</v>
      </c>
      <c r="E23" s="93" t="str">
        <f t="shared" si="7"/>
        <v>--</v>
      </c>
      <c r="F23" s="95" t="str">
        <f t="shared" si="8"/>
        <v>--</v>
      </c>
      <c r="G23" s="28"/>
      <c r="H23" s="28"/>
      <c r="I23" s="101" t="str">
        <f>IF(ISBLANK('Step 3 Exposure Parameters'!$B52)," ",'Step 3 Exposure Parameters'!$B52)</f>
        <v xml:space="preserve"> </v>
      </c>
      <c r="J23" s="126" t="str">
        <f>IF(ISBLANK('Step 3 Exposure Parameters'!$C52)," ",'Step 3 Exposure Parameters'!$C52)</f>
        <v xml:space="preserve"> </v>
      </c>
      <c r="K23" s="125" t="str">
        <f>IF(ISBLANK('Step 3 Exposure Parameters'!D52),"  ",'Step 3 Exposure Parameters'!D52)</f>
        <v xml:space="preserve">  </v>
      </c>
      <c r="L23" s="125" t="str">
        <f>IF(ISBLANK('Step 3 Exposure Parameters'!E52),"  ",'Step 3 Exposure Parameters'!E52)</f>
        <v xml:space="preserve">  </v>
      </c>
      <c r="M23" s="125" t="str">
        <f>IF(ISBLANK('Step 3 Exposure Parameters'!F52),"  ",'Step 3 Exposure Parameters'!F52)</f>
        <v xml:space="preserve"> </v>
      </c>
      <c r="N23" s="125" t="str">
        <f>IF(ISBLANK('Step 3 Exposure Parameters'!G52),"  ",'Step 3 Exposure Parameters'!G52)</f>
        <v xml:space="preserve"> </v>
      </c>
      <c r="O23" s="125" t="str">
        <f>IF(ISBLANK('Step 3 Exposure Parameters'!H52),"  ",'Step 3 Exposure Parameters'!H52)</f>
        <v xml:space="preserve"> </v>
      </c>
      <c r="P23" s="125" t="str">
        <f>IF(ISBLANK('Step 3 Exposure Parameters'!I52),"  ",'Step 3 Exposure Parameters'!I52)</f>
        <v xml:space="preserve"> </v>
      </c>
      <c r="Q23" s="125" t="str">
        <f>IF(ISBLANK('Step 3 Exposure Parameters'!J52),"  ",'Step 3 Exposure Parameters'!J52)</f>
        <v xml:space="preserve">  </v>
      </c>
      <c r="R23" s="125" t="str">
        <f>IF(ISBLANK('Step 3 Exposure Parameters'!K52),"  ",'Step 3 Exposure Parameters'!K52)</f>
        <v xml:space="preserve">  </v>
      </c>
    </row>
    <row r="24" spans="2:18" x14ac:dyDescent="0.25">
      <c r="B24" s="27" t="str">
        <f t="shared" si="0"/>
        <v xml:space="preserve"> </v>
      </c>
      <c r="C24" s="101" t="str">
        <f t="shared" si="5"/>
        <v xml:space="preserve"> </v>
      </c>
      <c r="D24" s="93" t="str">
        <f t="shared" si="6"/>
        <v>--</v>
      </c>
      <c r="E24" s="93" t="str">
        <f t="shared" si="7"/>
        <v>--</v>
      </c>
      <c r="F24" s="95" t="str">
        <f t="shared" si="8"/>
        <v>--</v>
      </c>
      <c r="G24" s="29"/>
      <c r="I24" s="101" t="str">
        <f>IF(ISBLANK('Step 3 Exposure Parameters'!$B53)," ",'Step 3 Exposure Parameters'!$B53)</f>
        <v xml:space="preserve"> </v>
      </c>
      <c r="J24" s="27" t="str">
        <f>IF(ISBLANK('Step 3 Exposure Parameters'!$C53)," ",'Step 3 Exposure Parameters'!$C53)</f>
        <v xml:space="preserve"> </v>
      </c>
      <c r="K24" s="125" t="str">
        <f>IF(ISBLANK('Step 3 Exposure Parameters'!D53),"  ",'Step 3 Exposure Parameters'!D53)</f>
        <v xml:space="preserve">  </v>
      </c>
      <c r="L24" s="125" t="str">
        <f>IF(ISBLANK('Step 3 Exposure Parameters'!E53),"  ",'Step 3 Exposure Parameters'!E53)</f>
        <v xml:space="preserve">  </v>
      </c>
      <c r="M24" s="125" t="str">
        <f>IF(ISBLANK('Step 3 Exposure Parameters'!F53),"  ",'Step 3 Exposure Parameters'!F53)</f>
        <v xml:space="preserve"> </v>
      </c>
      <c r="N24" s="125" t="str">
        <f>IF(ISBLANK('Step 3 Exposure Parameters'!G53),"  ",'Step 3 Exposure Parameters'!G53)</f>
        <v xml:space="preserve"> </v>
      </c>
      <c r="O24" s="125" t="str">
        <f>IF(ISBLANK('Step 3 Exposure Parameters'!H53),"  ",'Step 3 Exposure Parameters'!H53)</f>
        <v xml:space="preserve"> </v>
      </c>
      <c r="P24" s="125" t="str">
        <f>IF(ISBLANK('Step 3 Exposure Parameters'!I53),"  ",'Step 3 Exposure Parameters'!I53)</f>
        <v xml:space="preserve"> </v>
      </c>
      <c r="Q24" s="125" t="str">
        <f>IF(ISBLANK('Step 3 Exposure Parameters'!J53),"  ",'Step 3 Exposure Parameters'!J53)</f>
        <v xml:space="preserve">  </v>
      </c>
      <c r="R24" s="125" t="str">
        <f>IF(ISBLANK('Step 3 Exposure Parameters'!K53),"  ",'Step 3 Exposure Parameters'!K53)</f>
        <v xml:space="preserve">  </v>
      </c>
    </row>
    <row r="25" spans="2:18" x14ac:dyDescent="0.25">
      <c r="B25" s="27" t="str">
        <f t="shared" si="0"/>
        <v xml:space="preserve"> </v>
      </c>
      <c r="C25" s="101" t="str">
        <f t="shared" si="5"/>
        <v xml:space="preserve"> </v>
      </c>
      <c r="D25" s="93" t="str">
        <f t="shared" si="6"/>
        <v>--</v>
      </c>
      <c r="E25" s="93" t="str">
        <f t="shared" si="7"/>
        <v>--</v>
      </c>
      <c r="F25" s="95" t="str">
        <f t="shared" si="8"/>
        <v>--</v>
      </c>
      <c r="G25" s="29"/>
      <c r="I25" s="101" t="str">
        <f>IF(ISBLANK('Step 3 Exposure Parameters'!$B54)," ",'Step 3 Exposure Parameters'!$B54)</f>
        <v xml:space="preserve"> </v>
      </c>
      <c r="J25" s="27" t="str">
        <f>IF(ISBLANK('Step 3 Exposure Parameters'!$C54)," ",'Step 3 Exposure Parameters'!$C54)</f>
        <v xml:space="preserve"> </v>
      </c>
      <c r="K25" s="125" t="str">
        <f>IF(ISBLANK('Step 3 Exposure Parameters'!D54),"  ",'Step 3 Exposure Parameters'!D54)</f>
        <v xml:space="preserve">  </v>
      </c>
      <c r="L25" s="125" t="str">
        <f>IF(ISBLANK('Step 3 Exposure Parameters'!E54),"  ",'Step 3 Exposure Parameters'!E54)</f>
        <v xml:space="preserve">  </v>
      </c>
      <c r="M25" s="125" t="str">
        <f>IF(ISBLANK('Step 3 Exposure Parameters'!F54),"  ",'Step 3 Exposure Parameters'!F54)</f>
        <v xml:space="preserve"> </v>
      </c>
      <c r="N25" s="125" t="str">
        <f>IF(ISBLANK('Step 3 Exposure Parameters'!G54),"  ",'Step 3 Exposure Parameters'!G54)</f>
        <v xml:space="preserve"> </v>
      </c>
      <c r="O25" s="125" t="str">
        <f>IF(ISBLANK('Step 3 Exposure Parameters'!H54),"  ",'Step 3 Exposure Parameters'!H54)</f>
        <v xml:space="preserve"> </v>
      </c>
      <c r="P25" s="125" t="str">
        <f>IF(ISBLANK('Step 3 Exposure Parameters'!I54),"  ",'Step 3 Exposure Parameters'!I54)</f>
        <v xml:space="preserve"> </v>
      </c>
      <c r="Q25" s="125" t="str">
        <f>IF(ISBLANK('Step 3 Exposure Parameters'!J54),"  ",'Step 3 Exposure Parameters'!J54)</f>
        <v xml:space="preserve">  </v>
      </c>
      <c r="R25" s="125" t="str">
        <f>IF(ISBLANK('Step 3 Exposure Parameters'!K54),"  ",'Step 3 Exposure Parameters'!K54)</f>
        <v xml:space="preserve">  </v>
      </c>
    </row>
    <row r="26" spans="2:18" x14ac:dyDescent="0.25">
      <c r="B26" s="27" t="str">
        <f t="shared" si="0"/>
        <v xml:space="preserve"> </v>
      </c>
      <c r="C26" s="101" t="str">
        <f t="shared" si="5"/>
        <v xml:space="preserve"> </v>
      </c>
      <c r="D26" s="93" t="str">
        <f t="shared" si="6"/>
        <v>--</v>
      </c>
      <c r="E26" s="93" t="str">
        <f t="shared" si="7"/>
        <v>--</v>
      </c>
      <c r="F26" s="95" t="str">
        <f t="shared" si="8"/>
        <v>--</v>
      </c>
      <c r="G26" s="29"/>
      <c r="I26" s="101" t="str">
        <f>IF(ISBLANK('Step 3 Exposure Parameters'!$B55)," ",'Step 3 Exposure Parameters'!$B55)</f>
        <v xml:space="preserve"> </v>
      </c>
      <c r="J26" s="27" t="str">
        <f>IF(ISBLANK('Step 3 Exposure Parameters'!$C55)," ",'Step 3 Exposure Parameters'!$C55)</f>
        <v xml:space="preserve"> </v>
      </c>
      <c r="K26" s="125" t="str">
        <f>IF(ISBLANK('Step 3 Exposure Parameters'!D55),"  ",'Step 3 Exposure Parameters'!D55)</f>
        <v xml:space="preserve">  </v>
      </c>
      <c r="L26" s="125" t="str">
        <f>IF(ISBLANK('Step 3 Exposure Parameters'!E55),"  ",'Step 3 Exposure Parameters'!E55)</f>
        <v xml:space="preserve">  </v>
      </c>
      <c r="M26" s="125" t="str">
        <f>IF(ISBLANK('Step 3 Exposure Parameters'!F55),"  ",'Step 3 Exposure Parameters'!F55)</f>
        <v xml:space="preserve"> </v>
      </c>
      <c r="N26" s="125" t="str">
        <f>IF(ISBLANK('Step 3 Exposure Parameters'!G55),"  ",'Step 3 Exposure Parameters'!G55)</f>
        <v xml:space="preserve"> </v>
      </c>
      <c r="O26" s="125" t="str">
        <f>IF(ISBLANK('Step 3 Exposure Parameters'!H55),"  ",'Step 3 Exposure Parameters'!H55)</f>
        <v xml:space="preserve"> </v>
      </c>
      <c r="P26" s="125" t="str">
        <f>IF(ISBLANK('Step 3 Exposure Parameters'!I55),"  ",'Step 3 Exposure Parameters'!I55)</f>
        <v xml:space="preserve"> </v>
      </c>
      <c r="Q26" s="125" t="str">
        <f>IF(ISBLANK('Step 3 Exposure Parameters'!J55),"  ",'Step 3 Exposure Parameters'!J55)</f>
        <v xml:space="preserve">  </v>
      </c>
      <c r="R26" s="125" t="str">
        <f>IF(ISBLANK('Step 3 Exposure Parameters'!K55),"  ",'Step 3 Exposure Parameters'!K55)</f>
        <v xml:space="preserve">  </v>
      </c>
    </row>
    <row r="27" spans="2:18" ht="15.75" thickBot="1" x14ac:dyDescent="0.3">
      <c r="B27" s="96" t="str">
        <f t="shared" si="0"/>
        <v xml:space="preserve"> </v>
      </c>
      <c r="C27" s="97"/>
      <c r="D27" s="98"/>
      <c r="E27" s="99" t="s">
        <v>217</v>
      </c>
      <c r="F27" s="100" t="str">
        <f>IF(B21=" ","--",MIN(F21:F26))</f>
        <v>--</v>
      </c>
      <c r="G27" s="29"/>
      <c r="I27" s="96" t="str">
        <f>IF(ISBLANK(I21)," ",I21)</f>
        <v xml:space="preserve"> </v>
      </c>
      <c r="J27" s="128"/>
      <c r="K27" s="130"/>
      <c r="L27" s="130"/>
      <c r="M27" s="130"/>
      <c r="N27" s="130"/>
      <c r="O27" s="130"/>
      <c r="P27" s="130"/>
      <c r="Q27" s="130"/>
      <c r="R27" s="130"/>
    </row>
    <row r="28" spans="2:18" ht="15.75" thickTop="1" x14ac:dyDescent="0.25">
      <c r="B28" s="101" t="str">
        <f t="shared" si="0"/>
        <v xml:space="preserve"> </v>
      </c>
      <c r="C28" s="101" t="str">
        <f>J28</f>
        <v xml:space="preserve"> </v>
      </c>
      <c r="D28" s="93" t="str">
        <f>IF(B28=" ","--",IF(C28=" ","--",IF(L28=0,IF(K28=0,"--",K28),((L28*N28*O28)/(P28*M28)))))</f>
        <v>--</v>
      </c>
      <c r="E28" s="93" t="str">
        <f>IF(B28=" ","--",IF(C28=" ","--",IF(Q28=0,"--",Q28/R28)))</f>
        <v>--</v>
      </c>
      <c r="F28" s="94" t="str">
        <f>IF(MIN(D28:E28)&gt;0,MIN(D28:E28),"--")</f>
        <v>--</v>
      </c>
      <c r="G28" s="29"/>
      <c r="I28" s="101" t="str">
        <f>IF(ISBLANK('Step 3 Exposure Parameters'!$B56)," ",'Step 3 Exposure Parameters'!$B56)</f>
        <v xml:space="preserve"> </v>
      </c>
      <c r="J28" s="27" t="str">
        <f>IF(ISBLANK('Step 3 Exposure Parameters'!$C56)," ",'Step 3 Exposure Parameters'!$C56)</f>
        <v xml:space="preserve"> </v>
      </c>
      <c r="K28" s="125" t="str">
        <f>IF(ISBLANK('Step 3 Exposure Parameters'!D56),"  ",'Step 3 Exposure Parameters'!D56)</f>
        <v xml:space="preserve">  </v>
      </c>
      <c r="L28" s="125" t="str">
        <f>IF(ISBLANK('Step 3 Exposure Parameters'!E56),"  ",'Step 3 Exposure Parameters'!E56)</f>
        <v xml:space="preserve">  </v>
      </c>
      <c r="M28" s="125" t="str">
        <f>IF(ISBLANK('Step 3 Exposure Parameters'!F56),"  ",'Step 3 Exposure Parameters'!F56)</f>
        <v xml:space="preserve"> </v>
      </c>
      <c r="N28" s="125" t="str">
        <f>IF(ISBLANK('Step 3 Exposure Parameters'!G56),"  ",'Step 3 Exposure Parameters'!G56)</f>
        <v xml:space="preserve"> </v>
      </c>
      <c r="O28" s="125" t="str">
        <f>IF(ISBLANK('Step 3 Exposure Parameters'!H56),"  ",'Step 3 Exposure Parameters'!H56)</f>
        <v xml:space="preserve"> </v>
      </c>
      <c r="P28" s="125" t="str">
        <f>IF(ISBLANK('Step 3 Exposure Parameters'!I56),"  ",'Step 3 Exposure Parameters'!I56)</f>
        <v xml:space="preserve"> </v>
      </c>
      <c r="Q28" s="125" t="str">
        <f>IF(ISBLANK('Step 3 Exposure Parameters'!J56),"  ",'Step 3 Exposure Parameters'!J56)</f>
        <v xml:space="preserve">  </v>
      </c>
      <c r="R28" s="125" t="str">
        <f>IF(ISBLANK('Step 3 Exposure Parameters'!K56),"  ",'Step 3 Exposure Parameters'!K56)</f>
        <v xml:space="preserve">  </v>
      </c>
    </row>
    <row r="29" spans="2:18" x14ac:dyDescent="0.25">
      <c r="B29" s="27" t="str">
        <f t="shared" si="0"/>
        <v xml:space="preserve"> </v>
      </c>
      <c r="C29" s="101" t="str">
        <f t="shared" ref="C29:C33" si="9">J29</f>
        <v xml:space="preserve"> </v>
      </c>
      <c r="D29" s="93" t="str">
        <f t="shared" ref="D29:D33" si="10">IF(B29=" ","--",IF(C29=" ","--",IF(L29=0,IF(K29=0,"--",K29),((L29*N29*O29)/(P29*M29)))))</f>
        <v>--</v>
      </c>
      <c r="E29" s="93" t="str">
        <f t="shared" ref="E29:E33" si="11">IF(B29=" ","--",IF(C29=" ","--",IF(Q29=0,"--",Q29/R29)))</f>
        <v>--</v>
      </c>
      <c r="F29" s="95" t="str">
        <f t="shared" ref="F29:F33" si="12">IF(MIN(D29:E29)&gt;0,MIN(D29:E29),"--")</f>
        <v>--</v>
      </c>
      <c r="G29" s="29"/>
      <c r="I29" s="101" t="str">
        <f>IF(ISBLANK('Step 3 Exposure Parameters'!$B57)," ",'Step 3 Exposure Parameters'!$B57)</f>
        <v xml:space="preserve"> </v>
      </c>
      <c r="J29" s="27" t="str">
        <f>IF(ISBLANK('Step 3 Exposure Parameters'!$C57)," ",'Step 3 Exposure Parameters'!$C57)</f>
        <v xml:space="preserve"> </v>
      </c>
      <c r="K29" s="125" t="str">
        <f>IF(ISBLANK('Step 3 Exposure Parameters'!D57),"  ",'Step 3 Exposure Parameters'!D57)</f>
        <v xml:space="preserve">  </v>
      </c>
      <c r="L29" s="125" t="str">
        <f>IF(ISBLANK('Step 3 Exposure Parameters'!E57),"  ",'Step 3 Exposure Parameters'!E57)</f>
        <v xml:space="preserve">  </v>
      </c>
      <c r="M29" s="125" t="str">
        <f>IF(ISBLANK('Step 3 Exposure Parameters'!F57),"  ",'Step 3 Exposure Parameters'!F57)</f>
        <v xml:space="preserve"> </v>
      </c>
      <c r="N29" s="125" t="str">
        <f>IF(ISBLANK('Step 3 Exposure Parameters'!G57),"  ",'Step 3 Exposure Parameters'!G57)</f>
        <v xml:space="preserve"> </v>
      </c>
      <c r="O29" s="125" t="str">
        <f>IF(ISBLANK('Step 3 Exposure Parameters'!H57),"  ",'Step 3 Exposure Parameters'!H57)</f>
        <v xml:space="preserve"> </v>
      </c>
      <c r="P29" s="125" t="str">
        <f>IF(ISBLANK('Step 3 Exposure Parameters'!I57),"  ",'Step 3 Exposure Parameters'!I57)</f>
        <v xml:space="preserve"> </v>
      </c>
      <c r="Q29" s="125" t="str">
        <f>IF(ISBLANK('Step 3 Exposure Parameters'!J57),"  ",'Step 3 Exposure Parameters'!J57)</f>
        <v xml:space="preserve">  </v>
      </c>
      <c r="R29" s="125" t="str">
        <f>IF(ISBLANK('Step 3 Exposure Parameters'!K57),"  ",'Step 3 Exposure Parameters'!K57)</f>
        <v xml:space="preserve">  </v>
      </c>
    </row>
    <row r="30" spans="2:18" x14ac:dyDescent="0.25">
      <c r="B30" s="27" t="str">
        <f t="shared" si="0"/>
        <v xml:space="preserve"> </v>
      </c>
      <c r="C30" s="101" t="str">
        <f t="shared" si="9"/>
        <v xml:space="preserve"> </v>
      </c>
      <c r="D30" s="93" t="str">
        <f t="shared" si="10"/>
        <v>--</v>
      </c>
      <c r="E30" s="93" t="str">
        <f t="shared" si="11"/>
        <v>--</v>
      </c>
      <c r="F30" s="95" t="str">
        <f t="shared" si="12"/>
        <v>--</v>
      </c>
      <c r="G30" s="29"/>
      <c r="I30" s="101" t="str">
        <f>IF(ISBLANK('Step 3 Exposure Parameters'!$B58)," ",'Step 3 Exposure Parameters'!$B58)</f>
        <v xml:space="preserve"> </v>
      </c>
      <c r="J30" s="27" t="str">
        <f>IF(ISBLANK('Step 3 Exposure Parameters'!$C58)," ",'Step 3 Exposure Parameters'!$C58)</f>
        <v xml:space="preserve"> </v>
      </c>
      <c r="K30" s="125" t="str">
        <f>IF(ISBLANK('Step 3 Exposure Parameters'!D58),"  ",'Step 3 Exposure Parameters'!D58)</f>
        <v xml:space="preserve">  </v>
      </c>
      <c r="L30" s="125" t="str">
        <f>IF(ISBLANK('Step 3 Exposure Parameters'!E58),"  ",'Step 3 Exposure Parameters'!E58)</f>
        <v xml:space="preserve">  </v>
      </c>
      <c r="M30" s="125" t="str">
        <f>IF(ISBLANK('Step 3 Exposure Parameters'!F58),"  ",'Step 3 Exposure Parameters'!F58)</f>
        <v xml:space="preserve"> </v>
      </c>
      <c r="N30" s="125" t="str">
        <f>IF(ISBLANK('Step 3 Exposure Parameters'!G58),"  ",'Step 3 Exposure Parameters'!G58)</f>
        <v xml:space="preserve"> </v>
      </c>
      <c r="O30" s="125" t="str">
        <f>IF(ISBLANK('Step 3 Exposure Parameters'!H58),"  ",'Step 3 Exposure Parameters'!H58)</f>
        <v xml:space="preserve"> </v>
      </c>
      <c r="P30" s="125" t="str">
        <f>IF(ISBLANK('Step 3 Exposure Parameters'!I58),"  ",'Step 3 Exposure Parameters'!I58)</f>
        <v xml:space="preserve"> </v>
      </c>
      <c r="Q30" s="125" t="str">
        <f>IF(ISBLANK('Step 3 Exposure Parameters'!J58),"  ",'Step 3 Exposure Parameters'!J58)</f>
        <v xml:space="preserve">  </v>
      </c>
      <c r="R30" s="125" t="str">
        <f>IF(ISBLANK('Step 3 Exposure Parameters'!K58),"  ",'Step 3 Exposure Parameters'!K58)</f>
        <v xml:space="preserve">  </v>
      </c>
    </row>
    <row r="31" spans="2:18" x14ac:dyDescent="0.25">
      <c r="B31" s="27" t="str">
        <f t="shared" si="0"/>
        <v xml:space="preserve"> </v>
      </c>
      <c r="C31" s="101" t="str">
        <f t="shared" si="9"/>
        <v xml:space="preserve"> </v>
      </c>
      <c r="D31" s="93" t="str">
        <f t="shared" si="10"/>
        <v>--</v>
      </c>
      <c r="E31" s="93" t="str">
        <f t="shared" si="11"/>
        <v>--</v>
      </c>
      <c r="F31" s="95" t="str">
        <f t="shared" si="12"/>
        <v>--</v>
      </c>
      <c r="G31" s="29"/>
      <c r="I31" s="101" t="str">
        <f>IF(ISBLANK('Step 3 Exposure Parameters'!$B59)," ",'Step 3 Exposure Parameters'!$B59)</f>
        <v xml:space="preserve"> </v>
      </c>
      <c r="J31" s="27" t="str">
        <f>IF(ISBLANK('Step 3 Exposure Parameters'!$C59)," ",'Step 3 Exposure Parameters'!$C59)</f>
        <v xml:space="preserve"> </v>
      </c>
      <c r="K31" s="125" t="str">
        <f>IF(ISBLANK('Step 3 Exposure Parameters'!D59),"  ",'Step 3 Exposure Parameters'!D59)</f>
        <v xml:space="preserve">  </v>
      </c>
      <c r="L31" s="125" t="str">
        <f>IF(ISBLANK('Step 3 Exposure Parameters'!E59),"  ",'Step 3 Exposure Parameters'!E59)</f>
        <v xml:space="preserve">  </v>
      </c>
      <c r="M31" s="125" t="str">
        <f>IF(ISBLANK('Step 3 Exposure Parameters'!F59),"  ",'Step 3 Exposure Parameters'!F59)</f>
        <v xml:space="preserve"> </v>
      </c>
      <c r="N31" s="125" t="str">
        <f>IF(ISBLANK('Step 3 Exposure Parameters'!G59),"  ",'Step 3 Exposure Parameters'!G59)</f>
        <v xml:space="preserve"> </v>
      </c>
      <c r="O31" s="125" t="str">
        <f>IF(ISBLANK('Step 3 Exposure Parameters'!H59),"  ",'Step 3 Exposure Parameters'!H59)</f>
        <v xml:space="preserve"> </v>
      </c>
      <c r="P31" s="125" t="str">
        <f>IF(ISBLANK('Step 3 Exposure Parameters'!I59),"  ",'Step 3 Exposure Parameters'!I59)</f>
        <v xml:space="preserve"> </v>
      </c>
      <c r="Q31" s="125" t="str">
        <f>IF(ISBLANK('Step 3 Exposure Parameters'!J59),"  ",'Step 3 Exposure Parameters'!J59)</f>
        <v xml:space="preserve">  </v>
      </c>
      <c r="R31" s="125" t="str">
        <f>IF(ISBLANK('Step 3 Exposure Parameters'!K59),"  ",'Step 3 Exposure Parameters'!K59)</f>
        <v xml:space="preserve">  </v>
      </c>
    </row>
    <row r="32" spans="2:18" x14ac:dyDescent="0.25">
      <c r="B32" s="27" t="str">
        <f t="shared" si="0"/>
        <v xml:space="preserve"> </v>
      </c>
      <c r="C32" s="101" t="str">
        <f t="shared" si="9"/>
        <v xml:space="preserve"> </v>
      </c>
      <c r="D32" s="93" t="str">
        <f t="shared" si="10"/>
        <v>--</v>
      </c>
      <c r="E32" s="93" t="str">
        <f t="shared" si="11"/>
        <v>--</v>
      </c>
      <c r="F32" s="95" t="str">
        <f t="shared" si="12"/>
        <v>--</v>
      </c>
      <c r="G32" s="29"/>
      <c r="I32" s="101" t="str">
        <f>IF(ISBLANK('Step 3 Exposure Parameters'!$B60)," ",'Step 3 Exposure Parameters'!$B60)</f>
        <v xml:space="preserve"> </v>
      </c>
      <c r="J32" s="27" t="str">
        <f>IF(ISBLANK('Step 3 Exposure Parameters'!$C60)," ",'Step 3 Exposure Parameters'!$C60)</f>
        <v xml:space="preserve"> </v>
      </c>
      <c r="K32" s="125" t="str">
        <f>IF(ISBLANK('Step 3 Exposure Parameters'!D60),"  ",'Step 3 Exposure Parameters'!D60)</f>
        <v xml:space="preserve">  </v>
      </c>
      <c r="L32" s="125" t="str">
        <f>IF(ISBLANK('Step 3 Exposure Parameters'!E60),"  ",'Step 3 Exposure Parameters'!E60)</f>
        <v xml:space="preserve">  </v>
      </c>
      <c r="M32" s="125" t="str">
        <f>IF(ISBLANK('Step 3 Exposure Parameters'!F60),"  ",'Step 3 Exposure Parameters'!F60)</f>
        <v xml:space="preserve"> </v>
      </c>
      <c r="N32" s="125" t="str">
        <f>IF(ISBLANK('Step 3 Exposure Parameters'!G60),"  ",'Step 3 Exposure Parameters'!G60)</f>
        <v xml:space="preserve"> </v>
      </c>
      <c r="O32" s="125" t="str">
        <f>IF(ISBLANK('Step 3 Exposure Parameters'!H60),"  ",'Step 3 Exposure Parameters'!H60)</f>
        <v xml:space="preserve"> </v>
      </c>
      <c r="P32" s="125" t="str">
        <f>IF(ISBLANK('Step 3 Exposure Parameters'!I60),"  ",'Step 3 Exposure Parameters'!I60)</f>
        <v xml:space="preserve"> </v>
      </c>
      <c r="Q32" s="125" t="str">
        <f>IF(ISBLANK('Step 3 Exposure Parameters'!J60),"  ",'Step 3 Exposure Parameters'!J60)</f>
        <v xml:space="preserve">  </v>
      </c>
      <c r="R32" s="125" t="str">
        <f>IF(ISBLANK('Step 3 Exposure Parameters'!K60),"  ",'Step 3 Exposure Parameters'!K60)</f>
        <v xml:space="preserve">  </v>
      </c>
    </row>
    <row r="33" spans="2:18" x14ac:dyDescent="0.25">
      <c r="B33" s="27" t="str">
        <f t="shared" si="0"/>
        <v xml:space="preserve"> </v>
      </c>
      <c r="C33" s="101" t="str">
        <f t="shared" si="9"/>
        <v xml:space="preserve"> </v>
      </c>
      <c r="D33" s="93" t="str">
        <f t="shared" si="10"/>
        <v>--</v>
      </c>
      <c r="E33" s="93" t="str">
        <f t="shared" si="11"/>
        <v>--</v>
      </c>
      <c r="F33" s="95" t="str">
        <f t="shared" si="12"/>
        <v>--</v>
      </c>
      <c r="G33" s="29"/>
      <c r="I33" s="101" t="str">
        <f>IF(ISBLANK('Step 3 Exposure Parameters'!$B61)," ",'Step 3 Exposure Parameters'!$B61)</f>
        <v xml:space="preserve"> </v>
      </c>
      <c r="J33" s="27" t="str">
        <f>IF(ISBLANK('Step 3 Exposure Parameters'!$C61)," ",'Step 3 Exposure Parameters'!$C61)</f>
        <v xml:space="preserve"> </v>
      </c>
      <c r="K33" s="125" t="str">
        <f>IF(ISBLANK('Step 3 Exposure Parameters'!D61),"  ",'Step 3 Exposure Parameters'!D61)</f>
        <v xml:space="preserve">  </v>
      </c>
      <c r="L33" s="125" t="str">
        <f>IF(ISBLANK('Step 3 Exposure Parameters'!E61),"  ",'Step 3 Exposure Parameters'!E61)</f>
        <v xml:space="preserve">  </v>
      </c>
      <c r="M33" s="125" t="str">
        <f>IF(ISBLANK('Step 3 Exposure Parameters'!F61),"  ",'Step 3 Exposure Parameters'!F61)</f>
        <v xml:space="preserve"> </v>
      </c>
      <c r="N33" s="125" t="str">
        <f>IF(ISBLANK('Step 3 Exposure Parameters'!G61),"  ",'Step 3 Exposure Parameters'!G61)</f>
        <v xml:space="preserve"> </v>
      </c>
      <c r="O33" s="125" t="str">
        <f>IF(ISBLANK('Step 3 Exposure Parameters'!H61),"  ",'Step 3 Exposure Parameters'!H61)</f>
        <v xml:space="preserve"> </v>
      </c>
      <c r="P33" s="125" t="str">
        <f>IF(ISBLANK('Step 3 Exposure Parameters'!I61),"  ",'Step 3 Exposure Parameters'!I61)</f>
        <v xml:space="preserve"> </v>
      </c>
      <c r="Q33" s="125" t="str">
        <f>IF(ISBLANK('Step 3 Exposure Parameters'!J61),"  ",'Step 3 Exposure Parameters'!J61)</f>
        <v xml:space="preserve">  </v>
      </c>
      <c r="R33" s="125" t="str">
        <f>IF(ISBLANK('Step 3 Exposure Parameters'!K61),"  ",'Step 3 Exposure Parameters'!K61)</f>
        <v xml:space="preserve">  </v>
      </c>
    </row>
    <row r="34" spans="2:18" ht="15.75" thickBot="1" x14ac:dyDescent="0.3">
      <c r="B34" s="96" t="str">
        <f t="shared" si="0"/>
        <v xml:space="preserve"> </v>
      </c>
      <c r="C34" s="97"/>
      <c r="D34" s="98"/>
      <c r="E34" s="99" t="s">
        <v>217</v>
      </c>
      <c r="F34" s="100" t="str">
        <f>IF(B28=" ","--",MIN(F28:F33))</f>
        <v>--</v>
      </c>
      <c r="G34" s="29"/>
      <c r="I34" s="96" t="str">
        <f>IF(ISBLANK(I28)," ",I28)</f>
        <v xml:space="preserve"> </v>
      </c>
      <c r="J34" s="128"/>
      <c r="K34" s="130"/>
      <c r="L34" s="130"/>
      <c r="M34" s="130"/>
      <c r="N34" s="130"/>
      <c r="O34" s="130"/>
      <c r="P34" s="130"/>
      <c r="Q34" s="130"/>
      <c r="R34" s="130"/>
    </row>
    <row r="35" spans="2:18" ht="15.75" thickTop="1" x14ac:dyDescent="0.25">
      <c r="B35" s="101" t="str">
        <f t="shared" si="0"/>
        <v xml:space="preserve"> </v>
      </c>
      <c r="C35" s="101" t="str">
        <f>J35</f>
        <v xml:space="preserve"> </v>
      </c>
      <c r="D35" s="93" t="str">
        <f>IF(B35=" ","--",IF(C35=" ","--",IF(L35=0,IF(K35=0,"--",K35),((L35*N35*O35)/(P35*M35)))))</f>
        <v>--</v>
      </c>
      <c r="E35" s="93" t="str">
        <f>IF(B35=" ","--",IF(C35=" ","--",IF(Q35=0,"--",Q35/R35)))</f>
        <v>--</v>
      </c>
      <c r="F35" s="94" t="str">
        <f>IF(MIN(D35:E35)&gt;0,MIN(D35:E35),"--")</f>
        <v>--</v>
      </c>
      <c r="G35" s="29"/>
      <c r="I35" s="101" t="str">
        <f>IF(ISBLANK('Step 3 Exposure Parameters'!$B62)," ",'Step 3 Exposure Parameters'!$B62)</f>
        <v xml:space="preserve"> </v>
      </c>
      <c r="J35" s="27" t="str">
        <f>IF(ISBLANK('Step 3 Exposure Parameters'!$C62)," ",'Step 3 Exposure Parameters'!$C62)</f>
        <v xml:space="preserve"> </v>
      </c>
      <c r="K35" s="125" t="str">
        <f>IF(ISBLANK('Step 3 Exposure Parameters'!D62),"  ",'Step 3 Exposure Parameters'!D62)</f>
        <v xml:space="preserve">  </v>
      </c>
      <c r="L35" s="125" t="str">
        <f>IF(ISBLANK('Step 3 Exposure Parameters'!E62),"  ",'Step 3 Exposure Parameters'!E62)</f>
        <v xml:space="preserve">  </v>
      </c>
      <c r="M35" s="125" t="str">
        <f>IF(ISBLANK('Step 3 Exposure Parameters'!F62),"  ",'Step 3 Exposure Parameters'!F62)</f>
        <v xml:space="preserve"> </v>
      </c>
      <c r="N35" s="125" t="str">
        <f>IF(ISBLANK('Step 3 Exposure Parameters'!G62),"  ",'Step 3 Exposure Parameters'!G62)</f>
        <v xml:space="preserve"> </v>
      </c>
      <c r="O35" s="125" t="str">
        <f>IF(ISBLANK('Step 3 Exposure Parameters'!H62),"  ",'Step 3 Exposure Parameters'!H62)</f>
        <v xml:space="preserve"> </v>
      </c>
      <c r="P35" s="125" t="str">
        <f>IF(ISBLANK('Step 3 Exposure Parameters'!I62),"  ",'Step 3 Exposure Parameters'!I62)</f>
        <v xml:space="preserve"> </v>
      </c>
      <c r="Q35" s="125" t="str">
        <f>IF(ISBLANK('Step 3 Exposure Parameters'!J62),"  ",'Step 3 Exposure Parameters'!J62)</f>
        <v xml:space="preserve">  </v>
      </c>
      <c r="R35" s="125" t="str">
        <f>IF(ISBLANK('Step 3 Exposure Parameters'!K62),"  ",'Step 3 Exposure Parameters'!K62)</f>
        <v xml:space="preserve">  </v>
      </c>
    </row>
    <row r="36" spans="2:18" x14ac:dyDescent="0.25">
      <c r="B36" s="27" t="str">
        <f t="shared" si="0"/>
        <v xml:space="preserve"> </v>
      </c>
      <c r="C36" s="101" t="str">
        <f t="shared" ref="C36:C40" si="13">J36</f>
        <v xml:space="preserve"> </v>
      </c>
      <c r="D36" s="93" t="str">
        <f t="shared" ref="D36:D40" si="14">IF(B36=" ","--",IF(C36=" ","--",IF(L36=0,IF(K36=0,"--",K36),((L36*N36*O36)/(P36*M36)))))</f>
        <v>--</v>
      </c>
      <c r="E36" s="93" t="str">
        <f t="shared" ref="E36:E40" si="15">IF(B36=" ","--",IF(C36=" ","--",IF(Q36=0,"--",Q36/R36)))</f>
        <v>--</v>
      </c>
      <c r="F36" s="95" t="str">
        <f t="shared" ref="F36:F40" si="16">IF(MIN(D36:E36)&gt;0,MIN(D36:E36),"--")</f>
        <v>--</v>
      </c>
      <c r="G36" s="29"/>
      <c r="I36" s="101" t="str">
        <f>IF(ISBLANK('Step 3 Exposure Parameters'!$B63)," ",'Step 3 Exposure Parameters'!$B63)</f>
        <v xml:space="preserve"> </v>
      </c>
      <c r="J36" s="27" t="str">
        <f>IF(ISBLANK('Step 3 Exposure Parameters'!$C63)," ",'Step 3 Exposure Parameters'!$C63)</f>
        <v xml:space="preserve"> </v>
      </c>
      <c r="K36" s="125" t="str">
        <f>IF(ISBLANK('Step 3 Exposure Parameters'!D63),"  ",'Step 3 Exposure Parameters'!D63)</f>
        <v xml:space="preserve">  </v>
      </c>
      <c r="L36" s="125" t="str">
        <f>IF(ISBLANK('Step 3 Exposure Parameters'!E63),"  ",'Step 3 Exposure Parameters'!E63)</f>
        <v xml:space="preserve">  </v>
      </c>
      <c r="M36" s="125" t="str">
        <f>IF(ISBLANK('Step 3 Exposure Parameters'!F63),"  ",'Step 3 Exposure Parameters'!F63)</f>
        <v xml:space="preserve"> </v>
      </c>
      <c r="N36" s="125" t="str">
        <f>IF(ISBLANK('Step 3 Exposure Parameters'!G63),"  ",'Step 3 Exposure Parameters'!G63)</f>
        <v xml:space="preserve"> </v>
      </c>
      <c r="O36" s="125" t="str">
        <f>IF(ISBLANK('Step 3 Exposure Parameters'!H63),"  ",'Step 3 Exposure Parameters'!H63)</f>
        <v xml:space="preserve"> </v>
      </c>
      <c r="P36" s="125" t="str">
        <f>IF(ISBLANK('Step 3 Exposure Parameters'!I63),"  ",'Step 3 Exposure Parameters'!I63)</f>
        <v xml:space="preserve"> </v>
      </c>
      <c r="Q36" s="125" t="str">
        <f>IF(ISBLANK('Step 3 Exposure Parameters'!J63),"  ",'Step 3 Exposure Parameters'!J63)</f>
        <v xml:space="preserve">  </v>
      </c>
      <c r="R36" s="125" t="str">
        <f>IF(ISBLANK('Step 3 Exposure Parameters'!K63),"  ",'Step 3 Exposure Parameters'!K63)</f>
        <v xml:space="preserve">  </v>
      </c>
    </row>
    <row r="37" spans="2:18" x14ac:dyDescent="0.25">
      <c r="B37" s="27" t="str">
        <f t="shared" si="0"/>
        <v xml:space="preserve"> </v>
      </c>
      <c r="C37" s="101" t="str">
        <f t="shared" si="13"/>
        <v xml:space="preserve"> </v>
      </c>
      <c r="D37" s="93" t="str">
        <f t="shared" si="14"/>
        <v>--</v>
      </c>
      <c r="E37" s="93" t="str">
        <f t="shared" si="15"/>
        <v>--</v>
      </c>
      <c r="F37" s="95" t="str">
        <f t="shared" si="16"/>
        <v>--</v>
      </c>
      <c r="G37" s="29"/>
      <c r="I37" s="101" t="str">
        <f>IF(ISBLANK('Step 3 Exposure Parameters'!$B64)," ",'Step 3 Exposure Parameters'!$B64)</f>
        <v xml:space="preserve"> </v>
      </c>
      <c r="J37" s="27" t="str">
        <f>IF(ISBLANK('Step 3 Exposure Parameters'!$C64)," ",'Step 3 Exposure Parameters'!$C64)</f>
        <v xml:space="preserve"> </v>
      </c>
      <c r="K37" s="125" t="str">
        <f>IF(ISBLANK('Step 3 Exposure Parameters'!D64),"  ",'Step 3 Exposure Parameters'!D64)</f>
        <v xml:space="preserve">  </v>
      </c>
      <c r="L37" s="125" t="str">
        <f>IF(ISBLANK('Step 3 Exposure Parameters'!E64),"  ",'Step 3 Exposure Parameters'!E64)</f>
        <v xml:space="preserve">  </v>
      </c>
      <c r="M37" s="125" t="str">
        <f>IF(ISBLANK('Step 3 Exposure Parameters'!F64),"  ",'Step 3 Exposure Parameters'!F64)</f>
        <v xml:space="preserve"> </v>
      </c>
      <c r="N37" s="125" t="str">
        <f>IF(ISBLANK('Step 3 Exposure Parameters'!G64),"  ",'Step 3 Exposure Parameters'!G64)</f>
        <v xml:space="preserve"> </v>
      </c>
      <c r="O37" s="125" t="str">
        <f>IF(ISBLANK('Step 3 Exposure Parameters'!H64),"  ",'Step 3 Exposure Parameters'!H64)</f>
        <v xml:space="preserve"> </v>
      </c>
      <c r="P37" s="125" t="str">
        <f>IF(ISBLANK('Step 3 Exposure Parameters'!I64),"  ",'Step 3 Exposure Parameters'!I64)</f>
        <v xml:space="preserve"> </v>
      </c>
      <c r="Q37" s="125" t="str">
        <f>IF(ISBLANK('Step 3 Exposure Parameters'!J64),"  ",'Step 3 Exposure Parameters'!J64)</f>
        <v xml:space="preserve">  </v>
      </c>
      <c r="R37" s="125" t="str">
        <f>IF(ISBLANK('Step 3 Exposure Parameters'!K64),"  ",'Step 3 Exposure Parameters'!K64)</f>
        <v xml:space="preserve">  </v>
      </c>
    </row>
    <row r="38" spans="2:18" x14ac:dyDescent="0.25">
      <c r="B38" s="27" t="str">
        <f t="shared" si="0"/>
        <v xml:space="preserve"> </v>
      </c>
      <c r="C38" s="101" t="str">
        <f t="shared" si="13"/>
        <v xml:space="preserve"> </v>
      </c>
      <c r="D38" s="93" t="str">
        <f t="shared" si="14"/>
        <v>--</v>
      </c>
      <c r="E38" s="93" t="str">
        <f t="shared" si="15"/>
        <v>--</v>
      </c>
      <c r="F38" s="95" t="str">
        <f t="shared" si="16"/>
        <v>--</v>
      </c>
      <c r="G38" s="29"/>
      <c r="I38" s="101" t="str">
        <f>IF(ISBLANK('Step 3 Exposure Parameters'!$B65)," ",'Step 3 Exposure Parameters'!$B65)</f>
        <v xml:space="preserve"> </v>
      </c>
      <c r="J38" s="27" t="str">
        <f>IF(ISBLANK('Step 3 Exposure Parameters'!$C65)," ",'Step 3 Exposure Parameters'!$C65)</f>
        <v xml:space="preserve"> </v>
      </c>
      <c r="K38" s="125" t="str">
        <f>IF(ISBLANK('Step 3 Exposure Parameters'!D65),"  ",'Step 3 Exposure Parameters'!D65)</f>
        <v xml:space="preserve">  </v>
      </c>
      <c r="L38" s="125" t="str">
        <f>IF(ISBLANK('Step 3 Exposure Parameters'!E65),"  ",'Step 3 Exposure Parameters'!E65)</f>
        <v xml:space="preserve">  </v>
      </c>
      <c r="M38" s="125" t="str">
        <f>IF(ISBLANK('Step 3 Exposure Parameters'!F65),"  ",'Step 3 Exposure Parameters'!F65)</f>
        <v xml:space="preserve"> </v>
      </c>
      <c r="N38" s="125" t="str">
        <f>IF(ISBLANK('Step 3 Exposure Parameters'!G65),"  ",'Step 3 Exposure Parameters'!G65)</f>
        <v xml:space="preserve"> </v>
      </c>
      <c r="O38" s="125" t="str">
        <f>IF(ISBLANK('Step 3 Exposure Parameters'!H65),"  ",'Step 3 Exposure Parameters'!H65)</f>
        <v xml:space="preserve"> </v>
      </c>
      <c r="P38" s="125" t="str">
        <f>IF(ISBLANK('Step 3 Exposure Parameters'!I65),"  ",'Step 3 Exposure Parameters'!I65)</f>
        <v xml:space="preserve"> </v>
      </c>
      <c r="Q38" s="125" t="str">
        <f>IF(ISBLANK('Step 3 Exposure Parameters'!J65),"  ",'Step 3 Exposure Parameters'!J65)</f>
        <v xml:space="preserve">  </v>
      </c>
      <c r="R38" s="125" t="str">
        <f>IF(ISBLANK('Step 3 Exposure Parameters'!K65),"  ",'Step 3 Exposure Parameters'!K65)</f>
        <v xml:space="preserve">  </v>
      </c>
    </row>
    <row r="39" spans="2:18" x14ac:dyDescent="0.25">
      <c r="B39" s="27" t="str">
        <f t="shared" si="0"/>
        <v xml:space="preserve"> </v>
      </c>
      <c r="C39" s="101" t="str">
        <f t="shared" si="13"/>
        <v xml:space="preserve"> </v>
      </c>
      <c r="D39" s="93" t="str">
        <f t="shared" si="14"/>
        <v>--</v>
      </c>
      <c r="E39" s="93" t="str">
        <f t="shared" si="15"/>
        <v>--</v>
      </c>
      <c r="F39" s="95" t="str">
        <f t="shared" si="16"/>
        <v>--</v>
      </c>
      <c r="G39" s="29"/>
      <c r="I39" s="101" t="str">
        <f>IF(ISBLANK('Step 3 Exposure Parameters'!$B66)," ",'Step 3 Exposure Parameters'!$B66)</f>
        <v xml:space="preserve"> </v>
      </c>
      <c r="J39" s="27" t="str">
        <f>IF(ISBLANK('Step 3 Exposure Parameters'!$C66)," ",'Step 3 Exposure Parameters'!$C66)</f>
        <v xml:space="preserve"> </v>
      </c>
      <c r="K39" s="125" t="str">
        <f>IF(ISBLANK('Step 3 Exposure Parameters'!D66),"  ",'Step 3 Exposure Parameters'!D66)</f>
        <v xml:space="preserve">  </v>
      </c>
      <c r="L39" s="125" t="str">
        <f>IF(ISBLANK('Step 3 Exposure Parameters'!E66),"  ",'Step 3 Exposure Parameters'!E66)</f>
        <v xml:space="preserve">  </v>
      </c>
      <c r="M39" s="125" t="str">
        <f>IF(ISBLANK('Step 3 Exposure Parameters'!F66),"  ",'Step 3 Exposure Parameters'!F66)</f>
        <v xml:space="preserve"> </v>
      </c>
      <c r="N39" s="125" t="str">
        <f>IF(ISBLANK('Step 3 Exposure Parameters'!G66),"  ",'Step 3 Exposure Parameters'!G66)</f>
        <v xml:space="preserve"> </v>
      </c>
      <c r="O39" s="125" t="str">
        <f>IF(ISBLANK('Step 3 Exposure Parameters'!H66),"  ",'Step 3 Exposure Parameters'!H66)</f>
        <v xml:space="preserve"> </v>
      </c>
      <c r="P39" s="125" t="str">
        <f>IF(ISBLANK('Step 3 Exposure Parameters'!I66),"  ",'Step 3 Exposure Parameters'!I66)</f>
        <v xml:space="preserve"> </v>
      </c>
      <c r="Q39" s="125" t="str">
        <f>IF(ISBLANK('Step 3 Exposure Parameters'!J66),"  ",'Step 3 Exposure Parameters'!J66)</f>
        <v xml:space="preserve">  </v>
      </c>
      <c r="R39" s="125" t="str">
        <f>IF(ISBLANK('Step 3 Exposure Parameters'!K66),"  ",'Step 3 Exposure Parameters'!K66)</f>
        <v xml:space="preserve">  </v>
      </c>
    </row>
    <row r="40" spans="2:18" x14ac:dyDescent="0.25">
      <c r="B40" s="27" t="str">
        <f t="shared" si="0"/>
        <v xml:space="preserve"> </v>
      </c>
      <c r="C40" s="101" t="str">
        <f t="shared" si="13"/>
        <v xml:space="preserve"> </v>
      </c>
      <c r="D40" s="93" t="str">
        <f t="shared" si="14"/>
        <v>--</v>
      </c>
      <c r="E40" s="93" t="str">
        <f t="shared" si="15"/>
        <v>--</v>
      </c>
      <c r="F40" s="95" t="str">
        <f t="shared" si="16"/>
        <v>--</v>
      </c>
      <c r="G40" s="29"/>
      <c r="I40" s="101" t="str">
        <f>IF(ISBLANK('Step 3 Exposure Parameters'!$B67)," ",'Step 3 Exposure Parameters'!$B67)</f>
        <v xml:space="preserve"> </v>
      </c>
      <c r="J40" s="27" t="str">
        <f>IF(ISBLANK('Step 3 Exposure Parameters'!$C67)," ",'Step 3 Exposure Parameters'!$C67)</f>
        <v xml:space="preserve"> </v>
      </c>
      <c r="K40" s="125" t="str">
        <f>IF(ISBLANK('Step 3 Exposure Parameters'!D67),"  ",'Step 3 Exposure Parameters'!D67)</f>
        <v xml:space="preserve">  </v>
      </c>
      <c r="L40" s="125" t="str">
        <f>IF(ISBLANK('Step 3 Exposure Parameters'!E67),"  ",'Step 3 Exposure Parameters'!E67)</f>
        <v xml:space="preserve">  </v>
      </c>
      <c r="M40" s="125" t="str">
        <f>IF(ISBLANK('Step 3 Exposure Parameters'!F67),"  ",'Step 3 Exposure Parameters'!F67)</f>
        <v xml:space="preserve"> </v>
      </c>
      <c r="N40" s="125" t="str">
        <f>IF(ISBLANK('Step 3 Exposure Parameters'!G67),"  ",'Step 3 Exposure Parameters'!G67)</f>
        <v xml:space="preserve"> </v>
      </c>
      <c r="O40" s="125" t="str">
        <f>IF(ISBLANK('Step 3 Exposure Parameters'!H67),"  ",'Step 3 Exposure Parameters'!H67)</f>
        <v xml:space="preserve"> </v>
      </c>
      <c r="P40" s="125" t="str">
        <f>IF(ISBLANK('Step 3 Exposure Parameters'!I67),"  ",'Step 3 Exposure Parameters'!I67)</f>
        <v xml:space="preserve"> </v>
      </c>
      <c r="Q40" s="125" t="str">
        <f>IF(ISBLANK('Step 3 Exposure Parameters'!J67),"  ",'Step 3 Exposure Parameters'!J67)</f>
        <v xml:space="preserve">  </v>
      </c>
      <c r="R40" s="125" t="str">
        <f>IF(ISBLANK('Step 3 Exposure Parameters'!K67),"  ",'Step 3 Exposure Parameters'!K67)</f>
        <v xml:space="preserve">  </v>
      </c>
    </row>
    <row r="41" spans="2:18" ht="15.75" thickBot="1" x14ac:dyDescent="0.3">
      <c r="B41" s="96" t="str">
        <f t="shared" si="0"/>
        <v xml:space="preserve"> </v>
      </c>
      <c r="C41" s="298" t="s">
        <v>217</v>
      </c>
      <c r="D41" s="299"/>
      <c r="E41" s="300"/>
      <c r="F41" s="100" t="str">
        <f>IF(B35=" ","--",MIN(F35:F40))</f>
        <v>--</v>
      </c>
      <c r="G41" s="29"/>
      <c r="I41" s="96" t="str">
        <f>IF(ISBLANK(I35)," ",I35)</f>
        <v xml:space="preserve"> </v>
      </c>
      <c r="J41" s="128"/>
      <c r="K41" s="130"/>
      <c r="L41" s="130"/>
      <c r="M41" s="130"/>
      <c r="N41" s="130"/>
      <c r="O41" s="130"/>
      <c r="P41" s="130"/>
      <c r="Q41" s="130"/>
      <c r="R41" s="130"/>
    </row>
    <row r="42" spans="2:18" ht="15.75" thickTop="1" x14ac:dyDescent="0.25">
      <c r="B42" s="101" t="str">
        <f t="shared" si="0"/>
        <v xml:space="preserve"> </v>
      </c>
      <c r="C42" s="101" t="str">
        <f>J42</f>
        <v xml:space="preserve"> </v>
      </c>
      <c r="D42" s="93" t="str">
        <f>IF(B42=" ","--",IF(C42=" ","--",IF(L42=0,IF(K42=0,"--",K42),((L42*N42*O42)/(P42*M42)))))</f>
        <v>--</v>
      </c>
      <c r="E42" s="93" t="str">
        <f>IF(B42=" ","--",IF(C42=" ","--",IF(Q42=0,"--",Q42/R42)))</f>
        <v>--</v>
      </c>
      <c r="F42" s="94" t="str">
        <f>IF(MIN(D42:E42)&gt;0,MIN(D42:E42),"--")</f>
        <v>--</v>
      </c>
      <c r="G42" s="29"/>
      <c r="I42" s="101" t="str">
        <f>IF(ISBLANK('Step 3 Exposure Parameters'!$B68)," ",'Step 3 Exposure Parameters'!$B68)</f>
        <v xml:space="preserve"> </v>
      </c>
      <c r="J42" s="27" t="str">
        <f>IF(ISBLANK('Step 3 Exposure Parameters'!$C68)," ",'Step 3 Exposure Parameters'!$C68)</f>
        <v xml:space="preserve"> </v>
      </c>
      <c r="K42" s="125" t="str">
        <f>IF(ISBLANK('Step 3 Exposure Parameters'!D68),"  ",'Step 3 Exposure Parameters'!D68)</f>
        <v xml:space="preserve">  </v>
      </c>
      <c r="L42" s="125" t="str">
        <f>IF(ISBLANK('Step 3 Exposure Parameters'!E68),"  ",'Step 3 Exposure Parameters'!E68)</f>
        <v xml:space="preserve">  </v>
      </c>
      <c r="M42" s="125" t="str">
        <f>IF(ISBLANK('Step 3 Exposure Parameters'!F68),"  ",'Step 3 Exposure Parameters'!F68)</f>
        <v xml:space="preserve"> </v>
      </c>
      <c r="N42" s="125" t="str">
        <f>IF(ISBLANK('Step 3 Exposure Parameters'!G68),"  ",'Step 3 Exposure Parameters'!G68)</f>
        <v xml:space="preserve"> </v>
      </c>
      <c r="O42" s="125" t="str">
        <f>IF(ISBLANK('Step 3 Exposure Parameters'!H68),"  ",'Step 3 Exposure Parameters'!H68)</f>
        <v xml:space="preserve"> </v>
      </c>
      <c r="P42" s="125" t="str">
        <f>IF(ISBLANK('Step 3 Exposure Parameters'!I68),"  ",'Step 3 Exposure Parameters'!I68)</f>
        <v xml:space="preserve"> </v>
      </c>
      <c r="Q42" s="125" t="str">
        <f>IF(ISBLANK('Step 3 Exposure Parameters'!J68),"  ",'Step 3 Exposure Parameters'!J68)</f>
        <v xml:space="preserve">  </v>
      </c>
      <c r="R42" s="125" t="str">
        <f>IF(ISBLANK('Step 3 Exposure Parameters'!K68),"  ",'Step 3 Exposure Parameters'!K68)</f>
        <v xml:space="preserve">  </v>
      </c>
    </row>
    <row r="43" spans="2:18" x14ac:dyDescent="0.25">
      <c r="B43" s="27" t="str">
        <f t="shared" si="0"/>
        <v xml:space="preserve"> </v>
      </c>
      <c r="C43" s="101" t="str">
        <f t="shared" ref="C43:C47" si="17">J43</f>
        <v xml:space="preserve"> </v>
      </c>
      <c r="D43" s="93" t="str">
        <f t="shared" ref="D43:D47" si="18">IF(B43=" ","--",IF(C43=" ","--",IF(L43=0,IF(K43=0,"--",K43),((L43*N43*O43)/(P43*M43)))))</f>
        <v>--</v>
      </c>
      <c r="E43" s="93" t="str">
        <f t="shared" ref="E43:E47" si="19">IF(B43=" ","--",IF(C43=" ","--",IF(Q43=0,"--",Q43/R43)))</f>
        <v>--</v>
      </c>
      <c r="F43" s="95" t="str">
        <f t="shared" ref="F43:F47" si="20">IF(MIN(D43:E43)&gt;0,MIN(D43:E43),"--")</f>
        <v>--</v>
      </c>
      <c r="G43" s="29"/>
      <c r="I43" s="101" t="str">
        <f>IF(ISBLANK('Step 3 Exposure Parameters'!$B69)," ",'Step 3 Exposure Parameters'!$B69)</f>
        <v xml:space="preserve"> </v>
      </c>
      <c r="J43" s="27" t="str">
        <f>IF(ISBLANK('Step 3 Exposure Parameters'!$C69)," ",'Step 3 Exposure Parameters'!$C69)</f>
        <v xml:space="preserve"> </v>
      </c>
      <c r="K43" s="125" t="str">
        <f>IF(ISBLANK('Step 3 Exposure Parameters'!D69),"  ",'Step 3 Exposure Parameters'!D69)</f>
        <v xml:space="preserve">  </v>
      </c>
      <c r="L43" s="125" t="str">
        <f>IF(ISBLANK('Step 3 Exposure Parameters'!E69),"  ",'Step 3 Exposure Parameters'!E69)</f>
        <v xml:space="preserve">  </v>
      </c>
      <c r="M43" s="125" t="str">
        <f>IF(ISBLANK('Step 3 Exposure Parameters'!F69),"  ",'Step 3 Exposure Parameters'!F69)</f>
        <v xml:space="preserve"> </v>
      </c>
      <c r="N43" s="125" t="str">
        <f>IF(ISBLANK('Step 3 Exposure Parameters'!G69),"  ",'Step 3 Exposure Parameters'!G69)</f>
        <v xml:space="preserve"> </v>
      </c>
      <c r="O43" s="125" t="str">
        <f>IF(ISBLANK('Step 3 Exposure Parameters'!H69),"  ",'Step 3 Exposure Parameters'!H69)</f>
        <v xml:space="preserve"> </v>
      </c>
      <c r="P43" s="125" t="str">
        <f>IF(ISBLANK('Step 3 Exposure Parameters'!I69),"  ",'Step 3 Exposure Parameters'!I69)</f>
        <v xml:space="preserve"> </v>
      </c>
      <c r="Q43" s="125" t="str">
        <f>IF(ISBLANK('Step 3 Exposure Parameters'!J69),"  ",'Step 3 Exposure Parameters'!J69)</f>
        <v xml:space="preserve">  </v>
      </c>
      <c r="R43" s="125" t="str">
        <f>IF(ISBLANK('Step 3 Exposure Parameters'!K69),"  ",'Step 3 Exposure Parameters'!K69)</f>
        <v xml:space="preserve">  </v>
      </c>
    </row>
    <row r="44" spans="2:18" x14ac:dyDescent="0.25">
      <c r="B44" s="27" t="str">
        <f t="shared" si="0"/>
        <v xml:space="preserve"> </v>
      </c>
      <c r="C44" s="101" t="str">
        <f t="shared" si="17"/>
        <v xml:space="preserve"> </v>
      </c>
      <c r="D44" s="93" t="str">
        <f t="shared" si="18"/>
        <v>--</v>
      </c>
      <c r="E44" s="93" t="str">
        <f t="shared" si="19"/>
        <v>--</v>
      </c>
      <c r="F44" s="95" t="str">
        <f t="shared" si="20"/>
        <v>--</v>
      </c>
      <c r="G44" s="29"/>
      <c r="I44" s="101" t="str">
        <f>IF(ISBLANK('Step 3 Exposure Parameters'!$B70)," ",'Step 3 Exposure Parameters'!$B70)</f>
        <v xml:space="preserve"> </v>
      </c>
      <c r="J44" s="27" t="str">
        <f>IF(ISBLANK('Step 3 Exposure Parameters'!$C70)," ",'Step 3 Exposure Parameters'!$C70)</f>
        <v xml:space="preserve"> </v>
      </c>
      <c r="K44" s="125" t="str">
        <f>IF(ISBLANK('Step 3 Exposure Parameters'!D70),"  ",'Step 3 Exposure Parameters'!D70)</f>
        <v xml:space="preserve">  </v>
      </c>
      <c r="L44" s="125" t="str">
        <f>IF(ISBLANK('Step 3 Exposure Parameters'!E70),"  ",'Step 3 Exposure Parameters'!E70)</f>
        <v xml:space="preserve">  </v>
      </c>
      <c r="M44" s="125" t="str">
        <f>IF(ISBLANK('Step 3 Exposure Parameters'!F70),"  ",'Step 3 Exposure Parameters'!F70)</f>
        <v xml:space="preserve"> </v>
      </c>
      <c r="N44" s="125" t="str">
        <f>IF(ISBLANK('Step 3 Exposure Parameters'!G70),"  ",'Step 3 Exposure Parameters'!G70)</f>
        <v xml:space="preserve"> </v>
      </c>
      <c r="O44" s="125" t="str">
        <f>IF(ISBLANK('Step 3 Exposure Parameters'!H70),"  ",'Step 3 Exposure Parameters'!H70)</f>
        <v xml:space="preserve"> </v>
      </c>
      <c r="P44" s="125" t="str">
        <f>IF(ISBLANK('Step 3 Exposure Parameters'!I70),"  ",'Step 3 Exposure Parameters'!I70)</f>
        <v xml:space="preserve"> </v>
      </c>
      <c r="Q44" s="125" t="str">
        <f>IF(ISBLANK('Step 3 Exposure Parameters'!J70),"  ",'Step 3 Exposure Parameters'!J70)</f>
        <v xml:space="preserve">  </v>
      </c>
      <c r="R44" s="125" t="str">
        <f>IF(ISBLANK('Step 3 Exposure Parameters'!K70),"  ",'Step 3 Exposure Parameters'!K70)</f>
        <v xml:space="preserve">  </v>
      </c>
    </row>
    <row r="45" spans="2:18" x14ac:dyDescent="0.25">
      <c r="B45" s="27" t="str">
        <f t="shared" si="0"/>
        <v xml:space="preserve"> </v>
      </c>
      <c r="C45" s="101" t="str">
        <f t="shared" si="17"/>
        <v xml:space="preserve"> </v>
      </c>
      <c r="D45" s="93" t="str">
        <f t="shared" si="18"/>
        <v>--</v>
      </c>
      <c r="E45" s="93" t="str">
        <f t="shared" si="19"/>
        <v>--</v>
      </c>
      <c r="F45" s="95" t="str">
        <f t="shared" si="20"/>
        <v>--</v>
      </c>
      <c r="G45" s="29"/>
      <c r="I45" s="101" t="str">
        <f>IF(ISBLANK('Step 3 Exposure Parameters'!$B71)," ",'Step 3 Exposure Parameters'!$B71)</f>
        <v xml:space="preserve"> </v>
      </c>
      <c r="J45" s="27" t="str">
        <f>IF(ISBLANK('Step 3 Exposure Parameters'!$C71)," ",'Step 3 Exposure Parameters'!$C71)</f>
        <v xml:space="preserve"> </v>
      </c>
      <c r="K45" s="125" t="str">
        <f>IF(ISBLANK('Step 3 Exposure Parameters'!D71),"  ",'Step 3 Exposure Parameters'!D71)</f>
        <v xml:space="preserve">  </v>
      </c>
      <c r="L45" s="125" t="str">
        <f>IF(ISBLANK('Step 3 Exposure Parameters'!E71),"  ",'Step 3 Exposure Parameters'!E71)</f>
        <v xml:space="preserve">  </v>
      </c>
      <c r="M45" s="125" t="str">
        <f>IF(ISBLANK('Step 3 Exposure Parameters'!F71),"  ",'Step 3 Exposure Parameters'!F71)</f>
        <v xml:space="preserve"> </v>
      </c>
      <c r="N45" s="125" t="str">
        <f>IF(ISBLANK('Step 3 Exposure Parameters'!G71),"  ",'Step 3 Exposure Parameters'!G71)</f>
        <v xml:space="preserve"> </v>
      </c>
      <c r="O45" s="125" t="str">
        <f>IF(ISBLANK('Step 3 Exposure Parameters'!H71),"  ",'Step 3 Exposure Parameters'!H71)</f>
        <v xml:space="preserve"> </v>
      </c>
      <c r="P45" s="125" t="str">
        <f>IF(ISBLANK('Step 3 Exposure Parameters'!I71),"  ",'Step 3 Exposure Parameters'!I71)</f>
        <v xml:space="preserve"> </v>
      </c>
      <c r="Q45" s="125" t="str">
        <f>IF(ISBLANK('Step 3 Exposure Parameters'!J71),"  ",'Step 3 Exposure Parameters'!J71)</f>
        <v xml:space="preserve">  </v>
      </c>
      <c r="R45" s="125" t="str">
        <f>IF(ISBLANK('Step 3 Exposure Parameters'!K71),"  ",'Step 3 Exposure Parameters'!K71)</f>
        <v xml:space="preserve">  </v>
      </c>
    </row>
    <row r="46" spans="2:18" x14ac:dyDescent="0.25">
      <c r="B46" s="27" t="str">
        <f t="shared" si="0"/>
        <v xml:space="preserve"> </v>
      </c>
      <c r="C46" s="101" t="str">
        <f t="shared" si="17"/>
        <v xml:space="preserve"> </v>
      </c>
      <c r="D46" s="93" t="str">
        <f t="shared" si="18"/>
        <v>--</v>
      </c>
      <c r="E46" s="93" t="str">
        <f t="shared" si="19"/>
        <v>--</v>
      </c>
      <c r="F46" s="95" t="str">
        <f t="shared" si="20"/>
        <v>--</v>
      </c>
      <c r="G46" s="29"/>
      <c r="I46" s="101" t="str">
        <f>IF(ISBLANK('Step 3 Exposure Parameters'!$B72)," ",'Step 3 Exposure Parameters'!$B72)</f>
        <v xml:space="preserve"> </v>
      </c>
      <c r="J46" s="27" t="str">
        <f>IF(ISBLANK('Step 3 Exposure Parameters'!$C72)," ",'Step 3 Exposure Parameters'!$C72)</f>
        <v xml:space="preserve"> </v>
      </c>
      <c r="K46" s="125" t="str">
        <f>IF(ISBLANK('Step 3 Exposure Parameters'!D72),"  ",'Step 3 Exposure Parameters'!D72)</f>
        <v xml:space="preserve">  </v>
      </c>
      <c r="L46" s="125" t="str">
        <f>IF(ISBLANK('Step 3 Exposure Parameters'!E72),"  ",'Step 3 Exposure Parameters'!E72)</f>
        <v xml:space="preserve">  </v>
      </c>
      <c r="M46" s="125" t="str">
        <f>IF(ISBLANK('Step 3 Exposure Parameters'!F72),"  ",'Step 3 Exposure Parameters'!F72)</f>
        <v xml:space="preserve"> </v>
      </c>
      <c r="N46" s="125" t="str">
        <f>IF(ISBLANK('Step 3 Exposure Parameters'!G72),"  ",'Step 3 Exposure Parameters'!G72)</f>
        <v xml:space="preserve"> </v>
      </c>
      <c r="O46" s="125" t="str">
        <f>IF(ISBLANK('Step 3 Exposure Parameters'!H72),"  ",'Step 3 Exposure Parameters'!H72)</f>
        <v xml:space="preserve"> </v>
      </c>
      <c r="P46" s="125" t="str">
        <f>IF(ISBLANK('Step 3 Exposure Parameters'!I72),"  ",'Step 3 Exposure Parameters'!I72)</f>
        <v xml:space="preserve"> </v>
      </c>
      <c r="Q46" s="125" t="str">
        <f>IF(ISBLANK('Step 3 Exposure Parameters'!J72),"  ",'Step 3 Exposure Parameters'!J72)</f>
        <v xml:space="preserve">  </v>
      </c>
      <c r="R46" s="125" t="str">
        <f>IF(ISBLANK('Step 3 Exposure Parameters'!K72),"  ",'Step 3 Exposure Parameters'!K72)</f>
        <v xml:space="preserve">  </v>
      </c>
    </row>
    <row r="47" spans="2:18" x14ac:dyDescent="0.25">
      <c r="B47" s="27" t="str">
        <f t="shared" si="0"/>
        <v xml:space="preserve"> </v>
      </c>
      <c r="C47" s="101" t="str">
        <f t="shared" si="17"/>
        <v xml:space="preserve"> </v>
      </c>
      <c r="D47" s="93" t="str">
        <f t="shared" si="18"/>
        <v>--</v>
      </c>
      <c r="E47" s="93" t="str">
        <f t="shared" si="19"/>
        <v>--</v>
      </c>
      <c r="F47" s="95" t="str">
        <f t="shared" si="20"/>
        <v>--</v>
      </c>
      <c r="G47" s="29"/>
      <c r="H47" s="29"/>
      <c r="I47" s="101" t="str">
        <f>IF(ISBLANK('Step 3 Exposure Parameters'!$B73)," ",'Step 3 Exposure Parameters'!$B73)</f>
        <v xml:space="preserve"> </v>
      </c>
      <c r="J47" s="27" t="str">
        <f>IF(ISBLANK('Step 3 Exposure Parameters'!$C73)," ",'Step 3 Exposure Parameters'!$C73)</f>
        <v xml:space="preserve"> </v>
      </c>
      <c r="K47" s="125" t="str">
        <f>IF(ISBLANK('Step 3 Exposure Parameters'!D73),"  ",'Step 3 Exposure Parameters'!D73)</f>
        <v xml:space="preserve">  </v>
      </c>
      <c r="L47" s="125" t="str">
        <f>IF(ISBLANK('Step 3 Exposure Parameters'!E73),"  ",'Step 3 Exposure Parameters'!E73)</f>
        <v xml:space="preserve">  </v>
      </c>
      <c r="M47" s="125" t="str">
        <f>IF(ISBLANK('Step 3 Exposure Parameters'!F73),"  ",'Step 3 Exposure Parameters'!F73)</f>
        <v xml:space="preserve"> </v>
      </c>
      <c r="N47" s="125" t="str">
        <f>IF(ISBLANK('Step 3 Exposure Parameters'!G73),"  ",'Step 3 Exposure Parameters'!G73)</f>
        <v xml:space="preserve"> </v>
      </c>
      <c r="O47" s="125" t="str">
        <f>IF(ISBLANK('Step 3 Exposure Parameters'!H73),"  ",'Step 3 Exposure Parameters'!H73)</f>
        <v xml:space="preserve"> </v>
      </c>
      <c r="P47" s="125" t="str">
        <f>IF(ISBLANK('Step 3 Exposure Parameters'!I73),"  ",'Step 3 Exposure Parameters'!I73)</f>
        <v xml:space="preserve"> </v>
      </c>
      <c r="Q47" s="125" t="str">
        <f>IF(ISBLANK('Step 3 Exposure Parameters'!J73),"  ",'Step 3 Exposure Parameters'!J73)</f>
        <v xml:space="preserve">  </v>
      </c>
      <c r="R47" s="125" t="str">
        <f>IF(ISBLANK('Step 3 Exposure Parameters'!K73),"  ",'Step 3 Exposure Parameters'!K73)</f>
        <v xml:space="preserve">  </v>
      </c>
    </row>
    <row r="48" spans="2:18" ht="15.75" thickBot="1" x14ac:dyDescent="0.3">
      <c r="B48" s="96" t="str">
        <f t="shared" si="0"/>
        <v xml:space="preserve"> </v>
      </c>
      <c r="C48" s="298" t="s">
        <v>217</v>
      </c>
      <c r="D48" s="299"/>
      <c r="E48" s="300"/>
      <c r="F48" s="100" t="str">
        <f>IF(B42=" ","--",MIN(F42:F47))</f>
        <v>--</v>
      </c>
      <c r="G48" s="29"/>
      <c r="H48" s="29"/>
      <c r="I48" s="96" t="str">
        <f>IF(ISBLANK(I42)," ",I42)</f>
        <v xml:space="preserve"> </v>
      </c>
      <c r="J48" s="128"/>
      <c r="K48" s="130"/>
      <c r="L48" s="130"/>
      <c r="M48" s="130"/>
      <c r="N48" s="130"/>
      <c r="O48" s="130"/>
      <c r="P48" s="130"/>
      <c r="Q48" s="130"/>
      <c r="R48" s="130"/>
    </row>
    <row r="49" spans="2:18" ht="15.75" thickTop="1" x14ac:dyDescent="0.25">
      <c r="B49" s="101" t="str">
        <f t="shared" si="0"/>
        <v xml:space="preserve"> </v>
      </c>
      <c r="C49" s="101" t="str">
        <f>J49</f>
        <v xml:space="preserve"> </v>
      </c>
      <c r="D49" s="93" t="str">
        <f>IF(B49=" ","--",IF(C49=" ","--",IF(L49=0,IF(K49=0,"--",K49),((L49*N49*O49)/(P49*M49)))))</f>
        <v>--</v>
      </c>
      <c r="E49" s="93" t="str">
        <f>IF(B49=" ","--",IF(C49=" ","--",IF(Q49=0,"--",Q49/R49)))</f>
        <v>--</v>
      </c>
      <c r="F49" s="94" t="str">
        <f>IF(MIN(D49:E49)&gt;0,MIN(D49:E49),"--")</f>
        <v>--</v>
      </c>
      <c r="G49" s="29"/>
      <c r="H49" s="29"/>
      <c r="I49" s="101" t="str">
        <f>IF(ISBLANK('Step 3 Exposure Parameters'!$B74)," ",'Step 3 Exposure Parameters'!$B74)</f>
        <v xml:space="preserve"> </v>
      </c>
      <c r="J49" s="27" t="str">
        <f>IF(ISBLANK('Step 3 Exposure Parameters'!$C74)," ",'Step 3 Exposure Parameters'!$C74)</f>
        <v xml:space="preserve"> </v>
      </c>
      <c r="K49" s="125" t="str">
        <f>IF(ISBLANK('Step 3 Exposure Parameters'!D74),"  ",'Step 3 Exposure Parameters'!D74)</f>
        <v xml:space="preserve">  </v>
      </c>
      <c r="L49" s="125" t="str">
        <f>IF(ISBLANK('Step 3 Exposure Parameters'!E74),"  ",'Step 3 Exposure Parameters'!E74)</f>
        <v xml:space="preserve">  </v>
      </c>
      <c r="M49" s="125" t="str">
        <f>IF(ISBLANK('Step 3 Exposure Parameters'!F74),"  ",'Step 3 Exposure Parameters'!F74)</f>
        <v xml:space="preserve"> </v>
      </c>
      <c r="N49" s="125" t="str">
        <f>IF(ISBLANK('Step 3 Exposure Parameters'!G74),"  ",'Step 3 Exposure Parameters'!G74)</f>
        <v xml:space="preserve"> </v>
      </c>
      <c r="O49" s="125" t="str">
        <f>IF(ISBLANK('Step 3 Exposure Parameters'!H74),"  ",'Step 3 Exposure Parameters'!H74)</f>
        <v xml:space="preserve"> </v>
      </c>
      <c r="P49" s="125" t="str">
        <f>IF(ISBLANK('Step 3 Exposure Parameters'!I74),"  ",'Step 3 Exposure Parameters'!I74)</f>
        <v xml:space="preserve"> </v>
      </c>
      <c r="Q49" s="125" t="str">
        <f>IF(ISBLANK('Step 3 Exposure Parameters'!J74),"  ",'Step 3 Exposure Parameters'!J74)</f>
        <v xml:space="preserve">  </v>
      </c>
      <c r="R49" s="125" t="str">
        <f>IF(ISBLANK('Step 3 Exposure Parameters'!K74),"  ",'Step 3 Exposure Parameters'!K74)</f>
        <v xml:space="preserve">  </v>
      </c>
    </row>
    <row r="50" spans="2:18" x14ac:dyDescent="0.25">
      <c r="B50" s="27" t="str">
        <f t="shared" si="0"/>
        <v xml:space="preserve"> </v>
      </c>
      <c r="C50" s="101" t="str">
        <f t="shared" ref="C50:C54" si="21">J50</f>
        <v xml:space="preserve"> </v>
      </c>
      <c r="D50" s="93" t="str">
        <f t="shared" ref="D50:D54" si="22">IF(B50=" ","--",IF(C50=" ","--",IF(L50=0,IF(K50=0,"--",K50),((L50*N50*O50)/(P50*M50)))))</f>
        <v>--</v>
      </c>
      <c r="E50" s="93" t="str">
        <f t="shared" ref="E50:E54" si="23">IF(B50=" ","--",IF(C50=" ","--",IF(Q50=0,"--",Q50/R50)))</f>
        <v>--</v>
      </c>
      <c r="F50" s="95" t="str">
        <f t="shared" ref="F50:F54" si="24">IF(MIN(D50:E50)&gt;0,MIN(D50:E50),"--")</f>
        <v>--</v>
      </c>
      <c r="G50" s="29"/>
      <c r="H50" s="29"/>
      <c r="I50" s="101" t="str">
        <f>IF(ISBLANK('Step 3 Exposure Parameters'!$B75)," ",'Step 3 Exposure Parameters'!$B75)</f>
        <v xml:space="preserve"> </v>
      </c>
      <c r="J50" s="27" t="str">
        <f>IF(ISBLANK('Step 3 Exposure Parameters'!$C75)," ",'Step 3 Exposure Parameters'!$C75)</f>
        <v xml:space="preserve"> </v>
      </c>
      <c r="K50" s="125" t="str">
        <f>IF(ISBLANK('Step 3 Exposure Parameters'!D75),"  ",'Step 3 Exposure Parameters'!D75)</f>
        <v xml:space="preserve">  </v>
      </c>
      <c r="L50" s="125" t="str">
        <f>IF(ISBLANK('Step 3 Exposure Parameters'!E75),"  ",'Step 3 Exposure Parameters'!E75)</f>
        <v xml:space="preserve">  </v>
      </c>
      <c r="M50" s="125" t="str">
        <f>IF(ISBLANK('Step 3 Exposure Parameters'!F75),"  ",'Step 3 Exposure Parameters'!F75)</f>
        <v xml:space="preserve"> </v>
      </c>
      <c r="N50" s="125" t="str">
        <f>IF(ISBLANK('Step 3 Exposure Parameters'!G75),"  ",'Step 3 Exposure Parameters'!G75)</f>
        <v xml:space="preserve"> </v>
      </c>
      <c r="O50" s="125" t="str">
        <f>IF(ISBLANK('Step 3 Exposure Parameters'!H75),"  ",'Step 3 Exposure Parameters'!H75)</f>
        <v xml:space="preserve"> </v>
      </c>
      <c r="P50" s="125" t="str">
        <f>IF(ISBLANK('Step 3 Exposure Parameters'!I75),"  ",'Step 3 Exposure Parameters'!I75)</f>
        <v xml:space="preserve"> </v>
      </c>
      <c r="Q50" s="125" t="str">
        <f>IF(ISBLANK('Step 3 Exposure Parameters'!J75),"  ",'Step 3 Exposure Parameters'!J75)</f>
        <v xml:space="preserve">  </v>
      </c>
      <c r="R50" s="125" t="str">
        <f>IF(ISBLANK('Step 3 Exposure Parameters'!K75),"  ",'Step 3 Exposure Parameters'!K75)</f>
        <v xml:space="preserve">  </v>
      </c>
    </row>
    <row r="51" spans="2:18" x14ac:dyDescent="0.25">
      <c r="B51" s="27" t="str">
        <f t="shared" si="0"/>
        <v xml:space="preserve"> </v>
      </c>
      <c r="C51" s="101" t="str">
        <f t="shared" si="21"/>
        <v xml:space="preserve"> </v>
      </c>
      <c r="D51" s="93" t="str">
        <f t="shared" si="22"/>
        <v>--</v>
      </c>
      <c r="E51" s="93" t="str">
        <f t="shared" si="23"/>
        <v>--</v>
      </c>
      <c r="F51" s="95" t="str">
        <f t="shared" si="24"/>
        <v>--</v>
      </c>
      <c r="G51" s="29"/>
      <c r="H51" s="29"/>
      <c r="I51" s="101" t="str">
        <f>IF(ISBLANK('Step 3 Exposure Parameters'!$B76)," ",'Step 3 Exposure Parameters'!$B76)</f>
        <v xml:space="preserve"> </v>
      </c>
      <c r="J51" s="27" t="str">
        <f>IF(ISBLANK('Step 3 Exposure Parameters'!$C76)," ",'Step 3 Exposure Parameters'!$C76)</f>
        <v xml:space="preserve"> </v>
      </c>
      <c r="K51" s="125" t="str">
        <f>IF(ISBLANK('Step 3 Exposure Parameters'!D76),"  ",'Step 3 Exposure Parameters'!D76)</f>
        <v xml:space="preserve">  </v>
      </c>
      <c r="L51" s="125" t="str">
        <f>IF(ISBLANK('Step 3 Exposure Parameters'!E76),"  ",'Step 3 Exposure Parameters'!E76)</f>
        <v xml:space="preserve">  </v>
      </c>
      <c r="M51" s="125" t="str">
        <f>IF(ISBLANK('Step 3 Exposure Parameters'!F76),"  ",'Step 3 Exposure Parameters'!F76)</f>
        <v xml:space="preserve"> </v>
      </c>
      <c r="N51" s="125" t="str">
        <f>IF(ISBLANK('Step 3 Exposure Parameters'!G76),"  ",'Step 3 Exposure Parameters'!G76)</f>
        <v xml:space="preserve"> </v>
      </c>
      <c r="O51" s="125" t="str">
        <f>IF(ISBLANK('Step 3 Exposure Parameters'!H76),"  ",'Step 3 Exposure Parameters'!H76)</f>
        <v xml:space="preserve"> </v>
      </c>
      <c r="P51" s="125" t="str">
        <f>IF(ISBLANK('Step 3 Exposure Parameters'!I76),"  ",'Step 3 Exposure Parameters'!I76)</f>
        <v xml:space="preserve"> </v>
      </c>
      <c r="Q51" s="125" t="str">
        <f>IF(ISBLANK('Step 3 Exposure Parameters'!J76),"  ",'Step 3 Exposure Parameters'!J76)</f>
        <v xml:space="preserve">  </v>
      </c>
      <c r="R51" s="125" t="str">
        <f>IF(ISBLANK('Step 3 Exposure Parameters'!K76),"  ",'Step 3 Exposure Parameters'!K76)</f>
        <v xml:space="preserve">  </v>
      </c>
    </row>
    <row r="52" spans="2:18" x14ac:dyDescent="0.25">
      <c r="B52" s="27" t="str">
        <f t="shared" si="0"/>
        <v xml:space="preserve"> </v>
      </c>
      <c r="C52" s="101" t="str">
        <f t="shared" si="21"/>
        <v xml:space="preserve"> </v>
      </c>
      <c r="D52" s="93" t="str">
        <f t="shared" si="22"/>
        <v>--</v>
      </c>
      <c r="E52" s="93" t="str">
        <f t="shared" si="23"/>
        <v>--</v>
      </c>
      <c r="F52" s="95" t="str">
        <f t="shared" si="24"/>
        <v>--</v>
      </c>
      <c r="G52" s="29"/>
      <c r="H52" s="29"/>
      <c r="I52" s="101" t="str">
        <f>IF(ISBLANK('Step 3 Exposure Parameters'!$B77)," ",'Step 3 Exposure Parameters'!$B77)</f>
        <v xml:space="preserve"> </v>
      </c>
      <c r="J52" s="27" t="str">
        <f>IF(ISBLANK('Step 3 Exposure Parameters'!$C77)," ",'Step 3 Exposure Parameters'!$C77)</f>
        <v xml:space="preserve"> </v>
      </c>
      <c r="K52" s="125" t="str">
        <f>IF(ISBLANK('Step 3 Exposure Parameters'!D77),"  ",'Step 3 Exposure Parameters'!D77)</f>
        <v xml:space="preserve">  </v>
      </c>
      <c r="L52" s="125" t="str">
        <f>IF(ISBLANK('Step 3 Exposure Parameters'!E77),"  ",'Step 3 Exposure Parameters'!E77)</f>
        <v xml:space="preserve">  </v>
      </c>
      <c r="M52" s="125" t="str">
        <f>IF(ISBLANK('Step 3 Exposure Parameters'!F77),"  ",'Step 3 Exposure Parameters'!F77)</f>
        <v xml:space="preserve"> </v>
      </c>
      <c r="N52" s="125" t="str">
        <f>IF(ISBLANK('Step 3 Exposure Parameters'!G77),"  ",'Step 3 Exposure Parameters'!G77)</f>
        <v xml:space="preserve"> </v>
      </c>
      <c r="O52" s="125" t="str">
        <f>IF(ISBLANK('Step 3 Exposure Parameters'!H77),"  ",'Step 3 Exposure Parameters'!H77)</f>
        <v xml:space="preserve"> </v>
      </c>
      <c r="P52" s="125" t="str">
        <f>IF(ISBLANK('Step 3 Exposure Parameters'!I77),"  ",'Step 3 Exposure Parameters'!I77)</f>
        <v xml:space="preserve"> </v>
      </c>
      <c r="Q52" s="125" t="str">
        <f>IF(ISBLANK('Step 3 Exposure Parameters'!J77),"  ",'Step 3 Exposure Parameters'!J77)</f>
        <v xml:space="preserve">  </v>
      </c>
      <c r="R52" s="125" t="str">
        <f>IF(ISBLANK('Step 3 Exposure Parameters'!K77),"  ",'Step 3 Exposure Parameters'!K77)</f>
        <v xml:space="preserve">  </v>
      </c>
    </row>
    <row r="53" spans="2:18" x14ac:dyDescent="0.25">
      <c r="B53" s="27" t="str">
        <f t="shared" si="0"/>
        <v xml:space="preserve"> </v>
      </c>
      <c r="C53" s="101" t="str">
        <f t="shared" si="21"/>
        <v xml:space="preserve"> </v>
      </c>
      <c r="D53" s="93" t="str">
        <f t="shared" si="22"/>
        <v>--</v>
      </c>
      <c r="E53" s="93" t="str">
        <f t="shared" si="23"/>
        <v>--</v>
      </c>
      <c r="F53" s="95" t="str">
        <f t="shared" si="24"/>
        <v>--</v>
      </c>
      <c r="G53" s="29"/>
      <c r="H53" s="29"/>
      <c r="I53" s="101" t="str">
        <f>IF(ISBLANK('Step 3 Exposure Parameters'!$B78)," ",'Step 3 Exposure Parameters'!$B78)</f>
        <v xml:space="preserve"> </v>
      </c>
      <c r="J53" s="27" t="str">
        <f>IF(ISBLANK('Step 3 Exposure Parameters'!$C78)," ",'Step 3 Exposure Parameters'!$C78)</f>
        <v xml:space="preserve"> </v>
      </c>
      <c r="K53" s="125" t="str">
        <f>IF(ISBLANK('Step 3 Exposure Parameters'!D78),"  ",'Step 3 Exposure Parameters'!D78)</f>
        <v xml:space="preserve">  </v>
      </c>
      <c r="L53" s="125" t="str">
        <f>IF(ISBLANK('Step 3 Exposure Parameters'!E78),"  ",'Step 3 Exposure Parameters'!E78)</f>
        <v xml:space="preserve">  </v>
      </c>
      <c r="M53" s="125" t="str">
        <f>IF(ISBLANK('Step 3 Exposure Parameters'!F78),"  ",'Step 3 Exposure Parameters'!F78)</f>
        <v xml:space="preserve"> </v>
      </c>
      <c r="N53" s="125" t="str">
        <f>IF(ISBLANK('Step 3 Exposure Parameters'!G78),"  ",'Step 3 Exposure Parameters'!G78)</f>
        <v xml:space="preserve"> </v>
      </c>
      <c r="O53" s="125" t="str">
        <f>IF(ISBLANK('Step 3 Exposure Parameters'!H78),"  ",'Step 3 Exposure Parameters'!H78)</f>
        <v xml:space="preserve"> </v>
      </c>
      <c r="P53" s="125" t="str">
        <f>IF(ISBLANK('Step 3 Exposure Parameters'!I78),"  ",'Step 3 Exposure Parameters'!I78)</f>
        <v xml:space="preserve"> </v>
      </c>
      <c r="Q53" s="125" t="str">
        <f>IF(ISBLANK('Step 3 Exposure Parameters'!J78),"  ",'Step 3 Exposure Parameters'!J78)</f>
        <v xml:space="preserve">  </v>
      </c>
      <c r="R53" s="125" t="str">
        <f>IF(ISBLANK('Step 3 Exposure Parameters'!K78),"  ",'Step 3 Exposure Parameters'!K78)</f>
        <v xml:space="preserve">  </v>
      </c>
    </row>
    <row r="54" spans="2:18" x14ac:dyDescent="0.25">
      <c r="B54" s="27" t="str">
        <f t="shared" si="0"/>
        <v xml:space="preserve"> </v>
      </c>
      <c r="C54" s="101" t="str">
        <f t="shared" si="21"/>
        <v xml:space="preserve"> </v>
      </c>
      <c r="D54" s="93" t="str">
        <f t="shared" si="22"/>
        <v>--</v>
      </c>
      <c r="E54" s="93" t="str">
        <f t="shared" si="23"/>
        <v>--</v>
      </c>
      <c r="F54" s="95" t="str">
        <f t="shared" si="24"/>
        <v>--</v>
      </c>
      <c r="G54" s="29"/>
      <c r="H54" s="29"/>
      <c r="I54" s="101" t="str">
        <f>IF(ISBLANK('Step 3 Exposure Parameters'!$B79)," ",'Step 3 Exposure Parameters'!$B79)</f>
        <v xml:space="preserve"> </v>
      </c>
      <c r="J54" s="27" t="str">
        <f>IF(ISBLANK('Step 3 Exposure Parameters'!$C79)," ",'Step 3 Exposure Parameters'!$C79)</f>
        <v xml:space="preserve"> </v>
      </c>
      <c r="K54" s="125" t="str">
        <f>IF(ISBLANK('Step 3 Exposure Parameters'!D79),"  ",'Step 3 Exposure Parameters'!D79)</f>
        <v xml:space="preserve">  </v>
      </c>
      <c r="L54" s="125" t="str">
        <f>IF(ISBLANK('Step 3 Exposure Parameters'!E79),"  ",'Step 3 Exposure Parameters'!E79)</f>
        <v xml:space="preserve">  </v>
      </c>
      <c r="M54" s="125" t="str">
        <f>IF(ISBLANK('Step 3 Exposure Parameters'!F79),"  ",'Step 3 Exposure Parameters'!F79)</f>
        <v xml:space="preserve"> </v>
      </c>
      <c r="N54" s="125" t="str">
        <f>IF(ISBLANK('Step 3 Exposure Parameters'!G79),"  ",'Step 3 Exposure Parameters'!G79)</f>
        <v xml:space="preserve"> </v>
      </c>
      <c r="O54" s="125" t="str">
        <f>IF(ISBLANK('Step 3 Exposure Parameters'!H79),"  ",'Step 3 Exposure Parameters'!H79)</f>
        <v xml:space="preserve"> </v>
      </c>
      <c r="P54" s="125" t="str">
        <f>IF(ISBLANK('Step 3 Exposure Parameters'!I79),"  ",'Step 3 Exposure Parameters'!I79)</f>
        <v xml:space="preserve"> </v>
      </c>
      <c r="Q54" s="125" t="str">
        <f>IF(ISBLANK('Step 3 Exposure Parameters'!J79),"  ",'Step 3 Exposure Parameters'!J79)</f>
        <v xml:space="preserve">  </v>
      </c>
      <c r="R54" s="125" t="str">
        <f>IF(ISBLANK('Step 3 Exposure Parameters'!K79),"  ",'Step 3 Exposure Parameters'!K79)</f>
        <v xml:space="preserve">  </v>
      </c>
    </row>
    <row r="55" spans="2:18" ht="15.75" thickBot="1" x14ac:dyDescent="0.3">
      <c r="B55" s="96" t="str">
        <f t="shared" si="0"/>
        <v xml:space="preserve"> </v>
      </c>
      <c r="C55" s="298" t="s">
        <v>217</v>
      </c>
      <c r="D55" s="299"/>
      <c r="E55" s="300"/>
      <c r="F55" s="100" t="str">
        <f>IF(B49=" ","--",MIN(F49:F54))</f>
        <v>--</v>
      </c>
      <c r="G55" s="29"/>
      <c r="H55" s="29"/>
      <c r="I55" s="96" t="str">
        <f>IF(ISBLANK(I49)," ",I49)</f>
        <v xml:space="preserve"> </v>
      </c>
      <c r="J55" s="128"/>
      <c r="K55" s="130"/>
      <c r="L55" s="130"/>
      <c r="M55" s="130"/>
      <c r="N55" s="130"/>
      <c r="O55" s="130"/>
      <c r="P55" s="130"/>
      <c r="Q55" s="130"/>
      <c r="R55" s="130"/>
    </row>
    <row r="56" spans="2:18" ht="15.75" thickTop="1" x14ac:dyDescent="0.25">
      <c r="B56" s="101" t="str">
        <f t="shared" si="0"/>
        <v xml:space="preserve"> </v>
      </c>
      <c r="C56" s="101" t="str">
        <f>J56</f>
        <v xml:space="preserve"> </v>
      </c>
      <c r="D56" s="93" t="str">
        <f>IF(B56=" ","--",IF(C56=" ","--",IF(L56=0,IF(K56=0,"--",K56),((L56*N56*O56)/(P56*M56)))))</f>
        <v>--</v>
      </c>
      <c r="E56" s="93" t="str">
        <f>IF(B56=" ","--",IF(C56=" ","--",IF(Q56=0,"--",Q56/R56)))</f>
        <v>--</v>
      </c>
      <c r="F56" s="94" t="str">
        <f>IF(MIN(D56:E56)&gt;0,MIN(D56:E56),"--")</f>
        <v>--</v>
      </c>
      <c r="G56" s="102"/>
      <c r="H56" s="102"/>
      <c r="I56" s="101" t="str">
        <f>IF(ISBLANK('Step 3 Exposure Parameters'!$B80)," ",'Step 3 Exposure Parameters'!$B80)</f>
        <v xml:space="preserve"> </v>
      </c>
      <c r="J56" s="126" t="str">
        <f>IF(ISBLANK('Step 3 Exposure Parameters'!$C80)," ",'Step 3 Exposure Parameters'!$C80)</f>
        <v xml:space="preserve"> </v>
      </c>
      <c r="K56" s="125" t="str">
        <f>IF(ISBLANK('Step 3 Exposure Parameters'!D80),"  ",'Step 3 Exposure Parameters'!D80)</f>
        <v xml:space="preserve">  </v>
      </c>
      <c r="L56" s="125" t="str">
        <f>IF(ISBLANK('Step 3 Exposure Parameters'!E80),"  ",'Step 3 Exposure Parameters'!E80)</f>
        <v xml:space="preserve">  </v>
      </c>
      <c r="M56" s="125" t="str">
        <f>IF(ISBLANK('Step 3 Exposure Parameters'!F80),"  ",'Step 3 Exposure Parameters'!F80)</f>
        <v xml:space="preserve"> </v>
      </c>
      <c r="N56" s="125" t="str">
        <f>IF(ISBLANK('Step 3 Exposure Parameters'!G80),"  ",'Step 3 Exposure Parameters'!G80)</f>
        <v xml:space="preserve"> </v>
      </c>
      <c r="O56" s="125" t="str">
        <f>IF(ISBLANK('Step 3 Exposure Parameters'!H80),"  ",'Step 3 Exposure Parameters'!H80)</f>
        <v xml:space="preserve"> </v>
      </c>
      <c r="P56" s="125" t="str">
        <f>IF(ISBLANK('Step 3 Exposure Parameters'!I80),"  ",'Step 3 Exposure Parameters'!I80)</f>
        <v xml:space="preserve"> </v>
      </c>
      <c r="Q56" s="125" t="str">
        <f>IF(ISBLANK('Step 3 Exposure Parameters'!J80),"  ",'Step 3 Exposure Parameters'!J80)</f>
        <v xml:space="preserve">  </v>
      </c>
      <c r="R56" s="125" t="str">
        <f>IF(ISBLANK('Step 3 Exposure Parameters'!K80),"  ",'Step 3 Exposure Parameters'!K80)</f>
        <v xml:space="preserve">  </v>
      </c>
    </row>
    <row r="57" spans="2:18" x14ac:dyDescent="0.25">
      <c r="B57" s="27" t="str">
        <f t="shared" si="0"/>
        <v xml:space="preserve"> </v>
      </c>
      <c r="C57" s="101" t="str">
        <f t="shared" ref="C57:C61" si="25">J57</f>
        <v xml:space="preserve"> </v>
      </c>
      <c r="D57" s="93" t="str">
        <f t="shared" ref="D57:D61" si="26">IF(B57=" ","--",IF(C57=" ","--",IF(L57=0,IF(K57=0,"--",K57),((L57*N57*O57)/(P57*M57)))))</f>
        <v>--</v>
      </c>
      <c r="E57" s="93" t="str">
        <f t="shared" ref="E57:E61" si="27">IF(B57=" ","--",IF(C57=" ","--",IF(Q57=0,"--",Q57/R57)))</f>
        <v>--</v>
      </c>
      <c r="F57" s="95" t="str">
        <f t="shared" ref="F57:F61" si="28">IF(MIN(D57:E57)&gt;0,MIN(D57:E57),"--")</f>
        <v>--</v>
      </c>
      <c r="I57" s="101" t="str">
        <f>IF(ISBLANK('Step 3 Exposure Parameters'!$B81)," ",'Step 3 Exposure Parameters'!$B81)</f>
        <v xml:space="preserve"> </v>
      </c>
      <c r="J57" s="27" t="str">
        <f>IF(ISBLANK('Step 3 Exposure Parameters'!$C81)," ",'Step 3 Exposure Parameters'!$C81)</f>
        <v xml:space="preserve"> </v>
      </c>
      <c r="K57" s="125" t="str">
        <f>IF(ISBLANK('Step 3 Exposure Parameters'!D81),"  ",'Step 3 Exposure Parameters'!D81)</f>
        <v xml:space="preserve">  </v>
      </c>
      <c r="L57" s="125" t="str">
        <f>IF(ISBLANK('Step 3 Exposure Parameters'!E81),"  ",'Step 3 Exposure Parameters'!E81)</f>
        <v xml:space="preserve">  </v>
      </c>
      <c r="M57" s="125" t="str">
        <f>IF(ISBLANK('Step 3 Exposure Parameters'!F81),"  ",'Step 3 Exposure Parameters'!F81)</f>
        <v xml:space="preserve"> </v>
      </c>
      <c r="N57" s="125" t="str">
        <f>IF(ISBLANK('Step 3 Exposure Parameters'!G81),"  ",'Step 3 Exposure Parameters'!G81)</f>
        <v xml:space="preserve"> </v>
      </c>
      <c r="O57" s="125" t="str">
        <f>IF(ISBLANK('Step 3 Exposure Parameters'!H81),"  ",'Step 3 Exposure Parameters'!H81)</f>
        <v xml:space="preserve"> </v>
      </c>
      <c r="P57" s="125" t="str">
        <f>IF(ISBLANK('Step 3 Exposure Parameters'!I81),"  ",'Step 3 Exposure Parameters'!I81)</f>
        <v xml:space="preserve"> </v>
      </c>
      <c r="Q57" s="125" t="str">
        <f>IF(ISBLANK('Step 3 Exposure Parameters'!J81),"  ",'Step 3 Exposure Parameters'!J81)</f>
        <v xml:space="preserve">  </v>
      </c>
      <c r="R57" s="125" t="str">
        <f>IF(ISBLANK('Step 3 Exposure Parameters'!K81),"  ",'Step 3 Exposure Parameters'!K81)</f>
        <v xml:space="preserve">  </v>
      </c>
    </row>
    <row r="58" spans="2:18" x14ac:dyDescent="0.25">
      <c r="B58" s="27" t="str">
        <f t="shared" si="0"/>
        <v xml:space="preserve"> </v>
      </c>
      <c r="C58" s="101" t="str">
        <f t="shared" si="25"/>
        <v xml:space="preserve"> </v>
      </c>
      <c r="D58" s="93" t="str">
        <f t="shared" si="26"/>
        <v>--</v>
      </c>
      <c r="E58" s="93" t="str">
        <f t="shared" si="27"/>
        <v>--</v>
      </c>
      <c r="F58" s="95" t="str">
        <f t="shared" si="28"/>
        <v>--</v>
      </c>
      <c r="I58" s="101" t="str">
        <f>IF(ISBLANK('Step 3 Exposure Parameters'!$B82)," ",'Step 3 Exposure Parameters'!$B82)</f>
        <v xml:space="preserve"> </v>
      </c>
      <c r="J58" s="27" t="str">
        <f>IF(ISBLANK('Step 3 Exposure Parameters'!$C82)," ",'Step 3 Exposure Parameters'!$C82)</f>
        <v xml:space="preserve"> </v>
      </c>
      <c r="K58" s="125" t="str">
        <f>IF(ISBLANK('Step 3 Exposure Parameters'!D82),"  ",'Step 3 Exposure Parameters'!D82)</f>
        <v xml:space="preserve">  </v>
      </c>
      <c r="L58" s="125" t="str">
        <f>IF(ISBLANK('Step 3 Exposure Parameters'!E82),"  ",'Step 3 Exposure Parameters'!E82)</f>
        <v xml:space="preserve">  </v>
      </c>
      <c r="M58" s="125" t="str">
        <f>IF(ISBLANK('Step 3 Exposure Parameters'!F82),"  ",'Step 3 Exposure Parameters'!F82)</f>
        <v xml:space="preserve"> </v>
      </c>
      <c r="N58" s="125" t="str">
        <f>IF(ISBLANK('Step 3 Exposure Parameters'!G82),"  ",'Step 3 Exposure Parameters'!G82)</f>
        <v xml:space="preserve"> </v>
      </c>
      <c r="O58" s="125" t="str">
        <f>IF(ISBLANK('Step 3 Exposure Parameters'!H82),"  ",'Step 3 Exposure Parameters'!H82)</f>
        <v xml:space="preserve"> </v>
      </c>
      <c r="P58" s="125" t="str">
        <f>IF(ISBLANK('Step 3 Exposure Parameters'!I82),"  ",'Step 3 Exposure Parameters'!I82)</f>
        <v xml:space="preserve"> </v>
      </c>
      <c r="Q58" s="125" t="str">
        <f>IF(ISBLANK('Step 3 Exposure Parameters'!J82),"  ",'Step 3 Exposure Parameters'!J82)</f>
        <v xml:space="preserve">  </v>
      </c>
      <c r="R58" s="125" t="str">
        <f>IF(ISBLANK('Step 3 Exposure Parameters'!K82),"  ",'Step 3 Exposure Parameters'!K82)</f>
        <v xml:space="preserve">  </v>
      </c>
    </row>
    <row r="59" spans="2:18" x14ac:dyDescent="0.25">
      <c r="B59" s="27" t="str">
        <f t="shared" si="0"/>
        <v xml:space="preserve"> </v>
      </c>
      <c r="C59" s="101" t="str">
        <f t="shared" si="25"/>
        <v xml:space="preserve"> </v>
      </c>
      <c r="D59" s="93" t="str">
        <f t="shared" si="26"/>
        <v>--</v>
      </c>
      <c r="E59" s="93" t="str">
        <f t="shared" si="27"/>
        <v>--</v>
      </c>
      <c r="F59" s="95" t="str">
        <f t="shared" si="28"/>
        <v>--</v>
      </c>
      <c r="I59" s="101" t="str">
        <f>IF(ISBLANK('Step 3 Exposure Parameters'!$B83)," ",'Step 3 Exposure Parameters'!$B83)</f>
        <v xml:space="preserve"> </v>
      </c>
      <c r="J59" s="27" t="str">
        <f>IF(ISBLANK('Step 3 Exposure Parameters'!$C83)," ",'Step 3 Exposure Parameters'!$C83)</f>
        <v xml:space="preserve"> </v>
      </c>
      <c r="K59" s="125" t="str">
        <f>IF(ISBLANK('Step 3 Exposure Parameters'!D83),"  ",'Step 3 Exposure Parameters'!D83)</f>
        <v xml:space="preserve">  </v>
      </c>
      <c r="L59" s="125" t="str">
        <f>IF(ISBLANK('Step 3 Exposure Parameters'!E83),"  ",'Step 3 Exposure Parameters'!E83)</f>
        <v xml:space="preserve">  </v>
      </c>
      <c r="M59" s="125" t="str">
        <f>IF(ISBLANK('Step 3 Exposure Parameters'!F83),"  ",'Step 3 Exposure Parameters'!F83)</f>
        <v xml:space="preserve"> </v>
      </c>
      <c r="N59" s="125" t="str">
        <f>IF(ISBLANK('Step 3 Exposure Parameters'!G83),"  ",'Step 3 Exposure Parameters'!G83)</f>
        <v xml:space="preserve"> </v>
      </c>
      <c r="O59" s="125" t="str">
        <f>IF(ISBLANK('Step 3 Exposure Parameters'!H83),"  ",'Step 3 Exposure Parameters'!H83)</f>
        <v xml:space="preserve"> </v>
      </c>
      <c r="P59" s="125" t="str">
        <f>IF(ISBLANK('Step 3 Exposure Parameters'!I83),"  ",'Step 3 Exposure Parameters'!I83)</f>
        <v xml:space="preserve"> </v>
      </c>
      <c r="Q59" s="125" t="str">
        <f>IF(ISBLANK('Step 3 Exposure Parameters'!J83),"  ",'Step 3 Exposure Parameters'!J83)</f>
        <v xml:space="preserve">  </v>
      </c>
      <c r="R59" s="125" t="str">
        <f>IF(ISBLANK('Step 3 Exposure Parameters'!K83),"  ",'Step 3 Exposure Parameters'!K83)</f>
        <v xml:space="preserve">  </v>
      </c>
    </row>
    <row r="60" spans="2:18" x14ac:dyDescent="0.25">
      <c r="B60" s="27" t="str">
        <f t="shared" si="0"/>
        <v xml:space="preserve"> </v>
      </c>
      <c r="C60" s="101" t="str">
        <f t="shared" si="25"/>
        <v xml:space="preserve"> </v>
      </c>
      <c r="D60" s="93" t="str">
        <f t="shared" si="26"/>
        <v>--</v>
      </c>
      <c r="E60" s="93" t="str">
        <f t="shared" si="27"/>
        <v>--</v>
      </c>
      <c r="F60" s="95" t="str">
        <f t="shared" si="28"/>
        <v>--</v>
      </c>
      <c r="I60" s="101" t="str">
        <f>IF(ISBLANK('Step 3 Exposure Parameters'!$B84)," ",'Step 3 Exposure Parameters'!$B84)</f>
        <v xml:space="preserve"> </v>
      </c>
      <c r="J60" s="27" t="str">
        <f>IF(ISBLANK('Step 3 Exposure Parameters'!$C84)," ",'Step 3 Exposure Parameters'!$C84)</f>
        <v xml:space="preserve"> </v>
      </c>
      <c r="K60" s="125" t="str">
        <f>IF(ISBLANK('Step 3 Exposure Parameters'!D84),"  ",'Step 3 Exposure Parameters'!D84)</f>
        <v xml:space="preserve">  </v>
      </c>
      <c r="L60" s="125" t="str">
        <f>IF(ISBLANK('Step 3 Exposure Parameters'!E84),"  ",'Step 3 Exposure Parameters'!E84)</f>
        <v xml:space="preserve">  </v>
      </c>
      <c r="M60" s="125" t="str">
        <f>IF(ISBLANK('Step 3 Exposure Parameters'!F84),"  ",'Step 3 Exposure Parameters'!F84)</f>
        <v xml:space="preserve"> </v>
      </c>
      <c r="N60" s="125" t="str">
        <f>IF(ISBLANK('Step 3 Exposure Parameters'!G84),"  ",'Step 3 Exposure Parameters'!G84)</f>
        <v xml:space="preserve"> </v>
      </c>
      <c r="O60" s="125" t="str">
        <f>IF(ISBLANK('Step 3 Exposure Parameters'!H84),"  ",'Step 3 Exposure Parameters'!H84)</f>
        <v xml:space="preserve"> </v>
      </c>
      <c r="P60" s="125" t="str">
        <f>IF(ISBLANK('Step 3 Exposure Parameters'!I84),"  ",'Step 3 Exposure Parameters'!I84)</f>
        <v xml:space="preserve"> </v>
      </c>
      <c r="Q60" s="125" t="str">
        <f>IF(ISBLANK('Step 3 Exposure Parameters'!J84),"  ",'Step 3 Exposure Parameters'!J84)</f>
        <v xml:space="preserve">  </v>
      </c>
      <c r="R60" s="125" t="str">
        <f>IF(ISBLANK('Step 3 Exposure Parameters'!K84),"  ",'Step 3 Exposure Parameters'!K84)</f>
        <v xml:space="preserve">  </v>
      </c>
    </row>
    <row r="61" spans="2:18" x14ac:dyDescent="0.25">
      <c r="B61" s="27" t="str">
        <f t="shared" si="0"/>
        <v xml:space="preserve"> </v>
      </c>
      <c r="C61" s="101" t="str">
        <f t="shared" si="25"/>
        <v xml:space="preserve"> </v>
      </c>
      <c r="D61" s="93" t="str">
        <f t="shared" si="26"/>
        <v>--</v>
      </c>
      <c r="E61" s="93" t="str">
        <f t="shared" si="27"/>
        <v>--</v>
      </c>
      <c r="F61" s="95" t="str">
        <f t="shared" si="28"/>
        <v>--</v>
      </c>
      <c r="I61" s="101" t="str">
        <f>IF(ISBLANK('Step 3 Exposure Parameters'!$B85)," ",'Step 3 Exposure Parameters'!$B85)</f>
        <v xml:space="preserve"> </v>
      </c>
      <c r="J61" s="27" t="str">
        <f>IF(ISBLANK('Step 3 Exposure Parameters'!$C85)," ",'Step 3 Exposure Parameters'!$C85)</f>
        <v xml:space="preserve"> </v>
      </c>
      <c r="K61" s="125" t="str">
        <f>IF(ISBLANK('Step 3 Exposure Parameters'!D85),"  ",'Step 3 Exposure Parameters'!D85)</f>
        <v xml:space="preserve">  </v>
      </c>
      <c r="L61" s="125" t="str">
        <f>IF(ISBLANK('Step 3 Exposure Parameters'!E85),"  ",'Step 3 Exposure Parameters'!E85)</f>
        <v xml:space="preserve">  </v>
      </c>
      <c r="M61" s="125" t="str">
        <f>IF(ISBLANK('Step 3 Exposure Parameters'!F85),"  ",'Step 3 Exposure Parameters'!F85)</f>
        <v xml:space="preserve"> </v>
      </c>
      <c r="N61" s="125" t="str">
        <f>IF(ISBLANK('Step 3 Exposure Parameters'!G85),"  ",'Step 3 Exposure Parameters'!G85)</f>
        <v xml:space="preserve"> </v>
      </c>
      <c r="O61" s="125" t="str">
        <f>IF(ISBLANK('Step 3 Exposure Parameters'!H85),"  ",'Step 3 Exposure Parameters'!H85)</f>
        <v xml:space="preserve"> </v>
      </c>
      <c r="P61" s="125" t="str">
        <f>IF(ISBLANK('Step 3 Exposure Parameters'!I85),"  ",'Step 3 Exposure Parameters'!I85)</f>
        <v xml:space="preserve"> </v>
      </c>
      <c r="Q61" s="125" t="str">
        <f>IF(ISBLANK('Step 3 Exposure Parameters'!J85),"  ",'Step 3 Exposure Parameters'!J85)</f>
        <v xml:space="preserve">  </v>
      </c>
      <c r="R61" s="125" t="str">
        <f>IF(ISBLANK('Step 3 Exposure Parameters'!K85),"  ",'Step 3 Exposure Parameters'!K85)</f>
        <v xml:space="preserve">  </v>
      </c>
    </row>
    <row r="62" spans="2:18" ht="15.75" thickBot="1" x14ac:dyDescent="0.3">
      <c r="B62" s="96" t="str">
        <f t="shared" si="0"/>
        <v xml:space="preserve"> </v>
      </c>
      <c r="C62" s="298" t="s">
        <v>217</v>
      </c>
      <c r="D62" s="299"/>
      <c r="E62" s="300"/>
      <c r="F62" s="100" t="str">
        <f>IF(B56=" ","--",MIN(F56:F61))</f>
        <v>--</v>
      </c>
      <c r="I62" s="96" t="str">
        <f>IF(ISBLANK(I56)," ",I56)</f>
        <v xml:space="preserve"> </v>
      </c>
      <c r="J62" s="128"/>
      <c r="K62" s="130"/>
      <c r="L62" s="130"/>
      <c r="M62" s="130"/>
      <c r="N62" s="130"/>
      <c r="O62" s="130"/>
      <c r="P62" s="130"/>
      <c r="Q62" s="130"/>
      <c r="R62" s="130"/>
    </row>
    <row r="63" spans="2:18" ht="15.75" thickTop="1" x14ac:dyDescent="0.25">
      <c r="B63" s="101" t="str">
        <f t="shared" si="0"/>
        <v xml:space="preserve"> </v>
      </c>
      <c r="C63" s="101" t="str">
        <f>J63</f>
        <v xml:space="preserve"> </v>
      </c>
      <c r="D63" s="93" t="str">
        <f>IF(B63=" ","--",IF(C63=" ","--",IF(L63=0,IF(K63=0,"--",K63),((L63*N63*O63)/(P63*M63)))))</f>
        <v>--</v>
      </c>
      <c r="E63" s="93" t="str">
        <f>IF(B63=" ","--",IF(C63=" ","--",IF(Q63=0,"--",Q63/R63)))</f>
        <v>--</v>
      </c>
      <c r="F63" s="94" t="str">
        <f>IF(MIN(D63:E63)&gt;0,MIN(D63:E63),"--")</f>
        <v>--</v>
      </c>
      <c r="I63" s="101" t="str">
        <f>IF(ISBLANK('Step 3 Exposure Parameters'!$B86)," ",'Step 3 Exposure Parameters'!$B86)</f>
        <v xml:space="preserve"> </v>
      </c>
      <c r="J63" s="27" t="str">
        <f>IF(ISBLANK('Step 3 Exposure Parameters'!$C86)," ",'Step 3 Exposure Parameters'!$C86)</f>
        <v xml:space="preserve"> </v>
      </c>
      <c r="K63" s="125" t="str">
        <f>IF(ISBLANK('Step 3 Exposure Parameters'!D86),"  ",'Step 3 Exposure Parameters'!D86)</f>
        <v xml:space="preserve">  </v>
      </c>
      <c r="L63" s="125" t="str">
        <f>IF(ISBLANK('Step 3 Exposure Parameters'!E86),"  ",'Step 3 Exposure Parameters'!E86)</f>
        <v xml:space="preserve">  </v>
      </c>
      <c r="M63" s="125" t="str">
        <f>IF(ISBLANK('Step 3 Exposure Parameters'!F86),"  ",'Step 3 Exposure Parameters'!F86)</f>
        <v xml:space="preserve"> </v>
      </c>
      <c r="N63" s="125" t="str">
        <f>IF(ISBLANK('Step 3 Exposure Parameters'!G86),"  ",'Step 3 Exposure Parameters'!G86)</f>
        <v xml:space="preserve"> </v>
      </c>
      <c r="O63" s="125" t="str">
        <f>IF(ISBLANK('Step 3 Exposure Parameters'!H86),"  ",'Step 3 Exposure Parameters'!H86)</f>
        <v xml:space="preserve"> </v>
      </c>
      <c r="P63" s="125" t="str">
        <f>IF(ISBLANK('Step 3 Exposure Parameters'!I86),"  ",'Step 3 Exposure Parameters'!I86)</f>
        <v xml:space="preserve"> </v>
      </c>
      <c r="Q63" s="125" t="str">
        <f>IF(ISBLANK('Step 3 Exposure Parameters'!J86),"  ",'Step 3 Exposure Parameters'!J86)</f>
        <v xml:space="preserve">  </v>
      </c>
      <c r="R63" s="125" t="str">
        <f>IF(ISBLANK('Step 3 Exposure Parameters'!K86),"  ",'Step 3 Exposure Parameters'!K86)</f>
        <v xml:space="preserve">  </v>
      </c>
    </row>
    <row r="64" spans="2:18" x14ac:dyDescent="0.25">
      <c r="B64" s="27" t="str">
        <f t="shared" si="0"/>
        <v xml:space="preserve"> </v>
      </c>
      <c r="C64" s="101" t="str">
        <f t="shared" ref="C64:C68" si="29">J64</f>
        <v xml:space="preserve"> </v>
      </c>
      <c r="D64" s="93" t="str">
        <f t="shared" ref="D64:D68" si="30">IF(B64=" ","--",IF(C64=" ","--",IF(L64=0,IF(K64=0,"--",K64),((L64*N64*O64)/(P64*M64)))))</f>
        <v>--</v>
      </c>
      <c r="E64" s="93" t="str">
        <f t="shared" ref="E64:E68" si="31">IF(B64=" ","--",IF(C64=" ","--",IF(Q64=0,"--",Q64/R64)))</f>
        <v>--</v>
      </c>
      <c r="F64" s="95" t="str">
        <f t="shared" ref="F64:F68" si="32">IF(MIN(D64:E64)&gt;0,MIN(D64:E64),"--")</f>
        <v>--</v>
      </c>
      <c r="I64" s="101" t="str">
        <f>IF(ISBLANK('Step 3 Exposure Parameters'!$B87)," ",'Step 3 Exposure Parameters'!$B87)</f>
        <v xml:space="preserve"> </v>
      </c>
      <c r="J64" s="27" t="str">
        <f>IF(ISBLANK('Step 3 Exposure Parameters'!$C87)," ",'Step 3 Exposure Parameters'!$C87)</f>
        <v xml:space="preserve"> </v>
      </c>
      <c r="K64" s="125" t="str">
        <f>IF(ISBLANK('Step 3 Exposure Parameters'!D87),"  ",'Step 3 Exposure Parameters'!D87)</f>
        <v xml:space="preserve">  </v>
      </c>
      <c r="L64" s="125" t="str">
        <f>IF(ISBLANK('Step 3 Exposure Parameters'!E87),"  ",'Step 3 Exposure Parameters'!E87)</f>
        <v xml:space="preserve">  </v>
      </c>
      <c r="M64" s="125" t="str">
        <f>IF(ISBLANK('Step 3 Exposure Parameters'!F87),"  ",'Step 3 Exposure Parameters'!F87)</f>
        <v xml:space="preserve"> </v>
      </c>
      <c r="N64" s="125" t="str">
        <f>IF(ISBLANK('Step 3 Exposure Parameters'!G87),"  ",'Step 3 Exposure Parameters'!G87)</f>
        <v xml:space="preserve"> </v>
      </c>
      <c r="O64" s="125" t="str">
        <f>IF(ISBLANK('Step 3 Exposure Parameters'!H87),"  ",'Step 3 Exposure Parameters'!H87)</f>
        <v xml:space="preserve"> </v>
      </c>
      <c r="P64" s="125" t="str">
        <f>IF(ISBLANK('Step 3 Exposure Parameters'!I87),"  ",'Step 3 Exposure Parameters'!I87)</f>
        <v xml:space="preserve"> </v>
      </c>
      <c r="Q64" s="125" t="str">
        <f>IF(ISBLANK('Step 3 Exposure Parameters'!J87),"  ",'Step 3 Exposure Parameters'!J87)</f>
        <v xml:space="preserve">  </v>
      </c>
      <c r="R64" s="125" t="str">
        <f>IF(ISBLANK('Step 3 Exposure Parameters'!K87),"  ",'Step 3 Exposure Parameters'!K87)</f>
        <v xml:space="preserve">  </v>
      </c>
    </row>
    <row r="65" spans="2:18" x14ac:dyDescent="0.25">
      <c r="B65" s="27" t="str">
        <f t="shared" si="0"/>
        <v xml:space="preserve"> </v>
      </c>
      <c r="C65" s="101" t="str">
        <f t="shared" si="29"/>
        <v xml:space="preserve"> </v>
      </c>
      <c r="D65" s="93" t="str">
        <f t="shared" si="30"/>
        <v>--</v>
      </c>
      <c r="E65" s="93" t="str">
        <f t="shared" si="31"/>
        <v>--</v>
      </c>
      <c r="F65" s="95" t="str">
        <f t="shared" si="32"/>
        <v>--</v>
      </c>
      <c r="I65" s="101" t="str">
        <f>IF(ISBLANK('Step 3 Exposure Parameters'!$B88)," ",'Step 3 Exposure Parameters'!$B88)</f>
        <v xml:space="preserve"> </v>
      </c>
      <c r="J65" s="27" t="str">
        <f>IF(ISBLANK('Step 3 Exposure Parameters'!$C88)," ",'Step 3 Exposure Parameters'!$C88)</f>
        <v xml:space="preserve"> </v>
      </c>
      <c r="K65" s="125" t="str">
        <f>IF(ISBLANK('Step 3 Exposure Parameters'!D88),"  ",'Step 3 Exposure Parameters'!D88)</f>
        <v xml:space="preserve">  </v>
      </c>
      <c r="L65" s="125" t="str">
        <f>IF(ISBLANK('Step 3 Exposure Parameters'!E88),"  ",'Step 3 Exposure Parameters'!E88)</f>
        <v xml:space="preserve">  </v>
      </c>
      <c r="M65" s="125" t="str">
        <f>IF(ISBLANK('Step 3 Exposure Parameters'!F88),"  ",'Step 3 Exposure Parameters'!F88)</f>
        <v xml:space="preserve"> </v>
      </c>
      <c r="N65" s="125" t="str">
        <f>IF(ISBLANK('Step 3 Exposure Parameters'!G88),"  ",'Step 3 Exposure Parameters'!G88)</f>
        <v xml:space="preserve"> </v>
      </c>
      <c r="O65" s="125" t="str">
        <f>IF(ISBLANK('Step 3 Exposure Parameters'!H88),"  ",'Step 3 Exposure Parameters'!H88)</f>
        <v xml:space="preserve"> </v>
      </c>
      <c r="P65" s="125" t="str">
        <f>IF(ISBLANK('Step 3 Exposure Parameters'!I88),"  ",'Step 3 Exposure Parameters'!I88)</f>
        <v xml:space="preserve"> </v>
      </c>
      <c r="Q65" s="125" t="str">
        <f>IF(ISBLANK('Step 3 Exposure Parameters'!J88),"  ",'Step 3 Exposure Parameters'!J88)</f>
        <v xml:space="preserve">  </v>
      </c>
      <c r="R65" s="125" t="str">
        <f>IF(ISBLANK('Step 3 Exposure Parameters'!K88),"  ",'Step 3 Exposure Parameters'!K88)</f>
        <v xml:space="preserve">  </v>
      </c>
    </row>
    <row r="66" spans="2:18" x14ac:dyDescent="0.25">
      <c r="B66" s="27" t="str">
        <f t="shared" si="0"/>
        <v xml:space="preserve"> </v>
      </c>
      <c r="C66" s="101" t="str">
        <f t="shared" si="29"/>
        <v xml:space="preserve"> </v>
      </c>
      <c r="D66" s="93" t="str">
        <f t="shared" si="30"/>
        <v>--</v>
      </c>
      <c r="E66" s="93" t="str">
        <f t="shared" si="31"/>
        <v>--</v>
      </c>
      <c r="F66" s="95" t="str">
        <f t="shared" si="32"/>
        <v>--</v>
      </c>
      <c r="I66" s="101" t="str">
        <f>IF(ISBLANK('Step 3 Exposure Parameters'!$B89)," ",'Step 3 Exposure Parameters'!$B89)</f>
        <v xml:space="preserve"> </v>
      </c>
      <c r="J66" s="27" t="str">
        <f>IF(ISBLANK('Step 3 Exposure Parameters'!$C89)," ",'Step 3 Exposure Parameters'!$C89)</f>
        <v xml:space="preserve"> </v>
      </c>
      <c r="K66" s="125" t="str">
        <f>IF(ISBLANK('Step 3 Exposure Parameters'!D89),"  ",'Step 3 Exposure Parameters'!D89)</f>
        <v xml:space="preserve">  </v>
      </c>
      <c r="L66" s="125" t="str">
        <f>IF(ISBLANK('Step 3 Exposure Parameters'!E89),"  ",'Step 3 Exposure Parameters'!E89)</f>
        <v xml:space="preserve">  </v>
      </c>
      <c r="M66" s="125" t="str">
        <f>IF(ISBLANK('Step 3 Exposure Parameters'!F89),"  ",'Step 3 Exposure Parameters'!F89)</f>
        <v xml:space="preserve"> </v>
      </c>
      <c r="N66" s="125" t="str">
        <f>IF(ISBLANK('Step 3 Exposure Parameters'!G89),"  ",'Step 3 Exposure Parameters'!G89)</f>
        <v xml:space="preserve"> </v>
      </c>
      <c r="O66" s="125" t="str">
        <f>IF(ISBLANK('Step 3 Exposure Parameters'!H89),"  ",'Step 3 Exposure Parameters'!H89)</f>
        <v xml:space="preserve"> </v>
      </c>
      <c r="P66" s="125" t="str">
        <f>IF(ISBLANK('Step 3 Exposure Parameters'!I89),"  ",'Step 3 Exposure Parameters'!I89)</f>
        <v xml:space="preserve"> </v>
      </c>
      <c r="Q66" s="125" t="str">
        <f>IF(ISBLANK('Step 3 Exposure Parameters'!J89),"  ",'Step 3 Exposure Parameters'!J89)</f>
        <v xml:space="preserve">  </v>
      </c>
      <c r="R66" s="125" t="str">
        <f>IF(ISBLANK('Step 3 Exposure Parameters'!K89),"  ",'Step 3 Exposure Parameters'!K89)</f>
        <v xml:space="preserve">  </v>
      </c>
    </row>
    <row r="67" spans="2:18" x14ac:dyDescent="0.25">
      <c r="B67" s="27" t="str">
        <f t="shared" si="0"/>
        <v xml:space="preserve"> </v>
      </c>
      <c r="C67" s="101" t="str">
        <f t="shared" si="29"/>
        <v xml:space="preserve"> </v>
      </c>
      <c r="D67" s="93" t="str">
        <f t="shared" si="30"/>
        <v>--</v>
      </c>
      <c r="E67" s="93" t="str">
        <f t="shared" si="31"/>
        <v>--</v>
      </c>
      <c r="F67" s="95" t="str">
        <f t="shared" si="32"/>
        <v>--</v>
      </c>
      <c r="I67" s="101" t="str">
        <f>IF(ISBLANK('Step 3 Exposure Parameters'!$B90)," ",'Step 3 Exposure Parameters'!$B90)</f>
        <v xml:space="preserve"> </v>
      </c>
      <c r="J67" s="27" t="str">
        <f>IF(ISBLANK('Step 3 Exposure Parameters'!$C90)," ",'Step 3 Exposure Parameters'!$C90)</f>
        <v xml:space="preserve"> </v>
      </c>
      <c r="K67" s="125" t="str">
        <f>IF(ISBLANK('Step 3 Exposure Parameters'!D90),"  ",'Step 3 Exposure Parameters'!D90)</f>
        <v xml:space="preserve">  </v>
      </c>
      <c r="L67" s="125" t="str">
        <f>IF(ISBLANK('Step 3 Exposure Parameters'!E90),"  ",'Step 3 Exposure Parameters'!E90)</f>
        <v xml:space="preserve">  </v>
      </c>
      <c r="M67" s="125" t="str">
        <f>IF(ISBLANK('Step 3 Exposure Parameters'!F90),"  ",'Step 3 Exposure Parameters'!F90)</f>
        <v xml:space="preserve"> </v>
      </c>
      <c r="N67" s="125" t="str">
        <f>IF(ISBLANK('Step 3 Exposure Parameters'!G90),"  ",'Step 3 Exposure Parameters'!G90)</f>
        <v xml:space="preserve"> </v>
      </c>
      <c r="O67" s="125" t="str">
        <f>IF(ISBLANK('Step 3 Exposure Parameters'!H90),"  ",'Step 3 Exposure Parameters'!H90)</f>
        <v xml:space="preserve"> </v>
      </c>
      <c r="P67" s="125" t="str">
        <f>IF(ISBLANK('Step 3 Exposure Parameters'!I90),"  ",'Step 3 Exposure Parameters'!I90)</f>
        <v xml:space="preserve"> </v>
      </c>
      <c r="Q67" s="125" t="str">
        <f>IF(ISBLANK('Step 3 Exposure Parameters'!J90),"  ",'Step 3 Exposure Parameters'!J90)</f>
        <v xml:space="preserve">  </v>
      </c>
      <c r="R67" s="125" t="str">
        <f>IF(ISBLANK('Step 3 Exposure Parameters'!K90),"  ",'Step 3 Exposure Parameters'!K90)</f>
        <v xml:space="preserve">  </v>
      </c>
    </row>
    <row r="68" spans="2:18" x14ac:dyDescent="0.25">
      <c r="B68" s="27" t="str">
        <f t="shared" si="0"/>
        <v xml:space="preserve"> </v>
      </c>
      <c r="C68" s="101" t="str">
        <f t="shared" si="29"/>
        <v xml:space="preserve"> </v>
      </c>
      <c r="D68" s="93" t="str">
        <f t="shared" si="30"/>
        <v>--</v>
      </c>
      <c r="E68" s="93" t="str">
        <f t="shared" si="31"/>
        <v>--</v>
      </c>
      <c r="F68" s="95" t="str">
        <f t="shared" si="32"/>
        <v>--</v>
      </c>
      <c r="I68" s="101" t="str">
        <f>IF(ISBLANK('Step 3 Exposure Parameters'!$B91)," ",'Step 3 Exposure Parameters'!$B91)</f>
        <v xml:space="preserve"> </v>
      </c>
      <c r="J68" s="27" t="str">
        <f>IF(ISBLANK('Step 3 Exposure Parameters'!$C91)," ",'Step 3 Exposure Parameters'!$C91)</f>
        <v xml:space="preserve"> </v>
      </c>
      <c r="K68" s="125" t="str">
        <f>IF(ISBLANK('Step 3 Exposure Parameters'!D91),"  ",'Step 3 Exposure Parameters'!D91)</f>
        <v xml:space="preserve">  </v>
      </c>
      <c r="L68" s="125" t="str">
        <f>IF(ISBLANK('Step 3 Exposure Parameters'!E91),"  ",'Step 3 Exposure Parameters'!E91)</f>
        <v xml:space="preserve">  </v>
      </c>
      <c r="M68" s="125" t="str">
        <f>IF(ISBLANK('Step 3 Exposure Parameters'!F91),"  ",'Step 3 Exposure Parameters'!F91)</f>
        <v xml:space="preserve"> </v>
      </c>
      <c r="N68" s="125" t="str">
        <f>IF(ISBLANK('Step 3 Exposure Parameters'!G91),"  ",'Step 3 Exposure Parameters'!G91)</f>
        <v xml:space="preserve"> </v>
      </c>
      <c r="O68" s="125" t="str">
        <f>IF(ISBLANK('Step 3 Exposure Parameters'!H91),"  ",'Step 3 Exposure Parameters'!H91)</f>
        <v xml:space="preserve"> </v>
      </c>
      <c r="P68" s="125" t="str">
        <f>IF(ISBLANK('Step 3 Exposure Parameters'!I91),"  ",'Step 3 Exposure Parameters'!I91)</f>
        <v xml:space="preserve"> </v>
      </c>
      <c r="Q68" s="125" t="str">
        <f>IF(ISBLANK('Step 3 Exposure Parameters'!J91),"  ",'Step 3 Exposure Parameters'!J91)</f>
        <v xml:space="preserve">  </v>
      </c>
      <c r="R68" s="125" t="str">
        <f>IF(ISBLANK('Step 3 Exposure Parameters'!K91),"  ",'Step 3 Exposure Parameters'!K91)</f>
        <v xml:space="preserve">  </v>
      </c>
    </row>
    <row r="69" spans="2:18" ht="15.75" thickBot="1" x14ac:dyDescent="0.3">
      <c r="B69" s="96" t="str">
        <f t="shared" si="0"/>
        <v xml:space="preserve"> </v>
      </c>
      <c r="C69" s="298" t="s">
        <v>217</v>
      </c>
      <c r="D69" s="299"/>
      <c r="E69" s="300"/>
      <c r="F69" s="100" t="str">
        <f>IF(B63=" ","--",MIN(F63:F68))</f>
        <v>--</v>
      </c>
      <c r="I69" s="96" t="str">
        <f>IF(ISBLANK(I63)," ",I63)</f>
        <v xml:space="preserve"> </v>
      </c>
      <c r="J69" s="129"/>
    </row>
    <row r="70" spans="2:18" ht="15.75" thickTop="1" x14ac:dyDescent="0.25"/>
  </sheetData>
  <sheetProtection algorithmName="SHA-512" hashValue="OQISTkAWD6fX40ge4nDcpU/qZeTsTCJbTTTfo6hGlJWj477B9FnuLHU3HNVdc+W6Q35QOsfrB+VUDnCkE/vqCQ==" saltValue="B8hrSk8T8VZYiqrHarr/+Q==" spinCount="100000" sheet="1" objects="1" scenarios="1"/>
  <protectedRanges>
    <protectedRange sqref="D14:E19 D21:E26 D28:E33 D35:E40 D42:E47 D49:E54 D56:E61 D63:E68" name="Tox Values_1"/>
  </protectedRanges>
  <mergeCells count="6">
    <mergeCell ref="F4:F5"/>
    <mergeCell ref="C69:E69"/>
    <mergeCell ref="C41:E41"/>
    <mergeCell ref="C48:E48"/>
    <mergeCell ref="C55:E55"/>
    <mergeCell ref="C62:E6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Normal="100" workbookViewId="0">
      <selection activeCell="M30" sqref="M30"/>
    </sheetView>
  </sheetViews>
  <sheetFormatPr defaultColWidth="8.85546875" defaultRowHeight="15" x14ac:dyDescent="0.25"/>
  <cols>
    <col min="1" max="1" width="14" style="30" customWidth="1"/>
    <col min="2" max="2" width="35.140625" style="30" customWidth="1"/>
    <col min="3" max="3" width="10.5703125" style="312" hidden="1" customWidth="1"/>
    <col min="4" max="4" width="11.5703125" style="312" hidden="1" customWidth="1"/>
    <col min="5" max="6" width="11.85546875" style="312" hidden="1" customWidth="1"/>
    <col min="7" max="7" width="33.42578125" style="30" customWidth="1"/>
    <col min="8" max="8" width="25.5703125" style="44" customWidth="1"/>
    <col min="9" max="9" width="28.5703125" style="30" customWidth="1"/>
    <col min="10" max="10" width="21" style="30" customWidth="1"/>
    <col min="11" max="14" width="13.7109375" style="62" customWidth="1"/>
    <col min="15" max="15" width="15.140625" style="62" customWidth="1"/>
    <col min="16" max="16" width="20" style="47" hidden="1" customWidth="1"/>
    <col min="17" max="17" width="24.28515625" style="47" hidden="1" customWidth="1"/>
    <col min="18" max="18" width="33" style="47" hidden="1" customWidth="1"/>
    <col min="19" max="20" width="8" style="47" hidden="1" customWidth="1"/>
    <col min="21" max="24" width="13.7109375" style="44" customWidth="1"/>
    <col min="25" max="16384" width="8.85546875" style="44"/>
  </cols>
  <sheetData>
    <row r="1" spans="1:32" x14ac:dyDescent="0.25">
      <c r="B1" s="82" t="s">
        <v>215</v>
      </c>
      <c r="P1" s="203"/>
      <c r="Y1" s="48"/>
      <c r="Z1" s="48"/>
      <c r="AA1" s="48"/>
      <c r="AB1" s="48"/>
      <c r="AC1" s="48"/>
      <c r="AD1" s="48"/>
      <c r="AE1" s="48"/>
      <c r="AF1" s="48"/>
    </row>
    <row r="2" spans="1:32" x14ac:dyDescent="0.25">
      <c r="B2" s="82"/>
      <c r="P2" s="203"/>
      <c r="Y2" s="201"/>
      <c r="Z2" s="201"/>
      <c r="AA2" s="201"/>
      <c r="AB2" s="201"/>
      <c r="AC2" s="201"/>
      <c r="AD2" s="201"/>
      <c r="AE2" s="201"/>
      <c r="AF2" s="201"/>
    </row>
    <row r="3" spans="1:32" x14ac:dyDescent="0.25">
      <c r="B3" s="83" t="s">
        <v>310</v>
      </c>
      <c r="C3" s="83"/>
      <c r="D3" s="83"/>
      <c r="E3" s="83"/>
      <c r="F3" s="83"/>
      <c r="G3" s="83" t="s">
        <v>311</v>
      </c>
      <c r="H3" s="270"/>
      <c r="I3" s="83"/>
      <c r="J3" s="83"/>
      <c r="K3" s="243"/>
      <c r="L3" s="243"/>
      <c r="M3" s="243"/>
      <c r="N3" s="243"/>
      <c r="O3" s="243"/>
      <c r="Q3" s="176"/>
      <c r="R3" s="176"/>
      <c r="S3" s="176"/>
      <c r="T3" s="204"/>
      <c r="U3" s="49"/>
      <c r="V3" s="49"/>
      <c r="W3" s="49"/>
      <c r="X3" s="49"/>
      <c r="Y3" s="48"/>
      <c r="Z3" s="48"/>
      <c r="AA3" s="48"/>
      <c r="AB3" s="48"/>
      <c r="AC3" s="48"/>
      <c r="AD3" s="48"/>
      <c r="AE3" s="48"/>
      <c r="AF3" s="48"/>
    </row>
    <row r="4" spans="1:32" x14ac:dyDescent="0.25">
      <c r="B4" s="83"/>
      <c r="C4" s="83"/>
      <c r="D4" s="83"/>
      <c r="E4" s="83"/>
      <c r="F4" s="83"/>
      <c r="G4" s="459"/>
      <c r="H4" s="270"/>
      <c r="I4" s="83"/>
      <c r="J4" s="83"/>
      <c r="K4" s="243"/>
      <c r="L4" s="243"/>
      <c r="M4" s="243"/>
      <c r="N4" s="243"/>
      <c r="O4" s="243"/>
      <c r="Q4" s="176"/>
      <c r="R4" s="176"/>
      <c r="S4" s="176"/>
      <c r="T4" s="204"/>
      <c r="U4" s="49"/>
      <c r="V4" s="49"/>
      <c r="W4" s="49"/>
      <c r="X4" s="49"/>
      <c r="Y4" s="201"/>
      <c r="Z4" s="201"/>
      <c r="AA4" s="201"/>
      <c r="AB4" s="201"/>
      <c r="AC4" s="201"/>
      <c r="AD4" s="201"/>
      <c r="AE4" s="201"/>
      <c r="AF4" s="201"/>
    </row>
    <row r="5" spans="1:32" x14ac:dyDescent="0.25">
      <c r="B5" s="83"/>
      <c r="C5" s="83"/>
      <c r="D5" s="83"/>
      <c r="E5" s="83"/>
      <c r="F5" s="83"/>
      <c r="G5" s="29"/>
      <c r="H5" s="270"/>
      <c r="I5" s="83"/>
      <c r="J5" s="83"/>
      <c r="K5" s="243"/>
      <c r="L5" s="243"/>
      <c r="M5" s="243"/>
      <c r="N5" s="243"/>
      <c r="O5" s="243"/>
      <c r="P5" s="176"/>
      <c r="Q5" s="176"/>
      <c r="R5" s="176"/>
      <c r="S5" s="176"/>
      <c r="T5" s="204"/>
      <c r="U5" s="49"/>
      <c r="V5" s="49"/>
      <c r="W5" s="49"/>
      <c r="X5" s="49"/>
      <c r="Y5" s="48"/>
      <c r="Z5" s="48"/>
      <c r="AA5" s="48"/>
      <c r="AB5" s="48"/>
      <c r="AC5" s="48"/>
      <c r="AD5" s="48"/>
      <c r="AE5" s="48"/>
      <c r="AF5" s="48"/>
    </row>
    <row r="6" spans="1:32" x14ac:dyDescent="0.25">
      <c r="B6" s="83"/>
      <c r="C6" s="83"/>
      <c r="D6" s="83"/>
      <c r="E6" s="83"/>
      <c r="F6" s="83"/>
      <c r="G6" s="83"/>
      <c r="H6" s="270"/>
      <c r="I6" s="83"/>
      <c r="J6" s="83"/>
      <c r="K6" s="243"/>
      <c r="L6" s="243"/>
      <c r="M6" s="243"/>
      <c r="N6" s="243"/>
      <c r="O6" s="243"/>
      <c r="P6" s="176"/>
      <c r="Q6" s="176"/>
      <c r="R6" s="176"/>
      <c r="S6" s="176"/>
      <c r="T6" s="204"/>
      <c r="U6" s="49"/>
      <c r="V6" s="49"/>
      <c r="W6" s="49"/>
      <c r="X6" s="49"/>
      <c r="Y6" s="48"/>
      <c r="Z6" s="48"/>
      <c r="AA6" s="48"/>
      <c r="AB6" s="48"/>
      <c r="AC6" s="48"/>
      <c r="AD6" s="48"/>
      <c r="AE6" s="48"/>
      <c r="AF6" s="48"/>
    </row>
    <row r="7" spans="1:32" x14ac:dyDescent="0.25">
      <c r="B7" s="82"/>
      <c r="C7" s="83"/>
      <c r="D7" s="83"/>
      <c r="E7" s="83"/>
      <c r="F7" s="83"/>
      <c r="G7" s="29"/>
      <c r="H7" s="270"/>
      <c r="I7" s="83"/>
      <c r="J7" s="83"/>
      <c r="K7" s="243"/>
      <c r="L7" s="243"/>
      <c r="M7" s="243"/>
      <c r="N7" s="243"/>
      <c r="O7" s="243"/>
      <c r="P7" s="205"/>
      <c r="Q7" s="176"/>
      <c r="R7" s="176"/>
      <c r="S7" s="176"/>
      <c r="T7" s="204"/>
      <c r="U7" s="49"/>
      <c r="V7" s="49"/>
      <c r="W7" s="49"/>
      <c r="X7" s="49"/>
      <c r="Y7" s="48"/>
      <c r="Z7" s="48"/>
      <c r="AA7" s="48"/>
      <c r="AB7" s="48"/>
      <c r="AC7" s="48"/>
      <c r="AD7" s="48"/>
      <c r="AE7" s="48"/>
      <c r="AF7" s="48"/>
    </row>
    <row r="8" spans="1:32" x14ac:dyDescent="0.25">
      <c r="B8" s="83" t="s">
        <v>216</v>
      </c>
      <c r="C8" s="83"/>
      <c r="D8" s="83"/>
      <c r="E8" s="83"/>
      <c r="F8" s="83"/>
      <c r="G8" s="83"/>
      <c r="H8" s="270"/>
      <c r="I8" s="83"/>
      <c r="J8" s="83"/>
      <c r="K8" s="243"/>
      <c r="L8" s="243"/>
      <c r="M8" s="243"/>
      <c r="N8" s="243"/>
      <c r="O8" s="243"/>
      <c r="P8" s="176" t="s">
        <v>257</v>
      </c>
      <c r="Q8" s="176"/>
      <c r="R8" s="176"/>
      <c r="S8" s="176"/>
      <c r="T8" s="204"/>
      <c r="U8" s="49"/>
      <c r="V8" s="49"/>
      <c r="W8" s="49"/>
      <c r="X8" s="49"/>
      <c r="Y8" s="48"/>
      <c r="Z8" s="48"/>
      <c r="AA8" s="48"/>
      <c r="AB8" s="48"/>
      <c r="AC8" s="48"/>
      <c r="AD8" s="48"/>
      <c r="AE8" s="48"/>
      <c r="AF8" s="48"/>
    </row>
    <row r="9" spans="1:32" ht="15" customHeight="1" x14ac:dyDescent="0.25">
      <c r="B9" s="460"/>
      <c r="C9" s="461"/>
      <c r="D9" s="461"/>
      <c r="E9" s="461"/>
      <c r="F9" s="461"/>
      <c r="G9" s="462"/>
      <c r="H9" s="51" t="s">
        <v>225</v>
      </c>
      <c r="I9" s="468"/>
      <c r="J9" s="469" t="s">
        <v>228</v>
      </c>
      <c r="K9" s="40"/>
      <c r="L9" s="40"/>
      <c r="M9" s="40"/>
      <c r="N9" s="40"/>
      <c r="O9" s="40"/>
      <c r="P9" s="50"/>
      <c r="Q9" s="50"/>
      <c r="R9" s="50"/>
      <c r="S9" s="50"/>
      <c r="T9" s="50"/>
      <c r="U9" s="52"/>
      <c r="V9" s="52"/>
      <c r="W9" s="52"/>
      <c r="X9" s="52"/>
      <c r="Y9" s="52"/>
      <c r="Z9" s="52"/>
    </row>
    <row r="10" spans="1:32" ht="15.75" thickBot="1" x14ac:dyDescent="0.3">
      <c r="A10" s="463" t="s">
        <v>254</v>
      </c>
      <c r="B10" s="464" t="s">
        <v>150</v>
      </c>
      <c r="C10" s="461"/>
      <c r="D10" s="461"/>
      <c r="E10" s="461"/>
      <c r="F10" s="461"/>
      <c r="G10" s="465" t="s">
        <v>224</v>
      </c>
      <c r="H10" s="55" t="s">
        <v>229</v>
      </c>
      <c r="I10" s="470" t="s">
        <v>226</v>
      </c>
      <c r="J10" s="471" t="s">
        <v>227</v>
      </c>
      <c r="K10" s="40"/>
      <c r="L10" s="40"/>
      <c r="M10" s="40"/>
      <c r="N10" s="40"/>
      <c r="O10" s="40"/>
      <c r="P10" s="206" t="s">
        <v>254</v>
      </c>
      <c r="Q10" s="71" t="s">
        <v>150</v>
      </c>
      <c r="R10" s="207" t="s">
        <v>224</v>
      </c>
      <c r="S10" s="208" t="s">
        <v>22</v>
      </c>
      <c r="T10" s="208" t="s">
        <v>90</v>
      </c>
      <c r="U10" s="52"/>
      <c r="V10" s="52"/>
      <c r="W10" s="52"/>
      <c r="X10" s="52"/>
      <c r="Y10" s="52"/>
      <c r="Z10" s="52"/>
    </row>
    <row r="11" spans="1:32" x14ac:dyDescent="0.25">
      <c r="A11" s="466" t="str">
        <f>P11</f>
        <v>7440-38-2</v>
      </c>
      <c r="B11" s="466" t="str">
        <f t="shared" ref="B11:B43" si="0">Q11</f>
        <v>arsenic, inorganic</v>
      </c>
      <c r="C11" s="461"/>
      <c r="D11" s="461"/>
      <c r="E11" s="461"/>
      <c r="F11" s="461"/>
      <c r="G11" s="467" t="str">
        <f>IF(ISNUMBER(R11),R11,"--")</f>
        <v>--</v>
      </c>
      <c r="H11" s="56"/>
      <c r="I11" s="472" t="str">
        <f>IF(MIN(G11:H11)&gt;0,MIN(G11:H11),"--")</f>
        <v>--</v>
      </c>
      <c r="J11" s="473" t="str">
        <f t="shared" ref="J11:J43" si="1">IF(I11="--","--",I11/(S11*T11))</f>
        <v>--</v>
      </c>
      <c r="K11" s="40"/>
      <c r="L11" s="40"/>
      <c r="M11" s="40"/>
      <c r="N11" s="40"/>
      <c r="O11" s="40"/>
      <c r="P11" s="179" t="str">
        <f>'Step 2 Chemical_Parameters'!A12</f>
        <v>7440-38-2</v>
      </c>
      <c r="Q11" s="179" t="str">
        <f>'Step 2 Chemical_Parameters'!B12</f>
        <v>arsenic, inorganic</v>
      </c>
      <c r="R11" s="209" t="str">
        <f>IF(ISNUMBER(Consumption_HH_Tissue!F34),Consumption_HH_Tissue!F34," --")</f>
        <v xml:space="preserve"> --</v>
      </c>
      <c r="S11" s="210" t="str">
        <f>IF(ISBLANK('Step 2 Chemical_Parameters'!D12)," ",'Step 2 Chemical_Parameters'!D12)</f>
        <v xml:space="preserve"> </v>
      </c>
      <c r="T11" s="210">
        <f>IF(P11="--"," ",IF(ISBLANK('Step 3 Exposure Parameters'!$D$11),1,'Step 3 Exposure Parameters'!$D$11))</f>
        <v>1</v>
      </c>
      <c r="U11" s="52"/>
      <c r="V11" s="52"/>
      <c r="W11" s="52"/>
      <c r="X11" s="52"/>
      <c r="Y11" s="52"/>
      <c r="Z11" s="52"/>
    </row>
    <row r="12" spans="1:32" x14ac:dyDescent="0.25">
      <c r="A12" s="466" t="str">
        <f t="shared" ref="A12:A43" si="2">P12</f>
        <v>7440-43-9a</v>
      </c>
      <c r="B12" s="466" t="str">
        <f t="shared" si="0"/>
        <v>cadmium</v>
      </c>
      <c r="C12" s="461"/>
      <c r="D12" s="461"/>
      <c r="E12" s="461"/>
      <c r="F12" s="461"/>
      <c r="G12" s="467" t="str">
        <f t="shared" ref="G12:G43" si="3">IF(ISNUMBER(R12),R12,"--")</f>
        <v>--</v>
      </c>
      <c r="H12" s="57"/>
      <c r="I12" s="472" t="str">
        <f t="shared" ref="I12:I43" si="4">IF(MIN(G12:H12)&gt;0,MIN(G12:H12),"--")</f>
        <v>--</v>
      </c>
      <c r="J12" s="474" t="str">
        <f>IF(I12="--","--",I12/(S12*T12))</f>
        <v>--</v>
      </c>
      <c r="K12" s="40"/>
      <c r="L12" s="40"/>
      <c r="M12" s="40"/>
      <c r="N12" s="40"/>
      <c r="O12" s="40"/>
      <c r="P12" s="181" t="str">
        <f>'Step 2 Chemical_Parameters'!A13</f>
        <v>7440-43-9a</v>
      </c>
      <c r="Q12" s="181" t="str">
        <f>'Step 2 Chemical_Parameters'!B13</f>
        <v>cadmium</v>
      </c>
      <c r="R12" s="159" t="str">
        <f>IF(ISNUMBER(Consumption_HH_Tissue!F35),Consumption_HH_Tissue!F35," --")</f>
        <v xml:space="preserve"> --</v>
      </c>
      <c r="S12" s="60" t="str">
        <f>IF(ISBLANK('Step 2 Chemical_Parameters'!D13)," ",'Step 2 Chemical_Parameters'!D13)</f>
        <v xml:space="preserve"> </v>
      </c>
      <c r="T12" s="211">
        <f>IF(P12="--"," ",IF(ISBLANK('Step 3 Exposure Parameters'!$D$11),1,'Step 3 Exposure Parameters'!$D$11))</f>
        <v>1</v>
      </c>
      <c r="U12" s="52"/>
      <c r="V12" s="52"/>
      <c r="W12" s="52"/>
      <c r="X12" s="52"/>
      <c r="Y12" s="52"/>
      <c r="Z12" s="52"/>
    </row>
    <row r="13" spans="1:32" x14ac:dyDescent="0.25">
      <c r="A13" s="466" t="str">
        <f t="shared" si="2"/>
        <v>50-32-8</v>
      </c>
      <c r="B13" s="466" t="str">
        <f t="shared" si="0"/>
        <v>cPAHs (Benzo(a)pyrene equivalents)</v>
      </c>
      <c r="C13" s="461"/>
      <c r="D13" s="461"/>
      <c r="E13" s="461"/>
      <c r="F13" s="461"/>
      <c r="G13" s="467" t="str">
        <f>IF(ISNUMBER(R13),R13,"--")</f>
        <v>--</v>
      </c>
      <c r="H13" s="57"/>
      <c r="I13" s="472" t="str">
        <f t="shared" si="4"/>
        <v>--</v>
      </c>
      <c r="J13" s="475" t="str">
        <f>IF(I13="--","--",(I13*('Step 3 Exposure Parameters'!D14/100))/(S13*('Step 3 Exposure Parameters'!D15/100)*T13))</f>
        <v>--</v>
      </c>
      <c r="K13" s="40"/>
      <c r="L13" s="40"/>
      <c r="M13" s="40"/>
      <c r="N13" s="40"/>
      <c r="O13" s="40"/>
      <c r="P13" s="181" t="str">
        <f>'Step 2 Chemical_Parameters'!A14</f>
        <v>50-32-8</v>
      </c>
      <c r="Q13" s="181" t="str">
        <f>'Step 2 Chemical_Parameters'!B14</f>
        <v>cPAHs (Benzo(a)pyrene equivalents)</v>
      </c>
      <c r="R13" s="159" t="str">
        <f>IF(ISNUMBER(Consumption_HH_Tissue!F36),Consumption_HH_Tissue!F36," --")</f>
        <v xml:space="preserve"> --</v>
      </c>
      <c r="S13" s="60" t="str">
        <f>IF(ISBLANK('Step 2 Chemical_Parameters'!D14)," ",'Step 2 Chemical_Parameters'!D14)</f>
        <v xml:space="preserve"> </v>
      </c>
      <c r="T13" s="60">
        <f>IF(P13="--"," ",IF(ISBLANK('Step 3 Exposure Parameters'!$D$11),1,'Step 3 Exposure Parameters'!$D$11))</f>
        <v>1</v>
      </c>
      <c r="U13" s="52"/>
      <c r="V13" s="52"/>
      <c r="W13" s="52"/>
      <c r="X13" s="52"/>
      <c r="Y13" s="52"/>
      <c r="Z13" s="52"/>
    </row>
    <row r="14" spans="1:32" x14ac:dyDescent="0.25">
      <c r="A14" s="466" t="str">
        <f t="shared" si="2"/>
        <v>1746-01-6</v>
      </c>
      <c r="B14" s="466" t="str">
        <f t="shared" si="0"/>
        <v>dioxins (2,3,7,8-TCDD)</v>
      </c>
      <c r="C14" s="461"/>
      <c r="D14" s="461"/>
      <c r="E14" s="461"/>
      <c r="F14" s="461"/>
      <c r="G14" s="467" t="str">
        <f t="shared" si="3"/>
        <v>--</v>
      </c>
      <c r="H14" s="57"/>
      <c r="I14" s="472" t="str">
        <f t="shared" si="4"/>
        <v>--</v>
      </c>
      <c r="J14" s="475" t="str">
        <f>IF(I14="--","--",(I14*('Step 3 Exposure Parameters'!D15/100))/(S14*('Step 3 Exposure Parameters'!D16/100)*T14))</f>
        <v>--</v>
      </c>
      <c r="K14" s="40"/>
      <c r="L14" s="40"/>
      <c r="M14" s="40"/>
      <c r="N14" s="40"/>
      <c r="O14" s="40"/>
      <c r="P14" s="181" t="str">
        <f>'Step 2 Chemical_Parameters'!A15</f>
        <v>1746-01-6</v>
      </c>
      <c r="Q14" s="181" t="str">
        <f>'Step 2 Chemical_Parameters'!B15</f>
        <v>dioxins (2,3,7,8-TCDD)</v>
      </c>
      <c r="R14" s="159" t="str">
        <f>IF(ISNUMBER(Consumption_HH_Tissue!F37),Consumption_HH_Tissue!F37," --")</f>
        <v xml:space="preserve"> --</v>
      </c>
      <c r="S14" s="60" t="str">
        <f>IF(ISBLANK('Step 2 Chemical_Parameters'!D15)," ",'Step 2 Chemical_Parameters'!D15)</f>
        <v xml:space="preserve"> </v>
      </c>
      <c r="T14" s="60">
        <f>IF(P14="--"," ",IF(ISBLANK('Step 3 Exposure Parameters'!$D$11),1,'Step 3 Exposure Parameters'!$D$11))</f>
        <v>1</v>
      </c>
      <c r="U14" s="52"/>
      <c r="V14" s="52"/>
      <c r="W14" s="52"/>
      <c r="X14" s="52"/>
      <c r="Y14" s="52"/>
      <c r="Z14" s="52"/>
    </row>
    <row r="15" spans="1:32" x14ac:dyDescent="0.25">
      <c r="A15" s="466" t="str">
        <f t="shared" si="2"/>
        <v>7439-92-1</v>
      </c>
      <c r="B15" s="466" t="str">
        <f t="shared" si="0"/>
        <v>lead</v>
      </c>
      <c r="C15" s="461"/>
      <c r="D15" s="461"/>
      <c r="E15" s="461"/>
      <c r="F15" s="461"/>
      <c r="G15" s="467" t="str">
        <f t="shared" si="3"/>
        <v>--</v>
      </c>
      <c r="H15" s="57"/>
      <c r="I15" s="472" t="str">
        <f>IF(MIN(G15:H15)&gt;0,MIN(G15:H15),"--")</f>
        <v>--</v>
      </c>
      <c r="J15" s="475" t="str">
        <f t="shared" si="1"/>
        <v>--</v>
      </c>
      <c r="K15" s="40"/>
      <c r="L15" s="40"/>
      <c r="M15" s="40"/>
      <c r="N15" s="40"/>
      <c r="O15" s="40"/>
      <c r="P15" s="181" t="str">
        <f>'Step 2 Chemical_Parameters'!A16</f>
        <v>7439-92-1</v>
      </c>
      <c r="Q15" s="181" t="str">
        <f>'Step 2 Chemical_Parameters'!B16</f>
        <v>lead</v>
      </c>
      <c r="R15" s="159" t="str">
        <f>IF(ISNUMBER(Consumption_HH_Tissue!F38),Consumption_HH_Tissue!F38," --")</f>
        <v xml:space="preserve"> --</v>
      </c>
      <c r="S15" s="60" t="str">
        <f>IF(ISBLANK('Step 2 Chemical_Parameters'!D16)," ",'Step 2 Chemical_Parameters'!D16)</f>
        <v xml:space="preserve"> </v>
      </c>
      <c r="T15" s="60">
        <f>IF(P15="--"," ",IF(ISBLANK('Step 3 Exposure Parameters'!$D$11),1,'Step 3 Exposure Parameters'!$D$11))</f>
        <v>1</v>
      </c>
      <c r="U15" s="52"/>
      <c r="V15" s="52"/>
      <c r="W15" s="52"/>
      <c r="X15" s="52"/>
      <c r="Y15" s="52"/>
      <c r="Z15" s="52"/>
    </row>
    <row r="16" spans="1:32" x14ac:dyDescent="0.25">
      <c r="A16" s="466" t="str">
        <f t="shared" si="2"/>
        <v>22967-92-6</v>
      </c>
      <c r="B16" s="466" t="str">
        <f t="shared" si="0"/>
        <v>methyl mercury</v>
      </c>
      <c r="C16" s="461"/>
      <c r="D16" s="461"/>
      <c r="E16" s="461"/>
      <c r="F16" s="461"/>
      <c r="G16" s="467" t="str">
        <f t="shared" si="3"/>
        <v>--</v>
      </c>
      <c r="H16" s="57"/>
      <c r="I16" s="472" t="str">
        <f t="shared" si="4"/>
        <v>--</v>
      </c>
      <c r="J16" s="475" t="str">
        <f>IF(I16="--","--",(I16*('Step 3 Exposure Parameters'!D19/100))/(S16*('Step 3 Exposure Parameters'!D20/100)*T16))</f>
        <v>--</v>
      </c>
      <c r="K16" s="40"/>
      <c r="L16" s="40"/>
      <c r="M16" s="40"/>
      <c r="N16" s="40"/>
      <c r="O16" s="40"/>
      <c r="P16" s="181" t="str">
        <f>'Step 2 Chemical_Parameters'!A17</f>
        <v>22967-92-6</v>
      </c>
      <c r="Q16" s="181" t="str">
        <f>'Step 2 Chemical_Parameters'!B17</f>
        <v>methyl mercury</v>
      </c>
      <c r="R16" s="159" t="str">
        <f>IF(ISNUMBER(Consumption_HH_Tissue!F39),Consumption_HH_Tissue!F39," --")</f>
        <v xml:space="preserve"> --</v>
      </c>
      <c r="S16" s="60" t="str">
        <f>IF(ISBLANK('Step 2 Chemical_Parameters'!D17)," ",'Step 2 Chemical_Parameters'!D17)</f>
        <v xml:space="preserve"> </v>
      </c>
      <c r="T16" s="60">
        <f>IF(P16="--"," ",IF(ISBLANK('Step 3 Exposure Parameters'!$D$11),1,'Step 3 Exposure Parameters'!$D$11))</f>
        <v>1</v>
      </c>
      <c r="U16" s="52"/>
      <c r="V16" s="52"/>
      <c r="W16" s="52"/>
      <c r="X16" s="52"/>
      <c r="Y16" s="52"/>
      <c r="Z16" s="52"/>
    </row>
    <row r="17" spans="1:26" x14ac:dyDescent="0.25">
      <c r="A17" s="466" t="str">
        <f t="shared" si="2"/>
        <v>1336-36-3a</v>
      </c>
      <c r="B17" s="466" t="str">
        <f t="shared" si="0"/>
        <v>dioxin-like PCBs</v>
      </c>
      <c r="C17" s="461"/>
      <c r="D17" s="461"/>
      <c r="E17" s="461"/>
      <c r="F17" s="461"/>
      <c r="G17" s="467" t="str">
        <f t="shared" si="3"/>
        <v>--</v>
      </c>
      <c r="H17" s="57"/>
      <c r="I17" s="472" t="str">
        <f t="shared" si="4"/>
        <v>--</v>
      </c>
      <c r="J17" s="475" t="str">
        <f>IF(I17="--","--",(I17*('Step 3 Exposure Parameters'!D20/100))/(S17*('Step 3 Exposure Parameters'!D21/100)*T17))</f>
        <v>--</v>
      </c>
      <c r="K17" s="40"/>
      <c r="L17" s="40"/>
      <c r="M17" s="40"/>
      <c r="N17" s="40"/>
      <c r="O17" s="40"/>
      <c r="P17" s="181" t="str">
        <f>'Step 2 Chemical_Parameters'!A18</f>
        <v>1336-36-3a</v>
      </c>
      <c r="Q17" s="181" t="str">
        <f>'Step 2 Chemical_Parameters'!B18</f>
        <v>dioxin-like PCBs</v>
      </c>
      <c r="R17" s="159" t="str">
        <f>IF(ISNUMBER(Consumption_HH_Tissue!F40),Consumption_HH_Tissue!F40," --")</f>
        <v xml:space="preserve"> --</v>
      </c>
      <c r="S17" s="60" t="str">
        <f>IF(ISBLANK('Step 2 Chemical_Parameters'!D18)," ",'Step 2 Chemical_Parameters'!D18)</f>
        <v xml:space="preserve"> </v>
      </c>
      <c r="T17" s="60">
        <f>IF(P17="--"," ",IF(ISBLANK('Step 3 Exposure Parameters'!$D$11),1,'Step 3 Exposure Parameters'!$D$11))</f>
        <v>1</v>
      </c>
      <c r="U17" s="52"/>
      <c r="V17" s="52"/>
      <c r="W17" s="52"/>
      <c r="X17" s="52"/>
      <c r="Y17" s="52"/>
      <c r="Z17" s="52"/>
    </row>
    <row r="18" spans="1:26" x14ac:dyDescent="0.25">
      <c r="A18" s="466" t="str">
        <f t="shared" si="2"/>
        <v>56-35-9</v>
      </c>
      <c r="B18" s="466" t="str">
        <f t="shared" si="0"/>
        <v>tributyltin oxide</v>
      </c>
      <c r="C18" s="461"/>
      <c r="D18" s="461"/>
      <c r="E18" s="461"/>
      <c r="F18" s="461"/>
      <c r="G18" s="467" t="str">
        <f t="shared" si="3"/>
        <v>--</v>
      </c>
      <c r="H18" s="57"/>
      <c r="I18" s="472" t="str">
        <f t="shared" si="4"/>
        <v>--</v>
      </c>
      <c r="J18" s="475" t="str">
        <f>IF(I18="--","--",(I18*('Step 3 Exposure Parameters'!D21/100))/(S18*('Step 3 Exposure Parameters'!D22/100)*T18))</f>
        <v>--</v>
      </c>
      <c r="K18" s="40"/>
      <c r="L18" s="40"/>
      <c r="M18" s="40"/>
      <c r="N18" s="40"/>
      <c r="O18" s="40"/>
      <c r="P18" s="181" t="str">
        <f>'Step 2 Chemical_Parameters'!A19</f>
        <v>56-35-9</v>
      </c>
      <c r="Q18" s="181" t="str">
        <f>'Step 2 Chemical_Parameters'!B19</f>
        <v>tributyltin oxide</v>
      </c>
      <c r="R18" s="159" t="str">
        <f>IF(ISNUMBER(Consumption_HH_Tissue!F41),Consumption_HH_Tissue!F41," --")</f>
        <v xml:space="preserve"> --</v>
      </c>
      <c r="S18" s="60" t="str">
        <f>IF(ISBLANK('Step 2 Chemical_Parameters'!D19)," ",'Step 2 Chemical_Parameters'!D19)</f>
        <v xml:space="preserve"> </v>
      </c>
      <c r="T18" s="60">
        <f>IF(P18="--"," ",IF(ISBLANK('Step 3 Exposure Parameters'!$D$11),1,'Step 3 Exposure Parameters'!$D$11))</f>
        <v>1</v>
      </c>
      <c r="U18" s="52"/>
      <c r="V18" s="52"/>
      <c r="W18" s="52"/>
      <c r="X18" s="52"/>
      <c r="Y18" s="52"/>
      <c r="Z18" s="52"/>
    </row>
    <row r="19" spans="1:26" x14ac:dyDescent="0.25">
      <c r="A19" s="466" t="str">
        <f t="shared" si="2"/>
        <v>50-29-3</v>
      </c>
      <c r="B19" s="466" t="str">
        <f t="shared" si="0"/>
        <v>DDTs</v>
      </c>
      <c r="C19" s="461"/>
      <c r="D19" s="461"/>
      <c r="E19" s="461"/>
      <c r="F19" s="461"/>
      <c r="G19" s="467" t="str">
        <f t="shared" si="3"/>
        <v>--</v>
      </c>
      <c r="H19" s="57"/>
      <c r="I19" s="472" t="str">
        <f t="shared" si="4"/>
        <v>--</v>
      </c>
      <c r="J19" s="475" t="str">
        <f>IF(I19="--","--",(I19*('Step 3 Exposure Parameters'!D22/100))/(S19*('Step 3 Exposure Parameters'!D23/100)*T19))</f>
        <v>--</v>
      </c>
      <c r="K19" s="40"/>
      <c r="L19" s="40"/>
      <c r="M19" s="40"/>
      <c r="N19" s="40"/>
      <c r="O19" s="40"/>
      <c r="P19" s="181" t="str">
        <f>'Step 2 Chemical_Parameters'!A20</f>
        <v>50-29-3</v>
      </c>
      <c r="Q19" s="181" t="str">
        <f>'Step 2 Chemical_Parameters'!B20</f>
        <v>DDTs</v>
      </c>
      <c r="R19" s="159" t="str">
        <f>IF(ISNUMBER(Consumption_HH_Tissue!F42),Consumption_HH_Tissue!F42," --")</f>
        <v xml:space="preserve"> --</v>
      </c>
      <c r="S19" s="60" t="str">
        <f>IF(ISBLANK('Step 2 Chemical_Parameters'!D20)," ",'Step 2 Chemical_Parameters'!D20)</f>
        <v xml:space="preserve"> </v>
      </c>
      <c r="T19" s="60">
        <f>IF(P19="--"," ",IF(ISBLANK('Step 3 Exposure Parameters'!$D$11),1,'Step 3 Exposure Parameters'!$D$11))</f>
        <v>1</v>
      </c>
      <c r="U19" s="52"/>
      <c r="V19" s="52"/>
      <c r="W19" s="52"/>
      <c r="X19" s="52"/>
      <c r="Y19" s="52"/>
      <c r="Z19" s="52"/>
    </row>
    <row r="20" spans="1:26" x14ac:dyDescent="0.25">
      <c r="A20" s="466" t="str">
        <f t="shared" si="2"/>
        <v>71-43-2</v>
      </c>
      <c r="B20" s="466" t="str">
        <f t="shared" si="0"/>
        <v>Benzene</v>
      </c>
      <c r="C20" s="461"/>
      <c r="D20" s="461"/>
      <c r="E20" s="461"/>
      <c r="F20" s="461"/>
      <c r="G20" s="467" t="str">
        <f t="shared" si="3"/>
        <v>--</v>
      </c>
      <c r="H20" s="57"/>
      <c r="I20" s="472" t="str">
        <f t="shared" si="4"/>
        <v>--</v>
      </c>
      <c r="J20" s="475" t="str">
        <f>IF(I20="--","--",(I20*('Step 3 Exposure Parameters'!D23/100))/(S20*('Step 3 Exposure Parameters'!D24/100)*T20))</f>
        <v>--</v>
      </c>
      <c r="K20" s="40"/>
      <c r="L20" s="40"/>
      <c r="M20" s="40"/>
      <c r="N20" s="40"/>
      <c r="O20" s="40"/>
      <c r="P20" s="181" t="str">
        <f>'Step 2 Chemical_Parameters'!A21</f>
        <v>71-43-2</v>
      </c>
      <c r="Q20" s="181" t="str">
        <f>'Step 2 Chemical_Parameters'!B21</f>
        <v>Benzene</v>
      </c>
      <c r="R20" s="159" t="str">
        <f>IF(ISNUMBER(Consumption_HH_Tissue!F43),Consumption_HH_Tissue!F43," --")</f>
        <v xml:space="preserve"> --</v>
      </c>
      <c r="S20" s="60" t="str">
        <f>IF(ISBLANK('Step 2 Chemical_Parameters'!D21)," ",'Step 2 Chemical_Parameters'!D21)</f>
        <v xml:space="preserve"> </v>
      </c>
      <c r="T20" s="60">
        <f>IF(P20="--"," ",IF(ISBLANK('Step 3 Exposure Parameters'!$D$11),1,'Step 3 Exposure Parameters'!$D$11))</f>
        <v>1</v>
      </c>
      <c r="U20" s="52"/>
      <c r="V20" s="52"/>
      <c r="W20" s="52"/>
      <c r="X20" s="52"/>
      <c r="Y20" s="52"/>
      <c r="Z20" s="52"/>
    </row>
    <row r="21" spans="1:26" x14ac:dyDescent="0.25">
      <c r="A21" s="466" t="str">
        <f t="shared" si="2"/>
        <v>--</v>
      </c>
      <c r="B21" s="466" t="str">
        <f t="shared" si="0"/>
        <v>--</v>
      </c>
      <c r="C21" s="461"/>
      <c r="D21" s="461"/>
      <c r="E21" s="461"/>
      <c r="F21" s="461"/>
      <c r="G21" s="467" t="str">
        <f t="shared" si="3"/>
        <v>--</v>
      </c>
      <c r="H21" s="57"/>
      <c r="I21" s="472" t="str">
        <f t="shared" si="4"/>
        <v>--</v>
      </c>
      <c r="J21" s="475" t="str">
        <f t="shared" si="1"/>
        <v>--</v>
      </c>
      <c r="K21" s="40"/>
      <c r="L21" s="40"/>
      <c r="M21" s="40"/>
      <c r="N21" s="40"/>
      <c r="O21" s="40"/>
      <c r="P21" s="181" t="str">
        <f>'Step 2 Chemical_Parameters'!A22</f>
        <v>--</v>
      </c>
      <c r="Q21" s="181" t="str">
        <f>'Step 2 Chemical_Parameters'!B22</f>
        <v>--</v>
      </c>
      <c r="R21" s="159" t="str">
        <f>IF(ISNUMBER(Consumption_HH_Tissue!F44),Consumption_HH_Tissue!F44," --")</f>
        <v xml:space="preserve"> --</v>
      </c>
      <c r="S21" s="60" t="str">
        <f>IF(ISBLANK('Step 2 Chemical_Parameters'!D22)," ",'Step 2 Chemical_Parameters'!D22)</f>
        <v xml:space="preserve"> </v>
      </c>
      <c r="T21" s="60" t="str">
        <f>IF(P21="--"," ",IF(ISBLANK('Step 3 Exposure Parameters'!$D$11),1,'Step 3 Exposure Parameters'!$D$11))</f>
        <v xml:space="preserve"> </v>
      </c>
      <c r="U21" s="52"/>
      <c r="V21" s="52"/>
      <c r="W21" s="52"/>
      <c r="X21" s="52"/>
      <c r="Y21" s="52"/>
      <c r="Z21" s="52"/>
    </row>
    <row r="22" spans="1:26" x14ac:dyDescent="0.25">
      <c r="A22" s="466" t="str">
        <f t="shared" si="2"/>
        <v>--</v>
      </c>
      <c r="B22" s="466" t="str">
        <f t="shared" si="0"/>
        <v>--</v>
      </c>
      <c r="C22" s="461"/>
      <c r="D22" s="461"/>
      <c r="E22" s="461"/>
      <c r="F22" s="461"/>
      <c r="G22" s="467" t="str">
        <f t="shared" si="3"/>
        <v>--</v>
      </c>
      <c r="H22" s="57"/>
      <c r="I22" s="472" t="str">
        <f t="shared" si="4"/>
        <v>--</v>
      </c>
      <c r="J22" s="475" t="str">
        <f t="shared" si="1"/>
        <v>--</v>
      </c>
      <c r="K22" s="40"/>
      <c r="L22" s="40"/>
      <c r="M22" s="40"/>
      <c r="N22" s="40"/>
      <c r="O22" s="40"/>
      <c r="P22" s="181" t="str">
        <f>'Step 2 Chemical_Parameters'!A23</f>
        <v>--</v>
      </c>
      <c r="Q22" s="181" t="str">
        <f>'Step 2 Chemical_Parameters'!B23</f>
        <v>--</v>
      </c>
      <c r="R22" s="159" t="str">
        <f>IF(ISNUMBER(Consumption_HH_Tissue!F45),Consumption_HH_Tissue!F45," --")</f>
        <v xml:space="preserve"> --</v>
      </c>
      <c r="S22" s="60" t="str">
        <f>IF(ISBLANK('Step 2 Chemical_Parameters'!D23)," ",'Step 2 Chemical_Parameters'!D23)</f>
        <v xml:space="preserve"> </v>
      </c>
      <c r="T22" s="60" t="str">
        <f>IF(P22="--"," ",IF(ISBLANK('Step 3 Exposure Parameters'!$D$11),1,'Step 3 Exposure Parameters'!$D$11))</f>
        <v xml:space="preserve"> </v>
      </c>
      <c r="U22" s="52"/>
      <c r="V22" s="52"/>
      <c r="W22" s="52"/>
      <c r="X22" s="52"/>
      <c r="Y22" s="52"/>
      <c r="Z22" s="52"/>
    </row>
    <row r="23" spans="1:26" x14ac:dyDescent="0.25">
      <c r="A23" s="466" t="str">
        <f t="shared" si="2"/>
        <v>--</v>
      </c>
      <c r="B23" s="466" t="str">
        <f t="shared" si="0"/>
        <v>--</v>
      </c>
      <c r="C23" s="461"/>
      <c r="D23" s="461"/>
      <c r="E23" s="461"/>
      <c r="F23" s="461"/>
      <c r="G23" s="467" t="str">
        <f t="shared" si="3"/>
        <v>--</v>
      </c>
      <c r="H23" s="57"/>
      <c r="I23" s="472" t="str">
        <f t="shared" si="4"/>
        <v>--</v>
      </c>
      <c r="J23" s="475" t="str">
        <f t="shared" si="1"/>
        <v>--</v>
      </c>
      <c r="K23" s="40"/>
      <c r="L23" s="40"/>
      <c r="M23" s="40"/>
      <c r="N23" s="40"/>
      <c r="O23" s="40"/>
      <c r="P23" s="181" t="str">
        <f>'Step 2 Chemical_Parameters'!A24</f>
        <v>--</v>
      </c>
      <c r="Q23" s="181" t="str">
        <f>'Step 2 Chemical_Parameters'!B24</f>
        <v>--</v>
      </c>
      <c r="R23" s="159" t="str">
        <f>IF(ISNUMBER(Consumption_HH_Tissue!F46),Consumption_HH_Tissue!F46," --")</f>
        <v xml:space="preserve"> --</v>
      </c>
      <c r="S23" s="60" t="str">
        <f>IF(ISBLANK('Step 2 Chemical_Parameters'!D24)," ",'Step 2 Chemical_Parameters'!D24)</f>
        <v xml:space="preserve"> </v>
      </c>
      <c r="T23" s="60" t="str">
        <f>IF(P23="--"," ",IF(ISBLANK('Step 3 Exposure Parameters'!$D$11),1,'Step 3 Exposure Parameters'!$D$11))</f>
        <v xml:space="preserve"> </v>
      </c>
      <c r="U23" s="52"/>
      <c r="V23" s="52"/>
      <c r="W23" s="52"/>
      <c r="X23" s="52"/>
      <c r="Y23" s="52"/>
      <c r="Z23" s="52"/>
    </row>
    <row r="24" spans="1:26" x14ac:dyDescent="0.25">
      <c r="A24" s="466" t="str">
        <f t="shared" si="2"/>
        <v>--</v>
      </c>
      <c r="B24" s="466" t="str">
        <f t="shared" si="0"/>
        <v>--</v>
      </c>
      <c r="C24" s="461"/>
      <c r="D24" s="461"/>
      <c r="E24" s="461"/>
      <c r="F24" s="461"/>
      <c r="G24" s="467" t="str">
        <f t="shared" si="3"/>
        <v>--</v>
      </c>
      <c r="H24" s="57"/>
      <c r="I24" s="472" t="str">
        <f t="shared" si="4"/>
        <v>--</v>
      </c>
      <c r="J24" s="475" t="str">
        <f t="shared" si="1"/>
        <v>--</v>
      </c>
      <c r="K24" s="40"/>
      <c r="L24" s="40"/>
      <c r="M24" s="40"/>
      <c r="N24" s="40"/>
      <c r="O24" s="40"/>
      <c r="P24" s="181" t="str">
        <f>'Step 2 Chemical_Parameters'!A25</f>
        <v>--</v>
      </c>
      <c r="Q24" s="181" t="str">
        <f>'Step 2 Chemical_Parameters'!B25</f>
        <v>--</v>
      </c>
      <c r="R24" s="159" t="str">
        <f>IF(ISNUMBER(Consumption_HH_Tissue!F47),Consumption_HH_Tissue!F47," --")</f>
        <v xml:space="preserve"> --</v>
      </c>
      <c r="S24" s="60" t="str">
        <f>IF(ISBLANK('Step 2 Chemical_Parameters'!D25)," ",'Step 2 Chemical_Parameters'!D25)</f>
        <v xml:space="preserve"> </v>
      </c>
      <c r="T24" s="60" t="str">
        <f>IF(P24="--"," ",IF(ISBLANK('Step 3 Exposure Parameters'!$D$11),1,'Step 3 Exposure Parameters'!$D$11))</f>
        <v xml:space="preserve"> </v>
      </c>
      <c r="U24" s="52"/>
      <c r="V24" s="52"/>
      <c r="W24" s="52"/>
      <c r="X24" s="52"/>
      <c r="Y24" s="52"/>
      <c r="Z24" s="52"/>
    </row>
    <row r="25" spans="1:26" x14ac:dyDescent="0.25">
      <c r="A25" s="466" t="str">
        <f t="shared" si="2"/>
        <v>--</v>
      </c>
      <c r="B25" s="466" t="str">
        <f t="shared" si="0"/>
        <v>--</v>
      </c>
      <c r="C25" s="461"/>
      <c r="D25" s="461"/>
      <c r="E25" s="461"/>
      <c r="F25" s="461"/>
      <c r="G25" s="467" t="str">
        <f t="shared" si="3"/>
        <v>--</v>
      </c>
      <c r="H25" s="57"/>
      <c r="I25" s="472" t="str">
        <f t="shared" si="4"/>
        <v>--</v>
      </c>
      <c r="J25" s="475" t="str">
        <f t="shared" si="1"/>
        <v>--</v>
      </c>
      <c r="K25" s="40"/>
      <c r="L25" s="40"/>
      <c r="M25" s="40"/>
      <c r="N25" s="40"/>
      <c r="O25" s="40"/>
      <c r="P25" s="181" t="str">
        <f>'Step 2 Chemical_Parameters'!A26</f>
        <v>--</v>
      </c>
      <c r="Q25" s="181" t="str">
        <f>'Step 2 Chemical_Parameters'!B26</f>
        <v>--</v>
      </c>
      <c r="R25" s="159" t="str">
        <f>IF(ISNUMBER(Consumption_HH_Tissue!F48),Consumption_HH_Tissue!F48," --")</f>
        <v xml:space="preserve"> --</v>
      </c>
      <c r="S25" s="60" t="str">
        <f>IF(ISBLANK('Step 2 Chemical_Parameters'!D26)," ",'Step 2 Chemical_Parameters'!D26)</f>
        <v xml:space="preserve"> </v>
      </c>
      <c r="T25" s="60" t="str">
        <f>IF(P25="--"," ",IF(ISBLANK('Step 3 Exposure Parameters'!$D$11),1,'Step 3 Exposure Parameters'!$D$11))</f>
        <v xml:space="preserve"> </v>
      </c>
      <c r="U25" s="52"/>
      <c r="V25" s="52"/>
      <c r="W25" s="52"/>
      <c r="X25" s="52"/>
      <c r="Y25" s="52"/>
      <c r="Z25" s="52"/>
    </row>
    <row r="26" spans="1:26" x14ac:dyDescent="0.25">
      <c r="A26" s="466" t="str">
        <f t="shared" si="2"/>
        <v>--</v>
      </c>
      <c r="B26" s="466" t="str">
        <f t="shared" si="0"/>
        <v>--</v>
      </c>
      <c r="C26" s="461"/>
      <c r="D26" s="461"/>
      <c r="E26" s="461"/>
      <c r="F26" s="461"/>
      <c r="G26" s="467" t="str">
        <f t="shared" si="3"/>
        <v>--</v>
      </c>
      <c r="H26" s="57"/>
      <c r="I26" s="472" t="str">
        <f t="shared" si="4"/>
        <v>--</v>
      </c>
      <c r="J26" s="475" t="str">
        <f t="shared" si="1"/>
        <v>--</v>
      </c>
      <c r="K26" s="40"/>
      <c r="L26" s="40"/>
      <c r="M26" s="40"/>
      <c r="N26" s="40"/>
      <c r="O26" s="40"/>
      <c r="P26" s="181" t="str">
        <f>'Step 2 Chemical_Parameters'!A27</f>
        <v>--</v>
      </c>
      <c r="Q26" s="181" t="str">
        <f>'Step 2 Chemical_Parameters'!B27</f>
        <v>--</v>
      </c>
      <c r="R26" s="159" t="str">
        <f>IF(ISNUMBER(Consumption_HH_Tissue!F49),Consumption_HH_Tissue!F49," --")</f>
        <v xml:space="preserve"> --</v>
      </c>
      <c r="S26" s="60" t="str">
        <f>IF(ISBLANK('Step 2 Chemical_Parameters'!D27)," ",'Step 2 Chemical_Parameters'!D27)</f>
        <v xml:space="preserve"> </v>
      </c>
      <c r="T26" s="60" t="str">
        <f>IF(P26="--"," ",IF(ISBLANK('Step 3 Exposure Parameters'!$D$11),1,'Step 3 Exposure Parameters'!$D$11))</f>
        <v xml:space="preserve"> </v>
      </c>
      <c r="U26" s="52"/>
      <c r="V26" s="52"/>
      <c r="W26" s="52"/>
      <c r="X26" s="52"/>
      <c r="Y26" s="52"/>
      <c r="Z26" s="52"/>
    </row>
    <row r="27" spans="1:26" x14ac:dyDescent="0.25">
      <c r="A27" s="466" t="str">
        <f t="shared" si="2"/>
        <v>--</v>
      </c>
      <c r="B27" s="466" t="str">
        <f t="shared" si="0"/>
        <v>--</v>
      </c>
      <c r="C27" s="461"/>
      <c r="D27" s="461"/>
      <c r="E27" s="461"/>
      <c r="F27" s="461"/>
      <c r="G27" s="467" t="str">
        <f t="shared" si="3"/>
        <v>--</v>
      </c>
      <c r="H27" s="57"/>
      <c r="I27" s="472" t="str">
        <f t="shared" si="4"/>
        <v>--</v>
      </c>
      <c r="J27" s="475" t="str">
        <f t="shared" si="1"/>
        <v>--</v>
      </c>
      <c r="K27" s="40"/>
      <c r="L27" s="40"/>
      <c r="M27" s="40"/>
      <c r="N27" s="40"/>
      <c r="O27" s="40"/>
      <c r="P27" s="181" t="str">
        <f>'Step 2 Chemical_Parameters'!A28</f>
        <v>--</v>
      </c>
      <c r="Q27" s="181" t="str">
        <f>'Step 2 Chemical_Parameters'!B28</f>
        <v>--</v>
      </c>
      <c r="R27" s="159" t="str">
        <f>IF(ISNUMBER(Consumption_HH_Tissue!F50),Consumption_HH_Tissue!F50," --")</f>
        <v xml:space="preserve"> --</v>
      </c>
      <c r="S27" s="60" t="str">
        <f>IF(ISBLANK('Step 2 Chemical_Parameters'!D28)," ",'Step 2 Chemical_Parameters'!D28)</f>
        <v xml:space="preserve"> </v>
      </c>
      <c r="T27" s="60" t="str">
        <f>IF(P27="--"," ",IF(ISBLANK('Step 3 Exposure Parameters'!$D$11),1,'Step 3 Exposure Parameters'!$D$11))</f>
        <v xml:space="preserve"> </v>
      </c>
      <c r="U27" s="52"/>
      <c r="V27" s="52"/>
      <c r="W27" s="52"/>
      <c r="X27" s="52"/>
      <c r="Y27" s="52"/>
      <c r="Z27" s="52"/>
    </row>
    <row r="28" spans="1:26" x14ac:dyDescent="0.25">
      <c r="A28" s="466" t="str">
        <f t="shared" si="2"/>
        <v>--</v>
      </c>
      <c r="B28" s="466" t="str">
        <f t="shared" si="0"/>
        <v>--</v>
      </c>
      <c r="C28" s="461"/>
      <c r="D28" s="461"/>
      <c r="E28" s="461"/>
      <c r="F28" s="461"/>
      <c r="G28" s="467" t="str">
        <f t="shared" si="3"/>
        <v>--</v>
      </c>
      <c r="H28" s="57"/>
      <c r="I28" s="472" t="str">
        <f t="shared" si="4"/>
        <v>--</v>
      </c>
      <c r="J28" s="475" t="str">
        <f t="shared" si="1"/>
        <v>--</v>
      </c>
      <c r="K28" s="40"/>
      <c r="L28" s="40"/>
      <c r="M28" s="40"/>
      <c r="N28" s="40"/>
      <c r="O28" s="40"/>
      <c r="P28" s="181" t="str">
        <f>'Step 2 Chemical_Parameters'!A29</f>
        <v>--</v>
      </c>
      <c r="Q28" s="181" t="str">
        <f>'Step 2 Chemical_Parameters'!B29</f>
        <v>--</v>
      </c>
      <c r="R28" s="159" t="str">
        <f>IF(ISNUMBER(Consumption_HH_Tissue!F51),Consumption_HH_Tissue!F51," --")</f>
        <v xml:space="preserve"> --</v>
      </c>
      <c r="S28" s="60" t="str">
        <f>IF(ISBLANK('Step 2 Chemical_Parameters'!D29)," ",'Step 2 Chemical_Parameters'!D29)</f>
        <v xml:space="preserve"> </v>
      </c>
      <c r="T28" s="60" t="str">
        <f>IF(P28="--"," ",IF(ISBLANK('Step 3 Exposure Parameters'!$D$11),1,'Step 3 Exposure Parameters'!$D$11))</f>
        <v xml:space="preserve"> </v>
      </c>
      <c r="U28" s="52"/>
      <c r="V28" s="52"/>
      <c r="W28" s="52"/>
      <c r="X28" s="52"/>
      <c r="Y28" s="52"/>
      <c r="Z28" s="52"/>
    </row>
    <row r="29" spans="1:26" x14ac:dyDescent="0.25">
      <c r="A29" s="466" t="str">
        <f t="shared" si="2"/>
        <v>--</v>
      </c>
      <c r="B29" s="466" t="str">
        <f t="shared" si="0"/>
        <v>--</v>
      </c>
      <c r="C29" s="461"/>
      <c r="D29" s="461"/>
      <c r="E29" s="461"/>
      <c r="F29" s="461"/>
      <c r="G29" s="467" t="str">
        <f t="shared" si="3"/>
        <v>--</v>
      </c>
      <c r="H29" s="57"/>
      <c r="I29" s="472" t="str">
        <f t="shared" si="4"/>
        <v>--</v>
      </c>
      <c r="J29" s="475" t="str">
        <f t="shared" si="1"/>
        <v>--</v>
      </c>
      <c r="K29" s="40"/>
      <c r="L29" s="40"/>
      <c r="M29" s="40"/>
      <c r="N29" s="40"/>
      <c r="O29" s="40"/>
      <c r="P29" s="181" t="str">
        <f>'Step 2 Chemical_Parameters'!A30</f>
        <v>--</v>
      </c>
      <c r="Q29" s="181" t="str">
        <f>'Step 2 Chemical_Parameters'!B30</f>
        <v>--</v>
      </c>
      <c r="R29" s="159" t="str">
        <f>IF(ISNUMBER(Consumption_HH_Tissue!F52),Consumption_HH_Tissue!F52," --")</f>
        <v xml:space="preserve"> --</v>
      </c>
      <c r="S29" s="60" t="str">
        <f>IF(ISBLANK('Step 2 Chemical_Parameters'!D30)," ",'Step 2 Chemical_Parameters'!D30)</f>
        <v xml:space="preserve"> </v>
      </c>
      <c r="T29" s="60" t="str">
        <f>IF(P29="--"," ",IF(ISBLANK('Step 3 Exposure Parameters'!$D$11),1,'Step 3 Exposure Parameters'!$D$11))</f>
        <v xml:space="preserve"> </v>
      </c>
      <c r="U29" s="52"/>
      <c r="V29" s="52"/>
      <c r="W29" s="52"/>
      <c r="X29" s="52"/>
      <c r="Y29" s="52"/>
      <c r="Z29" s="52"/>
    </row>
    <row r="30" spans="1:26" x14ac:dyDescent="0.25">
      <c r="A30" s="466" t="str">
        <f t="shared" si="2"/>
        <v>--</v>
      </c>
      <c r="B30" s="466" t="str">
        <f t="shared" si="0"/>
        <v>--</v>
      </c>
      <c r="C30" s="461"/>
      <c r="D30" s="461"/>
      <c r="E30" s="461"/>
      <c r="F30" s="461"/>
      <c r="G30" s="467" t="str">
        <f t="shared" si="3"/>
        <v>--</v>
      </c>
      <c r="H30" s="57"/>
      <c r="I30" s="472" t="str">
        <f t="shared" si="4"/>
        <v>--</v>
      </c>
      <c r="J30" s="475" t="str">
        <f t="shared" si="1"/>
        <v>--</v>
      </c>
      <c r="K30" s="40"/>
      <c r="L30" s="40"/>
      <c r="M30" s="40"/>
      <c r="N30" s="40"/>
      <c r="O30" s="40"/>
      <c r="P30" s="181" t="str">
        <f>'Step 2 Chemical_Parameters'!A31</f>
        <v>--</v>
      </c>
      <c r="Q30" s="181" t="str">
        <f>'Step 2 Chemical_Parameters'!B31</f>
        <v>--</v>
      </c>
      <c r="R30" s="159" t="str">
        <f>IF(ISNUMBER(Consumption_HH_Tissue!F53),Consumption_HH_Tissue!F53," --")</f>
        <v xml:space="preserve"> --</v>
      </c>
      <c r="S30" s="60" t="str">
        <f>IF(ISBLANK('Step 2 Chemical_Parameters'!D31)," ",'Step 2 Chemical_Parameters'!D31)</f>
        <v xml:space="preserve"> </v>
      </c>
      <c r="T30" s="60" t="str">
        <f>IF(P30="--"," ",IF(ISBLANK('Step 3 Exposure Parameters'!$D$11),1,'Step 3 Exposure Parameters'!$D$11))</f>
        <v xml:space="preserve"> </v>
      </c>
      <c r="U30" s="52"/>
      <c r="V30" s="52"/>
      <c r="W30" s="52"/>
      <c r="X30" s="52"/>
      <c r="Y30" s="52"/>
      <c r="Z30" s="52"/>
    </row>
    <row r="31" spans="1:26" x14ac:dyDescent="0.25">
      <c r="A31" s="466" t="str">
        <f t="shared" si="2"/>
        <v>--</v>
      </c>
      <c r="B31" s="466" t="str">
        <f t="shared" si="0"/>
        <v>--</v>
      </c>
      <c r="C31" s="461"/>
      <c r="D31" s="461"/>
      <c r="E31" s="461"/>
      <c r="F31" s="461"/>
      <c r="G31" s="467" t="str">
        <f t="shared" si="3"/>
        <v>--</v>
      </c>
      <c r="H31" s="57"/>
      <c r="I31" s="472" t="str">
        <f t="shared" si="4"/>
        <v>--</v>
      </c>
      <c r="J31" s="475" t="str">
        <f t="shared" si="1"/>
        <v>--</v>
      </c>
      <c r="K31" s="40"/>
      <c r="L31" s="40"/>
      <c r="M31" s="40"/>
      <c r="N31" s="40"/>
      <c r="O31" s="40"/>
      <c r="P31" s="181" t="str">
        <f>'Step 2 Chemical_Parameters'!A32</f>
        <v>--</v>
      </c>
      <c r="Q31" s="181" t="str">
        <f>'Step 2 Chemical_Parameters'!B32</f>
        <v>--</v>
      </c>
      <c r="R31" s="159" t="str">
        <f>IF(ISNUMBER(Consumption_HH_Tissue!F54),Consumption_HH_Tissue!F54," --")</f>
        <v xml:space="preserve"> --</v>
      </c>
      <c r="S31" s="60" t="str">
        <f>IF(ISBLANK('Step 2 Chemical_Parameters'!D32)," ",'Step 2 Chemical_Parameters'!D32)</f>
        <v xml:space="preserve"> </v>
      </c>
      <c r="T31" s="60" t="str">
        <f>IF(P31="--"," ",IF(ISBLANK('Step 3 Exposure Parameters'!$D$11),1,'Step 3 Exposure Parameters'!$D$11))</f>
        <v xml:space="preserve"> </v>
      </c>
      <c r="U31" s="52"/>
      <c r="V31" s="52"/>
      <c r="W31" s="52"/>
      <c r="X31" s="52"/>
      <c r="Y31" s="52"/>
      <c r="Z31" s="52"/>
    </row>
    <row r="32" spans="1:26" x14ac:dyDescent="0.25">
      <c r="A32" s="466" t="str">
        <f t="shared" si="2"/>
        <v>--</v>
      </c>
      <c r="B32" s="466" t="str">
        <f t="shared" si="0"/>
        <v>--</v>
      </c>
      <c r="C32" s="461"/>
      <c r="D32" s="461"/>
      <c r="E32" s="461"/>
      <c r="F32" s="461"/>
      <c r="G32" s="467" t="str">
        <f t="shared" si="3"/>
        <v>--</v>
      </c>
      <c r="H32" s="57"/>
      <c r="I32" s="472" t="str">
        <f t="shared" si="4"/>
        <v>--</v>
      </c>
      <c r="J32" s="475" t="str">
        <f t="shared" si="1"/>
        <v>--</v>
      </c>
      <c r="K32" s="40"/>
      <c r="L32" s="40"/>
      <c r="M32" s="40"/>
      <c r="N32" s="40"/>
      <c r="O32" s="40"/>
      <c r="P32" s="181" t="str">
        <f>'Step 2 Chemical_Parameters'!A33</f>
        <v>--</v>
      </c>
      <c r="Q32" s="181" t="str">
        <f>'Step 2 Chemical_Parameters'!B33</f>
        <v>--</v>
      </c>
      <c r="R32" s="159" t="str">
        <f>IF(ISNUMBER(Consumption_HH_Tissue!F55),Consumption_HH_Tissue!F55," --")</f>
        <v xml:space="preserve"> --</v>
      </c>
      <c r="S32" s="60" t="str">
        <f>IF(ISBLANK('Step 2 Chemical_Parameters'!D33)," ",'Step 2 Chemical_Parameters'!D33)</f>
        <v xml:space="preserve"> </v>
      </c>
      <c r="T32" s="60" t="str">
        <f>IF(P32="--"," ",IF(ISBLANK('Step 3 Exposure Parameters'!$D$11),1,'Step 3 Exposure Parameters'!$D$11))</f>
        <v xml:space="preserve"> </v>
      </c>
      <c r="U32" s="52"/>
      <c r="V32" s="52"/>
      <c r="W32" s="52"/>
      <c r="X32" s="52"/>
      <c r="Y32" s="52"/>
      <c r="Z32" s="52"/>
    </row>
    <row r="33" spans="1:26" x14ac:dyDescent="0.25">
      <c r="A33" s="466" t="str">
        <f t="shared" si="2"/>
        <v>--</v>
      </c>
      <c r="B33" s="466" t="str">
        <f t="shared" si="0"/>
        <v>--</v>
      </c>
      <c r="C33" s="461"/>
      <c r="D33" s="461"/>
      <c r="E33" s="461"/>
      <c r="F33" s="461"/>
      <c r="G33" s="467" t="str">
        <f t="shared" si="3"/>
        <v>--</v>
      </c>
      <c r="H33" s="57"/>
      <c r="I33" s="472" t="str">
        <f t="shared" si="4"/>
        <v>--</v>
      </c>
      <c r="J33" s="475" t="str">
        <f t="shared" si="1"/>
        <v>--</v>
      </c>
      <c r="K33" s="40"/>
      <c r="L33" s="40"/>
      <c r="M33" s="40"/>
      <c r="N33" s="40"/>
      <c r="O33" s="40"/>
      <c r="P33" s="181" t="str">
        <f>'Step 2 Chemical_Parameters'!A34</f>
        <v>--</v>
      </c>
      <c r="Q33" s="181" t="str">
        <f>'Step 2 Chemical_Parameters'!B34</f>
        <v>--</v>
      </c>
      <c r="R33" s="159" t="str">
        <f>IF(ISNUMBER(Consumption_HH_Tissue!F56),Consumption_HH_Tissue!F56," --")</f>
        <v xml:space="preserve"> --</v>
      </c>
      <c r="S33" s="60" t="str">
        <f>IF(ISBLANK('Step 2 Chemical_Parameters'!D34)," ",'Step 2 Chemical_Parameters'!D34)</f>
        <v xml:space="preserve"> </v>
      </c>
      <c r="T33" s="60" t="str">
        <f>IF(P33="--"," ",IF(ISBLANK('Step 3 Exposure Parameters'!$D$11),1,'Step 3 Exposure Parameters'!$D$11))</f>
        <v xml:space="preserve"> </v>
      </c>
      <c r="U33" s="52"/>
      <c r="V33" s="52"/>
      <c r="W33" s="52"/>
      <c r="X33" s="52"/>
      <c r="Y33" s="52"/>
      <c r="Z33" s="52"/>
    </row>
    <row r="34" spans="1:26" x14ac:dyDescent="0.25">
      <c r="A34" s="466" t="str">
        <f t="shared" si="2"/>
        <v>--</v>
      </c>
      <c r="B34" s="466" t="str">
        <f t="shared" si="0"/>
        <v>--</v>
      </c>
      <c r="C34" s="461"/>
      <c r="D34" s="461"/>
      <c r="E34" s="461"/>
      <c r="F34" s="461"/>
      <c r="G34" s="467" t="str">
        <f t="shared" si="3"/>
        <v>--</v>
      </c>
      <c r="H34" s="57"/>
      <c r="I34" s="472" t="str">
        <f t="shared" si="4"/>
        <v>--</v>
      </c>
      <c r="J34" s="475" t="str">
        <f t="shared" si="1"/>
        <v>--</v>
      </c>
      <c r="K34" s="40"/>
      <c r="L34" s="40"/>
      <c r="M34" s="40"/>
      <c r="N34" s="40"/>
      <c r="O34" s="40"/>
      <c r="P34" s="181" t="str">
        <f>'Step 2 Chemical_Parameters'!A35</f>
        <v>--</v>
      </c>
      <c r="Q34" s="181" t="str">
        <f>'Step 2 Chemical_Parameters'!B35</f>
        <v>--</v>
      </c>
      <c r="R34" s="159" t="str">
        <f>IF(ISNUMBER(Consumption_HH_Tissue!F57),Consumption_HH_Tissue!F57," --")</f>
        <v xml:space="preserve"> --</v>
      </c>
      <c r="S34" s="60" t="str">
        <f>IF(ISBLANK('Step 2 Chemical_Parameters'!D35)," ",'Step 2 Chemical_Parameters'!D35)</f>
        <v xml:space="preserve"> </v>
      </c>
      <c r="T34" s="60" t="str">
        <f>IF(P34="--"," ",IF(ISBLANK('Step 3 Exposure Parameters'!$D$11),1,'Step 3 Exposure Parameters'!$D$11))</f>
        <v xml:space="preserve"> </v>
      </c>
      <c r="U34" s="52"/>
      <c r="V34" s="52"/>
      <c r="W34" s="52"/>
      <c r="X34" s="52"/>
      <c r="Y34" s="52"/>
      <c r="Z34" s="52"/>
    </row>
    <row r="35" spans="1:26" x14ac:dyDescent="0.25">
      <c r="A35" s="466" t="str">
        <f t="shared" si="2"/>
        <v>--</v>
      </c>
      <c r="B35" s="466" t="str">
        <f t="shared" si="0"/>
        <v>--</v>
      </c>
      <c r="C35" s="461"/>
      <c r="D35" s="461"/>
      <c r="E35" s="461"/>
      <c r="F35" s="461"/>
      <c r="G35" s="467" t="str">
        <f t="shared" si="3"/>
        <v>--</v>
      </c>
      <c r="H35" s="57"/>
      <c r="I35" s="472" t="str">
        <f t="shared" si="4"/>
        <v>--</v>
      </c>
      <c r="J35" s="475" t="str">
        <f t="shared" si="1"/>
        <v>--</v>
      </c>
      <c r="K35" s="40"/>
      <c r="L35" s="40"/>
      <c r="M35" s="40"/>
      <c r="N35" s="40"/>
      <c r="O35" s="40"/>
      <c r="P35" s="181" t="str">
        <f>'Step 2 Chemical_Parameters'!A36</f>
        <v>--</v>
      </c>
      <c r="Q35" s="181" t="str">
        <f>'Step 2 Chemical_Parameters'!B36</f>
        <v>--</v>
      </c>
      <c r="R35" s="159" t="str">
        <f>IF(ISNUMBER(Consumption_HH_Tissue!F58),Consumption_HH_Tissue!F58," --")</f>
        <v xml:space="preserve"> --</v>
      </c>
      <c r="S35" s="60" t="str">
        <f>IF(ISBLANK('Step 2 Chemical_Parameters'!D36)," ",'Step 2 Chemical_Parameters'!D36)</f>
        <v xml:space="preserve"> </v>
      </c>
      <c r="T35" s="60" t="str">
        <f>IF(P35="--"," ",IF(ISBLANK('Step 3 Exposure Parameters'!$D$11),1,'Step 3 Exposure Parameters'!$D$11))</f>
        <v xml:space="preserve"> </v>
      </c>
      <c r="U35" s="52"/>
      <c r="V35" s="52"/>
      <c r="W35" s="52"/>
      <c r="X35" s="52"/>
      <c r="Y35" s="52"/>
      <c r="Z35" s="52"/>
    </row>
    <row r="36" spans="1:26" x14ac:dyDescent="0.25">
      <c r="A36" s="466" t="str">
        <f t="shared" si="2"/>
        <v>--</v>
      </c>
      <c r="B36" s="466" t="str">
        <f t="shared" si="0"/>
        <v>--</v>
      </c>
      <c r="C36" s="461"/>
      <c r="D36" s="461"/>
      <c r="E36" s="461"/>
      <c r="F36" s="461"/>
      <c r="G36" s="467" t="str">
        <f t="shared" si="3"/>
        <v>--</v>
      </c>
      <c r="H36" s="57"/>
      <c r="I36" s="472" t="str">
        <f t="shared" si="4"/>
        <v>--</v>
      </c>
      <c r="J36" s="475" t="str">
        <f t="shared" si="1"/>
        <v>--</v>
      </c>
      <c r="K36" s="40"/>
      <c r="L36" s="40"/>
      <c r="M36" s="40"/>
      <c r="N36" s="40"/>
      <c r="O36" s="40"/>
      <c r="P36" s="181" t="str">
        <f>'Step 2 Chemical_Parameters'!A37</f>
        <v>--</v>
      </c>
      <c r="Q36" s="181" t="str">
        <f>'Step 2 Chemical_Parameters'!B37</f>
        <v>--</v>
      </c>
      <c r="R36" s="159" t="str">
        <f>IF(ISNUMBER(Consumption_HH_Tissue!F59),Consumption_HH_Tissue!F59," --")</f>
        <v xml:space="preserve"> --</v>
      </c>
      <c r="S36" s="60" t="str">
        <f>IF(ISBLANK('Step 2 Chemical_Parameters'!D37)," ",'Step 2 Chemical_Parameters'!D37)</f>
        <v xml:space="preserve"> </v>
      </c>
      <c r="T36" s="60" t="str">
        <f>IF(P36="--"," ",IF(ISBLANK('Step 3 Exposure Parameters'!$D$11),1,'Step 3 Exposure Parameters'!$D$11))</f>
        <v xml:space="preserve"> </v>
      </c>
      <c r="U36" s="52"/>
      <c r="V36" s="52"/>
      <c r="W36" s="52"/>
      <c r="X36" s="52"/>
      <c r="Y36" s="52"/>
      <c r="Z36" s="52"/>
    </row>
    <row r="37" spans="1:26" x14ac:dyDescent="0.25">
      <c r="A37" s="466" t="str">
        <f t="shared" si="2"/>
        <v>--</v>
      </c>
      <c r="B37" s="466" t="str">
        <f t="shared" si="0"/>
        <v>--</v>
      </c>
      <c r="C37" s="461"/>
      <c r="D37" s="461"/>
      <c r="E37" s="461"/>
      <c r="F37" s="461"/>
      <c r="G37" s="467" t="str">
        <f t="shared" si="3"/>
        <v>--</v>
      </c>
      <c r="H37" s="57"/>
      <c r="I37" s="472" t="str">
        <f t="shared" si="4"/>
        <v>--</v>
      </c>
      <c r="J37" s="475" t="str">
        <f t="shared" si="1"/>
        <v>--</v>
      </c>
      <c r="K37" s="40"/>
      <c r="L37" s="40"/>
      <c r="M37" s="40"/>
      <c r="N37" s="40"/>
      <c r="O37" s="40"/>
      <c r="P37" s="181" t="str">
        <f>'Step 2 Chemical_Parameters'!A38</f>
        <v>--</v>
      </c>
      <c r="Q37" s="181" t="str">
        <f>'Step 2 Chemical_Parameters'!B38</f>
        <v>--</v>
      </c>
      <c r="R37" s="159" t="str">
        <f>IF(ISNUMBER(Consumption_HH_Tissue!F60),Consumption_HH_Tissue!F60," --")</f>
        <v xml:space="preserve"> --</v>
      </c>
      <c r="S37" s="60" t="str">
        <f>IF(ISBLANK('Step 2 Chemical_Parameters'!D38)," ",'Step 2 Chemical_Parameters'!D38)</f>
        <v xml:space="preserve"> </v>
      </c>
      <c r="T37" s="60" t="str">
        <f>IF(P37="--"," ",IF(ISBLANK('Step 3 Exposure Parameters'!$D$11),1,'Step 3 Exposure Parameters'!$D$11))</f>
        <v xml:space="preserve"> </v>
      </c>
      <c r="U37" s="52"/>
      <c r="V37" s="52"/>
      <c r="W37" s="52"/>
      <c r="X37" s="52"/>
      <c r="Y37" s="52"/>
      <c r="Z37" s="52"/>
    </row>
    <row r="38" spans="1:26" x14ac:dyDescent="0.25">
      <c r="A38" s="466" t="str">
        <f t="shared" si="2"/>
        <v>--</v>
      </c>
      <c r="B38" s="466" t="str">
        <f t="shared" si="0"/>
        <v>--</v>
      </c>
      <c r="C38" s="461"/>
      <c r="D38" s="461"/>
      <c r="E38" s="461"/>
      <c r="F38" s="461"/>
      <c r="G38" s="467" t="str">
        <f t="shared" si="3"/>
        <v>--</v>
      </c>
      <c r="H38" s="57"/>
      <c r="I38" s="472" t="str">
        <f t="shared" si="4"/>
        <v>--</v>
      </c>
      <c r="J38" s="475" t="str">
        <f t="shared" si="1"/>
        <v>--</v>
      </c>
      <c r="K38" s="40"/>
      <c r="L38" s="40"/>
      <c r="M38" s="40"/>
      <c r="N38" s="40"/>
      <c r="O38" s="40"/>
      <c r="P38" s="181" t="str">
        <f>'Step 2 Chemical_Parameters'!A39</f>
        <v>--</v>
      </c>
      <c r="Q38" s="181" t="str">
        <f>'Step 2 Chemical_Parameters'!B39</f>
        <v>--</v>
      </c>
      <c r="R38" s="159" t="str">
        <f>IF(ISNUMBER(Consumption_HH_Tissue!F61),Consumption_HH_Tissue!F61," --")</f>
        <v xml:space="preserve"> --</v>
      </c>
      <c r="S38" s="60" t="str">
        <f>IF(ISBLANK('Step 2 Chemical_Parameters'!D39)," ",'Step 2 Chemical_Parameters'!D39)</f>
        <v xml:space="preserve"> </v>
      </c>
      <c r="T38" s="60" t="str">
        <f>IF(P38="--"," ",IF(ISBLANK('Step 3 Exposure Parameters'!$D$11),1,'Step 3 Exposure Parameters'!$D$11))</f>
        <v xml:space="preserve"> </v>
      </c>
      <c r="U38" s="52"/>
      <c r="V38" s="52"/>
      <c r="W38" s="52"/>
      <c r="X38" s="52"/>
      <c r="Y38" s="52"/>
      <c r="Z38" s="52"/>
    </row>
    <row r="39" spans="1:26" x14ac:dyDescent="0.25">
      <c r="A39" s="466" t="str">
        <f t="shared" si="2"/>
        <v>--</v>
      </c>
      <c r="B39" s="466" t="str">
        <f t="shared" si="0"/>
        <v>--</v>
      </c>
      <c r="C39" s="461"/>
      <c r="D39" s="461"/>
      <c r="E39" s="461"/>
      <c r="F39" s="461"/>
      <c r="G39" s="467" t="str">
        <f t="shared" si="3"/>
        <v>--</v>
      </c>
      <c r="H39" s="57"/>
      <c r="I39" s="472" t="str">
        <f t="shared" si="4"/>
        <v>--</v>
      </c>
      <c r="J39" s="475" t="str">
        <f t="shared" si="1"/>
        <v>--</v>
      </c>
      <c r="K39" s="40"/>
      <c r="L39" s="40"/>
      <c r="M39" s="40"/>
      <c r="N39" s="40"/>
      <c r="O39" s="40"/>
      <c r="P39" s="181" t="str">
        <f>'Step 2 Chemical_Parameters'!A40</f>
        <v>--</v>
      </c>
      <c r="Q39" s="181" t="str">
        <f>'Step 2 Chemical_Parameters'!B40</f>
        <v>--</v>
      </c>
      <c r="R39" s="159" t="str">
        <f>IF(ISNUMBER(Consumption_HH_Tissue!F62),Consumption_HH_Tissue!F62," --")</f>
        <v xml:space="preserve"> --</v>
      </c>
      <c r="S39" s="60" t="str">
        <f>IF(ISBLANK('Step 2 Chemical_Parameters'!D40)," ",'Step 2 Chemical_Parameters'!D40)</f>
        <v xml:space="preserve"> </v>
      </c>
      <c r="T39" s="60" t="str">
        <f>IF(P39="--"," ",IF(ISBLANK('Step 3 Exposure Parameters'!$D$11),1,'Step 3 Exposure Parameters'!$D$11))</f>
        <v xml:space="preserve"> </v>
      </c>
      <c r="U39" s="52"/>
      <c r="V39" s="52"/>
      <c r="W39" s="52"/>
      <c r="X39" s="52"/>
      <c r="Y39" s="52"/>
      <c r="Z39" s="52"/>
    </row>
    <row r="40" spans="1:26" x14ac:dyDescent="0.25">
      <c r="A40" s="466" t="str">
        <f t="shared" si="2"/>
        <v>--</v>
      </c>
      <c r="B40" s="466" t="str">
        <f t="shared" si="0"/>
        <v>--</v>
      </c>
      <c r="C40" s="461"/>
      <c r="D40" s="461"/>
      <c r="E40" s="461"/>
      <c r="F40" s="461"/>
      <c r="G40" s="467" t="str">
        <f t="shared" si="3"/>
        <v>--</v>
      </c>
      <c r="H40" s="57"/>
      <c r="I40" s="472" t="str">
        <f t="shared" si="4"/>
        <v>--</v>
      </c>
      <c r="J40" s="475" t="str">
        <f t="shared" si="1"/>
        <v>--</v>
      </c>
      <c r="K40" s="40"/>
      <c r="L40" s="40"/>
      <c r="M40" s="40"/>
      <c r="N40" s="40"/>
      <c r="O40" s="40"/>
      <c r="P40" s="181" t="str">
        <f>'Step 2 Chemical_Parameters'!A41</f>
        <v>--</v>
      </c>
      <c r="Q40" s="181" t="str">
        <f>'Step 2 Chemical_Parameters'!B41</f>
        <v>--</v>
      </c>
      <c r="R40" s="159" t="str">
        <f>IF(ISNUMBER(Consumption_HH_Tissue!F63),Consumption_HH_Tissue!F63," --")</f>
        <v xml:space="preserve"> --</v>
      </c>
      <c r="S40" s="60" t="str">
        <f>IF(ISBLANK('Step 2 Chemical_Parameters'!D41)," ",'Step 2 Chemical_Parameters'!D41)</f>
        <v xml:space="preserve"> </v>
      </c>
      <c r="T40" s="60" t="str">
        <f>IF(P40="--"," ",IF(ISBLANK('Step 3 Exposure Parameters'!$D$11),1,'Step 3 Exposure Parameters'!$D$11))</f>
        <v xml:space="preserve"> </v>
      </c>
      <c r="U40" s="52"/>
      <c r="V40" s="52"/>
      <c r="W40" s="52"/>
      <c r="X40" s="52"/>
      <c r="Y40" s="52"/>
      <c r="Z40" s="52"/>
    </row>
    <row r="41" spans="1:26" x14ac:dyDescent="0.25">
      <c r="A41" s="466" t="str">
        <f t="shared" si="2"/>
        <v>--</v>
      </c>
      <c r="B41" s="466" t="str">
        <f t="shared" si="0"/>
        <v>--</v>
      </c>
      <c r="G41" s="467" t="str">
        <f t="shared" si="3"/>
        <v>--</v>
      </c>
      <c r="H41" s="57"/>
      <c r="I41" s="472" t="str">
        <f t="shared" si="4"/>
        <v>--</v>
      </c>
      <c r="J41" s="475" t="str">
        <f t="shared" si="1"/>
        <v>--</v>
      </c>
      <c r="P41" s="181" t="str">
        <f>'Step 2 Chemical_Parameters'!A42</f>
        <v>--</v>
      </c>
      <c r="Q41" s="181" t="str">
        <f>'Step 2 Chemical_Parameters'!B42</f>
        <v>--</v>
      </c>
      <c r="R41" s="159" t="str">
        <f>IF(ISNUMBER(Consumption_HH_Tissue!F64),Consumption_HH_Tissue!F64," --")</f>
        <v xml:space="preserve"> --</v>
      </c>
      <c r="S41" s="60" t="str">
        <f>IF(ISBLANK('Step 2 Chemical_Parameters'!D42)," ",'Step 2 Chemical_Parameters'!D42)</f>
        <v xml:space="preserve"> </v>
      </c>
      <c r="T41" s="60" t="str">
        <f>IF(P41="--"," ",IF(ISBLANK('Step 3 Exposure Parameters'!$D$11),1,'Step 3 Exposure Parameters'!$D$11))</f>
        <v xml:space="preserve"> </v>
      </c>
    </row>
    <row r="42" spans="1:26" x14ac:dyDescent="0.25">
      <c r="A42" s="466" t="str">
        <f t="shared" si="2"/>
        <v>--</v>
      </c>
      <c r="B42" s="466" t="str">
        <f t="shared" si="0"/>
        <v>--</v>
      </c>
      <c r="G42" s="467" t="str">
        <f t="shared" si="3"/>
        <v>--</v>
      </c>
      <c r="H42" s="57"/>
      <c r="I42" s="472" t="str">
        <f t="shared" si="4"/>
        <v>--</v>
      </c>
      <c r="J42" s="475" t="str">
        <f t="shared" si="1"/>
        <v>--</v>
      </c>
      <c r="P42" s="181" t="str">
        <f>'Step 2 Chemical_Parameters'!A43</f>
        <v>--</v>
      </c>
      <c r="Q42" s="181" t="str">
        <f>'Step 2 Chemical_Parameters'!B43</f>
        <v>--</v>
      </c>
      <c r="R42" s="159" t="str">
        <f>IF(ISNUMBER(Consumption_HH_Tissue!F65),Consumption_HH_Tissue!F65," --")</f>
        <v xml:space="preserve"> --</v>
      </c>
      <c r="S42" s="60" t="str">
        <f>IF(ISBLANK('Step 2 Chemical_Parameters'!D43)," ",'Step 2 Chemical_Parameters'!D43)</f>
        <v xml:space="preserve"> </v>
      </c>
      <c r="T42" s="60" t="str">
        <f>IF(P42="--"," ",IF(ISBLANK('Step 3 Exposure Parameters'!$D$11),1,'Step 3 Exposure Parameters'!$D$11))</f>
        <v xml:space="preserve"> </v>
      </c>
    </row>
    <row r="43" spans="1:26" x14ac:dyDescent="0.25">
      <c r="A43" s="466" t="str">
        <f t="shared" si="2"/>
        <v>--</v>
      </c>
      <c r="B43" s="466" t="str">
        <f t="shared" si="0"/>
        <v>--</v>
      </c>
      <c r="G43" s="467" t="str">
        <f t="shared" si="3"/>
        <v>--</v>
      </c>
      <c r="H43" s="57"/>
      <c r="I43" s="472" t="str">
        <f t="shared" si="4"/>
        <v>--</v>
      </c>
      <c r="J43" s="475" t="str">
        <f t="shared" si="1"/>
        <v>--</v>
      </c>
      <c r="P43" s="181" t="str">
        <f>'Step 2 Chemical_Parameters'!A44</f>
        <v>--</v>
      </c>
      <c r="Q43" s="181" t="str">
        <f>'Step 2 Chemical_Parameters'!B44</f>
        <v>--</v>
      </c>
      <c r="R43" s="159" t="str">
        <f>IF(ISNUMBER(Consumption_HH_Tissue!F66),Consumption_HH_Tissue!F66," --")</f>
        <v xml:space="preserve"> --</v>
      </c>
      <c r="S43" s="60" t="str">
        <f>IF(ISBLANK('Step 2 Chemical_Parameters'!D44)," ",'Step 2 Chemical_Parameters'!D44)</f>
        <v xml:space="preserve"> </v>
      </c>
      <c r="T43" s="60" t="str">
        <f>IF(P43="--"," ",IF(ISBLANK('Step 3 Exposure Parameters'!$D$11),1,'Step 3 Exposure Parameters'!$D$11))</f>
        <v xml:space="preserve"> </v>
      </c>
    </row>
    <row r="44" spans="1:26" x14ac:dyDescent="0.25">
      <c r="H44" s="44" t="s">
        <v>230</v>
      </c>
    </row>
  </sheetData>
  <sheetProtection algorithmName="SHA-512" hashValue="TGb4b9rkWczLC12mF8rwYFumIOIXu8W5yLWRff8Y8FkU2RM4KsBMzJ8QEUKEnOmFenACQVBEFcE5lFG6PP2TrQ==" saltValue="4M3f6XVnF173BOQIAWa6ww==" spinCount="100000" sheet="1" objects="1" scenarios="1"/>
  <sortState ref="A29:AC36">
    <sortCondition ref="B29:B36"/>
  </sortState>
  <pageMargins left="0.7" right="0.7" top="0.8" bottom="0.7" header="0.3" footer="0"/>
  <pageSetup scale="73" fitToWidth="3" orientation="landscape" r:id="rId1"/>
  <headerFooter scaleWithDoc="0">
    <oddHeader>&amp;L&amp;"-,Bold"                                   
&amp;9Calculated Sediment Cleanup Levels Based on Consumption (Equations 2-3 through 2-6)</oddHeader>
  </headerFooter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How to Use This Spreadsheet</vt:lpstr>
      <vt:lpstr>Dermal Lookup (hidden)</vt:lpstr>
      <vt:lpstr>drop down lists</vt:lpstr>
      <vt:lpstr>Step 1 Toxicity_Values</vt:lpstr>
      <vt:lpstr>Step 2 Chemical_Parameters</vt:lpstr>
      <vt:lpstr>Step 3 Exposure Parameters</vt:lpstr>
      <vt:lpstr>Consumption_HH_Tissue</vt:lpstr>
      <vt:lpstr>Consumption_Eco_Tissue</vt:lpstr>
      <vt:lpstr>Consumption_Sediment</vt:lpstr>
      <vt:lpstr>IngestionDermal_Sediment</vt:lpstr>
      <vt:lpstr>IngestionDermal_Sediment!_Toc297107257</vt:lpstr>
      <vt:lpstr>dermal</vt:lpstr>
      <vt:lpstr>Consumption_Sediment!OLE_LINK1</vt:lpstr>
      <vt:lpstr>Consumption_HH_Tissue!Print_Area</vt:lpstr>
      <vt:lpstr>IngestionDermal_Sediment!Print_Area</vt:lpstr>
      <vt:lpstr>'Step 1 Toxicity_Values'!Print_Area</vt:lpstr>
      <vt:lpstr>'Step 2 Chemical_Parameters'!Print_Area</vt:lpstr>
      <vt:lpstr>'Step 3 Exposure Parameters'!Print_Area</vt:lpstr>
      <vt:lpstr>Consumption_HH_Tissue!Print_Titles</vt:lpstr>
      <vt:lpstr>Consumption_Sediment!Print_Titles</vt:lpstr>
      <vt:lpstr>IngestionDermal_Sediment!Print_Titles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Graves</dc:creator>
  <cp:lastModifiedBy>Inouye, Laura (ECY)</cp:lastModifiedBy>
  <cp:lastPrinted>2018-11-29T23:35:51Z</cp:lastPrinted>
  <dcterms:created xsi:type="dcterms:W3CDTF">2011-05-25T20:08:24Z</dcterms:created>
  <dcterms:modified xsi:type="dcterms:W3CDTF">2019-04-26T20:30:34Z</dcterms:modified>
</cp:coreProperties>
</file>