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charts/chart1.xml" ContentType="application/vnd.openxmlformats-officedocument.drawingml.chart+xml"/>
  <Override PartName="/xl/drawings/drawing35.xml" ContentType="application/vnd.openxmlformats-officedocument.drawing+xml"/>
  <Override PartName="/xl/charts/chart2.xml" ContentType="application/vnd.openxmlformats-officedocument.drawingml.chart+xml"/>
  <Override PartName="/xl/drawings/drawing36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le461\Desktop\LabStuff\"/>
    </mc:Choice>
  </mc:AlternateContent>
  <bookViews>
    <workbookView xWindow="0" yWindow="0" windowWidth="19200" windowHeight="12180" tabRatio="943" activeTab="2"/>
  </bookViews>
  <sheets>
    <sheet name="Sample BOD Benchsheet" sheetId="156" r:id="rId1"/>
    <sheet name="Key" sheetId="194" r:id="rId2"/>
    <sheet name="&quot;Blank&quot; Hard Copy" sheetId="157" r:id="rId3"/>
    <sheet name="1" sheetId="158" r:id="rId4"/>
    <sheet name="2" sheetId="168" r:id="rId5"/>
    <sheet name="3" sheetId="169" r:id="rId6"/>
    <sheet name="4" sheetId="170" r:id="rId7"/>
    <sheet name="5" sheetId="171" r:id="rId8"/>
    <sheet name="6" sheetId="172" r:id="rId9"/>
    <sheet name="7" sheetId="173" r:id="rId10"/>
    <sheet name="8" sheetId="174" r:id="rId11"/>
    <sheet name="9" sheetId="175" r:id="rId12"/>
    <sheet name="10" sheetId="176" r:id="rId13"/>
    <sheet name="11" sheetId="177" r:id="rId14"/>
    <sheet name="12" sheetId="159" r:id="rId15"/>
    <sheet name="13" sheetId="160" r:id="rId16"/>
    <sheet name="14" sheetId="161" r:id="rId17"/>
    <sheet name="15" sheetId="167" r:id="rId18"/>
    <sheet name="16" sheetId="165" r:id="rId19"/>
    <sheet name="17" sheetId="166" r:id="rId20"/>
    <sheet name="18" sheetId="164" r:id="rId21"/>
    <sheet name="19" sheetId="162" r:id="rId22"/>
    <sheet name="20" sheetId="163" r:id="rId23"/>
    <sheet name="21" sheetId="178" r:id="rId24"/>
    <sheet name="22" sheetId="179" r:id="rId25"/>
    <sheet name="23" sheetId="180" r:id="rId26"/>
    <sheet name="24" sheetId="181" r:id="rId27"/>
    <sheet name="25" sheetId="182" r:id="rId28"/>
    <sheet name="26" sheetId="183" r:id="rId29"/>
    <sheet name="27" sheetId="184" r:id="rId30"/>
    <sheet name="28" sheetId="185" r:id="rId31"/>
    <sheet name="29" sheetId="186" r:id="rId32"/>
    <sheet name="30" sheetId="187" r:id="rId33"/>
    <sheet name="Blank D.O. Depletion Chart" sheetId="190" r:id="rId34"/>
    <sheet name="SCF Chart" sheetId="193" r:id="rId35"/>
    <sheet name="GGA Chart" sheetId="192" r:id="rId36"/>
  </sheets>
  <definedNames>
    <definedName name="_xlnm.Print_Area" localSheetId="2">'"Blank" Hard Copy'!$A$1:$N$63</definedName>
    <definedName name="_xlnm.Print_Area" localSheetId="3">'1'!$A$1:$N$63</definedName>
    <definedName name="_xlnm.Print_Area" localSheetId="12">'10'!$A$1:$N$63</definedName>
    <definedName name="_xlnm.Print_Area" localSheetId="13">'11'!$A$1:$N$63</definedName>
    <definedName name="_xlnm.Print_Area" localSheetId="14">'12'!$A$1:$N$63</definedName>
    <definedName name="_xlnm.Print_Area" localSheetId="15">'13'!$A$1:$N$63</definedName>
    <definedName name="_xlnm.Print_Area" localSheetId="16">'14'!$A$1:$N$63</definedName>
    <definedName name="_xlnm.Print_Area" localSheetId="17">'15'!$A$1:$N$63</definedName>
    <definedName name="_xlnm.Print_Area" localSheetId="18">'16'!$A$1:$N$63</definedName>
    <definedName name="_xlnm.Print_Area" localSheetId="19">'17'!$A$1:$N$63</definedName>
    <definedName name="_xlnm.Print_Area" localSheetId="20">'18'!$A$1:$N$63</definedName>
    <definedName name="_xlnm.Print_Area" localSheetId="21">'19'!$A$1:$N$63</definedName>
    <definedName name="_xlnm.Print_Area" localSheetId="4">'2'!$A$1:$N$63</definedName>
    <definedName name="_xlnm.Print_Area" localSheetId="22">'20'!$A$1:$N$63</definedName>
    <definedName name="_xlnm.Print_Area" localSheetId="23">'21'!$A$1:$N$63</definedName>
    <definedName name="_xlnm.Print_Area" localSheetId="24">'22'!$A$1:$N$63</definedName>
    <definedName name="_xlnm.Print_Area" localSheetId="25">'23'!$A$1:$N$63</definedName>
    <definedName name="_xlnm.Print_Area" localSheetId="26">'24'!$A$1:$N$63</definedName>
    <definedName name="_xlnm.Print_Area" localSheetId="27">'25'!$A$1:$N$63</definedName>
    <definedName name="_xlnm.Print_Area" localSheetId="28">'26'!$A$1:$N$63</definedName>
    <definedName name="_xlnm.Print_Area" localSheetId="29">'27'!$A$1:$N$63</definedName>
    <definedName name="_xlnm.Print_Area" localSheetId="30">'28'!$A$1:$N$63</definedName>
    <definedName name="_xlnm.Print_Area" localSheetId="31">'29'!$A$1:$N$63</definedName>
    <definedName name="_xlnm.Print_Area" localSheetId="5">'3'!$A$1:$N$63</definedName>
    <definedName name="_xlnm.Print_Area" localSheetId="32">'30'!$A$1:$N$63</definedName>
    <definedName name="_xlnm.Print_Area" localSheetId="6">'4'!$A$1:$N$63</definedName>
    <definedName name="_xlnm.Print_Area" localSheetId="7">'5'!$A$1:$N$63</definedName>
    <definedName name="_xlnm.Print_Area" localSheetId="8">'6'!$A$1:$N$63</definedName>
    <definedName name="_xlnm.Print_Area" localSheetId="9">'7'!$A$1:$N$63</definedName>
    <definedName name="_xlnm.Print_Area" localSheetId="10">'8'!$A$1:$N$63</definedName>
    <definedName name="_xlnm.Print_Area" localSheetId="11">'9'!$A$1:$N$63</definedName>
    <definedName name="_xlnm.Print_Area" localSheetId="0">'Sample BOD Benchsheet'!$A$1:$N$63</definedName>
  </definedNames>
  <calcPr calcId="152511"/>
</workbook>
</file>

<file path=xl/calcChain.xml><?xml version="1.0" encoding="utf-8"?>
<calcChain xmlns="http://schemas.openxmlformats.org/spreadsheetml/2006/main">
  <c r="P14" i="187" l="1"/>
  <c r="P12" i="187"/>
  <c r="P10" i="187"/>
  <c r="P14" i="186"/>
  <c r="P12" i="186"/>
  <c r="P10" i="186"/>
  <c r="P14" i="185"/>
  <c r="P12" i="185"/>
  <c r="P10" i="185"/>
  <c r="P14" i="184"/>
  <c r="P12" i="184"/>
  <c r="P10" i="184"/>
  <c r="P14" i="183"/>
  <c r="P12" i="183"/>
  <c r="P10" i="183"/>
  <c r="P14" i="182"/>
  <c r="P12" i="182"/>
  <c r="P10" i="182"/>
  <c r="P14" i="181"/>
  <c r="P12" i="181"/>
  <c r="P10" i="181"/>
  <c r="P14" i="180"/>
  <c r="P12" i="180"/>
  <c r="P10" i="180"/>
  <c r="P14" i="179"/>
  <c r="P12" i="179"/>
  <c r="P10" i="179"/>
  <c r="P14" i="178"/>
  <c r="P12" i="178"/>
  <c r="P10" i="178"/>
  <c r="P14" i="163"/>
  <c r="P12" i="163"/>
  <c r="P10" i="163"/>
  <c r="P14" i="162"/>
  <c r="P12" i="162"/>
  <c r="P10" i="162"/>
  <c r="P14" i="164"/>
  <c r="P12" i="164"/>
  <c r="P10" i="164"/>
  <c r="P14" i="166"/>
  <c r="P12" i="166"/>
  <c r="P10" i="166"/>
  <c r="P14" i="165"/>
  <c r="P12" i="165"/>
  <c r="P10" i="165"/>
  <c r="P14" i="167"/>
  <c r="P12" i="167"/>
  <c r="P10" i="167"/>
  <c r="P14" i="161"/>
  <c r="P12" i="161"/>
  <c r="P10" i="161"/>
  <c r="P14" i="160"/>
  <c r="P12" i="160"/>
  <c r="P10" i="160"/>
  <c r="P14" i="159"/>
  <c r="P12" i="159"/>
  <c r="P10" i="159"/>
  <c r="P14" i="177"/>
  <c r="P12" i="177"/>
  <c r="P10" i="177"/>
  <c r="P14" i="176"/>
  <c r="P12" i="176"/>
  <c r="P10" i="176"/>
  <c r="P14" i="175"/>
  <c r="P12" i="175"/>
  <c r="P10" i="175"/>
  <c r="P14" i="174"/>
  <c r="P12" i="174"/>
  <c r="P10" i="174"/>
  <c r="P14" i="173"/>
  <c r="P12" i="173"/>
  <c r="P10" i="173"/>
  <c r="P14" i="172"/>
  <c r="P12" i="172"/>
  <c r="P10" i="172"/>
  <c r="P14" i="171"/>
  <c r="P12" i="171"/>
  <c r="P10" i="171"/>
  <c r="P14" i="170"/>
  <c r="P12" i="170"/>
  <c r="P10" i="170"/>
  <c r="P14" i="169"/>
  <c r="P12" i="169"/>
  <c r="P10" i="169"/>
  <c r="P14" i="168"/>
  <c r="P12" i="168"/>
  <c r="P10" i="168"/>
  <c r="P14" i="158"/>
  <c r="P12" i="158"/>
  <c r="P10" i="158"/>
  <c r="D7" i="193" l="1"/>
  <c r="D36" i="192"/>
  <c r="D35" i="192"/>
  <c r="D34" i="192"/>
  <c r="D33" i="192"/>
  <c r="D32" i="192"/>
  <c r="D31" i="192"/>
  <c r="D30" i="192"/>
  <c r="D29" i="192"/>
  <c r="D28" i="192"/>
  <c r="D27" i="192"/>
  <c r="D26" i="192"/>
  <c r="D25" i="192"/>
  <c r="D24" i="192"/>
  <c r="D23" i="192"/>
  <c r="D22" i="192"/>
  <c r="D21" i="192"/>
  <c r="D20" i="192"/>
  <c r="D19" i="192"/>
  <c r="D18" i="192"/>
  <c r="D17" i="192"/>
  <c r="D16" i="192"/>
  <c r="D15" i="192"/>
  <c r="D14" i="192"/>
  <c r="D13" i="192"/>
  <c r="D12" i="192"/>
  <c r="D11" i="192"/>
  <c r="D10" i="192"/>
  <c r="D9" i="192"/>
  <c r="D8" i="192"/>
  <c r="D7" i="192"/>
  <c r="D36" i="193"/>
  <c r="D35" i="193"/>
  <c r="D34" i="193"/>
  <c r="D33" i="193"/>
  <c r="D32" i="193"/>
  <c r="D31" i="193"/>
  <c r="D30" i="193"/>
  <c r="D29" i="193"/>
  <c r="D28" i="193"/>
  <c r="D27" i="193"/>
  <c r="D26" i="193"/>
  <c r="D25" i="193"/>
  <c r="D24" i="193"/>
  <c r="D23" i="193"/>
  <c r="D22" i="193"/>
  <c r="D21" i="193"/>
  <c r="D20" i="193"/>
  <c r="D19" i="193"/>
  <c r="D18" i="193"/>
  <c r="D17" i="193"/>
  <c r="D16" i="193"/>
  <c r="D15" i="193"/>
  <c r="D14" i="193"/>
  <c r="D13" i="193"/>
  <c r="D12" i="193"/>
  <c r="D11" i="193"/>
  <c r="D10" i="193"/>
  <c r="D9" i="193"/>
  <c r="D8" i="193"/>
  <c r="D36" i="190"/>
  <c r="D35" i="190"/>
  <c r="D34" i="190"/>
  <c r="D33" i="190"/>
  <c r="D32" i="190"/>
  <c r="D31" i="190"/>
  <c r="D30" i="190"/>
  <c r="D29" i="190"/>
  <c r="D28" i="190"/>
  <c r="D27" i="190"/>
  <c r="D26" i="190"/>
  <c r="D24" i="190"/>
  <c r="D23" i="190"/>
  <c r="D22" i="190"/>
  <c r="D21" i="190"/>
  <c r="D20" i="190"/>
  <c r="D19" i="190"/>
  <c r="D18" i="190"/>
  <c r="D17" i="190"/>
  <c r="D16" i="190"/>
  <c r="D15" i="190"/>
  <c r="D14" i="190"/>
  <c r="D13" i="190"/>
  <c r="D12" i="190"/>
  <c r="D11" i="190"/>
  <c r="D10" i="190"/>
  <c r="D9" i="190"/>
  <c r="Y40" i="193" l="1"/>
  <c r="Y39" i="193"/>
  <c r="Y36" i="193"/>
  <c r="W35" i="193"/>
  <c r="B35" i="193"/>
  <c r="Y34" i="193"/>
  <c r="Z33" i="193"/>
  <c r="B33" i="193"/>
  <c r="Y32" i="193"/>
  <c r="B32" i="193"/>
  <c r="Y38" i="193" s="1"/>
  <c r="W31" i="193"/>
  <c r="B31" i="193"/>
  <c r="Y30" i="193"/>
  <c r="Z29" i="193"/>
  <c r="Y29" i="193"/>
  <c r="W28" i="193"/>
  <c r="Y27" i="193"/>
  <c r="W27" i="193"/>
  <c r="Y26" i="193"/>
  <c r="Y25" i="193"/>
  <c r="W24" i="193"/>
  <c r="Y23" i="193"/>
  <c r="W23" i="193"/>
  <c r="Y22" i="193"/>
  <c r="Y21" i="193"/>
  <c r="W20" i="193"/>
  <c r="Y19" i="193"/>
  <c r="W19" i="193"/>
  <c r="Y18" i="193"/>
  <c r="Y17" i="193"/>
  <c r="Z16" i="193"/>
  <c r="Y15" i="193"/>
  <c r="Y14" i="193"/>
  <c r="Z13" i="193"/>
  <c r="Y13" i="193"/>
  <c r="W12" i="193"/>
  <c r="Y11" i="193"/>
  <c r="W11" i="193"/>
  <c r="Y10" i="193"/>
  <c r="Y9" i="193"/>
  <c r="W8" i="193"/>
  <c r="Y7" i="193"/>
  <c r="W7" i="193"/>
  <c r="Y40" i="192"/>
  <c r="Y39" i="192"/>
  <c r="Y36" i="192"/>
  <c r="W35" i="192"/>
  <c r="B35" i="192"/>
  <c r="Y34" i="192"/>
  <c r="Z33" i="192"/>
  <c r="B33" i="192"/>
  <c r="Y32" i="192"/>
  <c r="B32" i="192"/>
  <c r="Y38" i="192" s="1"/>
  <c r="W31" i="192"/>
  <c r="B31" i="192"/>
  <c r="Y30" i="192"/>
  <c r="Z29" i="192"/>
  <c r="Y29" i="192"/>
  <c r="W28" i="192"/>
  <c r="Y27" i="192"/>
  <c r="W27" i="192"/>
  <c r="Y26" i="192"/>
  <c r="Y25" i="192"/>
  <c r="W24" i="192"/>
  <c r="Y23" i="192"/>
  <c r="W23" i="192"/>
  <c r="Y22" i="192"/>
  <c r="Y21" i="192"/>
  <c r="W20" i="192"/>
  <c r="Y19" i="192"/>
  <c r="W19" i="192"/>
  <c r="Y18" i="192"/>
  <c r="Y17" i="192"/>
  <c r="Z16" i="192"/>
  <c r="Y15" i="192"/>
  <c r="Y14" i="192"/>
  <c r="Z13" i="192"/>
  <c r="Y13" i="192"/>
  <c r="W12" i="192"/>
  <c r="Y11" i="192"/>
  <c r="W11" i="192"/>
  <c r="Y10" i="192"/>
  <c r="Y9" i="192"/>
  <c r="W8" i="192"/>
  <c r="Y7" i="192"/>
  <c r="W7" i="192"/>
  <c r="B32" i="190"/>
  <c r="Y33" i="190" s="1"/>
  <c r="B31" i="190"/>
  <c r="P52" i="187"/>
  <c r="L52" i="187"/>
  <c r="K52" i="187"/>
  <c r="J52" i="187"/>
  <c r="I52" i="187"/>
  <c r="M52" i="187" s="1"/>
  <c r="F52" i="187"/>
  <c r="P50" i="187"/>
  <c r="L50" i="187"/>
  <c r="K50" i="187"/>
  <c r="I50" i="187"/>
  <c r="M50" i="187" s="1"/>
  <c r="F50" i="187"/>
  <c r="P48" i="187"/>
  <c r="M48" i="187"/>
  <c r="L48" i="187"/>
  <c r="K48" i="187"/>
  <c r="I48" i="187"/>
  <c r="F48" i="187"/>
  <c r="P46" i="187"/>
  <c r="L46" i="187"/>
  <c r="K46" i="187"/>
  <c r="I46" i="187"/>
  <c r="M46" i="187" s="1"/>
  <c r="F46" i="187"/>
  <c r="P44" i="187"/>
  <c r="L44" i="187"/>
  <c r="K44" i="187"/>
  <c r="I44" i="187"/>
  <c r="M44" i="187" s="1"/>
  <c r="N54" i="187" s="1"/>
  <c r="N44" i="187" s="1"/>
  <c r="F44" i="187"/>
  <c r="J44" i="187" s="1"/>
  <c r="P41" i="187"/>
  <c r="L41" i="187"/>
  <c r="K41" i="187"/>
  <c r="I41" i="187"/>
  <c r="M41" i="187" s="1"/>
  <c r="P39" i="187"/>
  <c r="M39" i="187"/>
  <c r="L39" i="187"/>
  <c r="K39" i="187"/>
  <c r="I39" i="187"/>
  <c r="P37" i="187"/>
  <c r="M37" i="187"/>
  <c r="L37" i="187"/>
  <c r="K37" i="187"/>
  <c r="I37" i="187"/>
  <c r="P35" i="187"/>
  <c r="L35" i="187"/>
  <c r="K35" i="187"/>
  <c r="I35" i="187"/>
  <c r="M35" i="187" s="1"/>
  <c r="P33" i="187"/>
  <c r="M33" i="187"/>
  <c r="N43" i="187" s="1"/>
  <c r="L33" i="187"/>
  <c r="K33" i="187"/>
  <c r="I33" i="187"/>
  <c r="P30" i="187"/>
  <c r="L30" i="187"/>
  <c r="K30" i="187"/>
  <c r="I30" i="187"/>
  <c r="M30" i="187" s="1"/>
  <c r="F30" i="187"/>
  <c r="P28" i="187"/>
  <c r="L28" i="187"/>
  <c r="K28" i="187"/>
  <c r="I28" i="187"/>
  <c r="M28" i="187" s="1"/>
  <c r="F28" i="187"/>
  <c r="J28" i="187" s="1"/>
  <c r="P26" i="187"/>
  <c r="L26" i="187"/>
  <c r="K26" i="187"/>
  <c r="J26" i="187"/>
  <c r="I26" i="187"/>
  <c r="M26" i="187" s="1"/>
  <c r="P25" i="187"/>
  <c r="F25" i="187"/>
  <c r="N24" i="187"/>
  <c r="P23" i="187"/>
  <c r="I23" i="187"/>
  <c r="E23" i="187"/>
  <c r="P21" i="187"/>
  <c r="I21" i="187"/>
  <c r="E21" i="187" s="1"/>
  <c r="P19" i="187"/>
  <c r="I19" i="187"/>
  <c r="E19" i="187"/>
  <c r="P17" i="187"/>
  <c r="I17" i="187"/>
  <c r="E17" i="187" s="1"/>
  <c r="I14" i="187"/>
  <c r="I12" i="187"/>
  <c r="I16" i="187" s="1"/>
  <c r="P16" i="187" s="1"/>
  <c r="I10" i="187"/>
  <c r="P52" i="186"/>
  <c r="L52" i="186"/>
  <c r="K52" i="186"/>
  <c r="J52" i="186"/>
  <c r="I52" i="186"/>
  <c r="M52" i="186" s="1"/>
  <c r="F52" i="186"/>
  <c r="P50" i="186"/>
  <c r="L50" i="186"/>
  <c r="K50" i="186"/>
  <c r="J50" i="186"/>
  <c r="I50" i="186"/>
  <c r="M50" i="186" s="1"/>
  <c r="F50" i="186"/>
  <c r="P48" i="186"/>
  <c r="L48" i="186"/>
  <c r="K48" i="186"/>
  <c r="I48" i="186"/>
  <c r="M48" i="186" s="1"/>
  <c r="F48" i="186"/>
  <c r="J48" i="186" s="1"/>
  <c r="P46" i="186"/>
  <c r="M46" i="186"/>
  <c r="L46" i="186"/>
  <c r="K46" i="186"/>
  <c r="I46" i="186"/>
  <c r="F46" i="186"/>
  <c r="P44" i="186"/>
  <c r="M44" i="186"/>
  <c r="L44" i="186"/>
  <c r="K44" i="186"/>
  <c r="I44" i="186"/>
  <c r="F44" i="186"/>
  <c r="J44" i="186" s="1"/>
  <c r="P41" i="186"/>
  <c r="M41" i="186"/>
  <c r="L41" i="186"/>
  <c r="K41" i="186"/>
  <c r="I41" i="186"/>
  <c r="P39" i="186"/>
  <c r="M39" i="186"/>
  <c r="L39" i="186"/>
  <c r="K39" i="186"/>
  <c r="I39" i="186"/>
  <c r="P37" i="186"/>
  <c r="L37" i="186"/>
  <c r="K37" i="186"/>
  <c r="I37" i="186"/>
  <c r="M37" i="186" s="1"/>
  <c r="P35" i="186"/>
  <c r="L35" i="186"/>
  <c r="K35" i="186"/>
  <c r="I35" i="186"/>
  <c r="M35" i="186" s="1"/>
  <c r="P33" i="186"/>
  <c r="M33" i="186"/>
  <c r="L33" i="186"/>
  <c r="K33" i="186"/>
  <c r="I33" i="186"/>
  <c r="P30" i="186"/>
  <c r="L30" i="186"/>
  <c r="K30" i="186"/>
  <c r="J30" i="186"/>
  <c r="I30" i="186"/>
  <c r="M30" i="186" s="1"/>
  <c r="F30" i="186"/>
  <c r="P28" i="186"/>
  <c r="L28" i="186"/>
  <c r="K28" i="186"/>
  <c r="I28" i="186"/>
  <c r="M28" i="186" s="1"/>
  <c r="F28" i="186"/>
  <c r="P26" i="186"/>
  <c r="L26" i="186"/>
  <c r="K26" i="186"/>
  <c r="J26" i="186"/>
  <c r="I26" i="186"/>
  <c r="M26" i="186" s="1"/>
  <c r="N32" i="186" s="1"/>
  <c r="N26" i="186" s="1"/>
  <c r="J25" i="186"/>
  <c r="F25" i="186"/>
  <c r="N24" i="186" s="1"/>
  <c r="P25" i="186" s="1"/>
  <c r="J24" i="186"/>
  <c r="P23" i="186"/>
  <c r="I23" i="186"/>
  <c r="E23" i="186" s="1"/>
  <c r="P21" i="186"/>
  <c r="I21" i="186"/>
  <c r="E21" i="186"/>
  <c r="P19" i="186"/>
  <c r="I19" i="186"/>
  <c r="I25" i="186" s="1"/>
  <c r="E19" i="186"/>
  <c r="P17" i="186"/>
  <c r="I17" i="186"/>
  <c r="E17" i="186"/>
  <c r="I14" i="186"/>
  <c r="I12" i="186"/>
  <c r="I16" i="186" s="1"/>
  <c r="P16" i="186" s="1"/>
  <c r="I10" i="186"/>
  <c r="P52" i="185"/>
  <c r="M52" i="185"/>
  <c r="L52" i="185"/>
  <c r="K52" i="185"/>
  <c r="I52" i="185"/>
  <c r="F52" i="185"/>
  <c r="P50" i="185"/>
  <c r="L50" i="185"/>
  <c r="K50" i="185"/>
  <c r="I50" i="185"/>
  <c r="M50" i="185" s="1"/>
  <c r="F50" i="185"/>
  <c r="J50" i="185" s="1"/>
  <c r="P48" i="185"/>
  <c r="L48" i="185"/>
  <c r="K48" i="185"/>
  <c r="I48" i="185"/>
  <c r="M48" i="185" s="1"/>
  <c r="F48" i="185"/>
  <c r="P46" i="185"/>
  <c r="L46" i="185"/>
  <c r="K46" i="185"/>
  <c r="J46" i="185"/>
  <c r="I46" i="185"/>
  <c r="M46" i="185" s="1"/>
  <c r="F46" i="185"/>
  <c r="P44" i="185"/>
  <c r="L44" i="185"/>
  <c r="K44" i="185"/>
  <c r="J44" i="185"/>
  <c r="I44" i="185"/>
  <c r="M44" i="185" s="1"/>
  <c r="N54" i="185" s="1"/>
  <c r="N44" i="185" s="1"/>
  <c r="F44" i="185"/>
  <c r="P41" i="185"/>
  <c r="M41" i="185"/>
  <c r="L41" i="185"/>
  <c r="K41" i="185"/>
  <c r="I41" i="185"/>
  <c r="P39" i="185"/>
  <c r="L39" i="185"/>
  <c r="K39" i="185"/>
  <c r="I39" i="185"/>
  <c r="M39" i="185" s="1"/>
  <c r="P37" i="185"/>
  <c r="L37" i="185"/>
  <c r="K37" i="185"/>
  <c r="I37" i="185"/>
  <c r="M37" i="185" s="1"/>
  <c r="P35" i="185"/>
  <c r="M35" i="185"/>
  <c r="L35" i="185"/>
  <c r="K35" i="185"/>
  <c r="I35" i="185"/>
  <c r="P33" i="185"/>
  <c r="M33" i="185"/>
  <c r="L33" i="185"/>
  <c r="K33" i="185"/>
  <c r="I33" i="185"/>
  <c r="N32" i="185"/>
  <c r="N26" i="185" s="1"/>
  <c r="P30" i="185"/>
  <c r="M30" i="185"/>
  <c r="L30" i="185"/>
  <c r="K30" i="185"/>
  <c r="I30" i="185"/>
  <c r="F30" i="185"/>
  <c r="P28" i="185"/>
  <c r="L28" i="185"/>
  <c r="K28" i="185"/>
  <c r="I28" i="185"/>
  <c r="M28" i="185" s="1"/>
  <c r="F28" i="185"/>
  <c r="J28" i="185" s="1"/>
  <c r="P26" i="185"/>
  <c r="L26" i="185"/>
  <c r="K26" i="185"/>
  <c r="J26" i="185"/>
  <c r="I26" i="185"/>
  <c r="M26" i="185" s="1"/>
  <c r="J25" i="185"/>
  <c r="F25" i="185"/>
  <c r="N24" i="185"/>
  <c r="J48" i="185" s="1"/>
  <c r="J24" i="185"/>
  <c r="P23" i="185"/>
  <c r="I23" i="185"/>
  <c r="E23" i="185"/>
  <c r="P21" i="185"/>
  <c r="I21" i="185"/>
  <c r="E21" i="185" s="1"/>
  <c r="P19" i="185"/>
  <c r="I19" i="185"/>
  <c r="E19" i="185"/>
  <c r="P17" i="185"/>
  <c r="I17" i="185"/>
  <c r="I25" i="185" s="1"/>
  <c r="E17" i="185"/>
  <c r="P16" i="185"/>
  <c r="I14" i="185"/>
  <c r="I12" i="185"/>
  <c r="I10" i="185"/>
  <c r="I16" i="185" s="1"/>
  <c r="P52" i="184"/>
  <c r="L52" i="184"/>
  <c r="K52" i="184"/>
  <c r="I52" i="184"/>
  <c r="M52" i="184" s="1"/>
  <c r="F52" i="184"/>
  <c r="P50" i="184"/>
  <c r="M50" i="184"/>
  <c r="L50" i="184"/>
  <c r="K50" i="184"/>
  <c r="I50" i="184"/>
  <c r="F50" i="184"/>
  <c r="P48" i="184"/>
  <c r="L48" i="184"/>
  <c r="K48" i="184"/>
  <c r="I48" i="184"/>
  <c r="M48" i="184" s="1"/>
  <c r="F48" i="184"/>
  <c r="P46" i="184"/>
  <c r="L46" i="184"/>
  <c r="K46" i="184"/>
  <c r="I46" i="184"/>
  <c r="M46" i="184" s="1"/>
  <c r="F46" i="184"/>
  <c r="P44" i="184"/>
  <c r="L44" i="184"/>
  <c r="K44" i="184"/>
  <c r="I44" i="184"/>
  <c r="M44" i="184" s="1"/>
  <c r="N54" i="184" s="1"/>
  <c r="N44" i="184" s="1"/>
  <c r="F44" i="184"/>
  <c r="P41" i="184"/>
  <c r="M41" i="184"/>
  <c r="L41" i="184"/>
  <c r="K41" i="184"/>
  <c r="I41" i="184"/>
  <c r="P39" i="184"/>
  <c r="L39" i="184"/>
  <c r="K39" i="184"/>
  <c r="I39" i="184"/>
  <c r="M39" i="184" s="1"/>
  <c r="P37" i="184"/>
  <c r="M37" i="184"/>
  <c r="L37" i="184"/>
  <c r="K37" i="184"/>
  <c r="I37" i="184"/>
  <c r="P35" i="184"/>
  <c r="M35" i="184"/>
  <c r="L35" i="184"/>
  <c r="K35" i="184"/>
  <c r="I35" i="184"/>
  <c r="P33" i="184"/>
  <c r="L33" i="184"/>
  <c r="K33" i="184"/>
  <c r="I33" i="184"/>
  <c r="M33" i="184" s="1"/>
  <c r="N43" i="184" s="1"/>
  <c r="P30" i="184"/>
  <c r="L30" i="184"/>
  <c r="K30" i="184"/>
  <c r="I30" i="184"/>
  <c r="M30" i="184" s="1"/>
  <c r="F30" i="184"/>
  <c r="P28" i="184"/>
  <c r="M28" i="184"/>
  <c r="L28" i="184"/>
  <c r="K28" i="184"/>
  <c r="I28" i="184"/>
  <c r="F28" i="184"/>
  <c r="P26" i="184"/>
  <c r="L26" i="184"/>
  <c r="K26" i="184"/>
  <c r="J26" i="184"/>
  <c r="I26" i="184"/>
  <c r="M26" i="184" s="1"/>
  <c r="N32" i="184" s="1"/>
  <c r="N26" i="184" s="1"/>
  <c r="F25" i="184"/>
  <c r="N24" i="184" s="1"/>
  <c r="P23" i="184"/>
  <c r="I23" i="184"/>
  <c r="E23" i="184" s="1"/>
  <c r="P21" i="184"/>
  <c r="I21" i="184"/>
  <c r="E21" i="184"/>
  <c r="P19" i="184"/>
  <c r="I19" i="184"/>
  <c r="E19" i="184" s="1"/>
  <c r="P17" i="184"/>
  <c r="I17" i="184"/>
  <c r="I25" i="184" s="1"/>
  <c r="I14" i="184"/>
  <c r="I12" i="184"/>
  <c r="I10" i="184"/>
  <c r="I16" i="184" s="1"/>
  <c r="P16" i="184" s="1"/>
  <c r="P52" i="183"/>
  <c r="L52" i="183"/>
  <c r="K52" i="183"/>
  <c r="I52" i="183"/>
  <c r="M52" i="183" s="1"/>
  <c r="F52" i="183"/>
  <c r="P50" i="183"/>
  <c r="L50" i="183"/>
  <c r="K50" i="183"/>
  <c r="I50" i="183"/>
  <c r="M50" i="183" s="1"/>
  <c r="F50" i="183"/>
  <c r="P48" i="183"/>
  <c r="L48" i="183"/>
  <c r="K48" i="183"/>
  <c r="I48" i="183"/>
  <c r="M48" i="183" s="1"/>
  <c r="F48" i="183"/>
  <c r="P46" i="183"/>
  <c r="L46" i="183"/>
  <c r="K46" i="183"/>
  <c r="I46" i="183"/>
  <c r="M46" i="183" s="1"/>
  <c r="F46" i="183"/>
  <c r="P44" i="183"/>
  <c r="L44" i="183"/>
  <c r="K44" i="183"/>
  <c r="I44" i="183"/>
  <c r="M44" i="183" s="1"/>
  <c r="N54" i="183" s="1"/>
  <c r="N44" i="183" s="1"/>
  <c r="F44" i="183"/>
  <c r="P41" i="183"/>
  <c r="L41" i="183"/>
  <c r="K41" i="183"/>
  <c r="I41" i="183"/>
  <c r="M41" i="183" s="1"/>
  <c r="P39" i="183"/>
  <c r="M39" i="183"/>
  <c r="L39" i="183"/>
  <c r="K39" i="183"/>
  <c r="I39" i="183"/>
  <c r="P37" i="183"/>
  <c r="M37" i="183"/>
  <c r="L37" i="183"/>
  <c r="K37" i="183"/>
  <c r="I37" i="183"/>
  <c r="P35" i="183"/>
  <c r="M35" i="183"/>
  <c r="L35" i="183"/>
  <c r="K35" i="183"/>
  <c r="I35" i="183"/>
  <c r="P33" i="183"/>
  <c r="M33" i="183"/>
  <c r="N43" i="183" s="1"/>
  <c r="L33" i="183"/>
  <c r="K33" i="183"/>
  <c r="I33" i="183"/>
  <c r="P30" i="183"/>
  <c r="L30" i="183"/>
  <c r="K30" i="183"/>
  <c r="I30" i="183"/>
  <c r="M30" i="183" s="1"/>
  <c r="F30" i="183"/>
  <c r="P28" i="183"/>
  <c r="L28" i="183"/>
  <c r="K28" i="183"/>
  <c r="I28" i="183"/>
  <c r="M28" i="183" s="1"/>
  <c r="F28" i="183"/>
  <c r="P26" i="183"/>
  <c r="L26" i="183"/>
  <c r="K26" i="183"/>
  <c r="J26" i="183"/>
  <c r="I26" i="183"/>
  <c r="M26" i="183" s="1"/>
  <c r="F25" i="183"/>
  <c r="N24" i="183" s="1"/>
  <c r="P23" i="183"/>
  <c r="I23" i="183"/>
  <c r="E23" i="183"/>
  <c r="P21" i="183"/>
  <c r="I21" i="183"/>
  <c r="E21" i="183"/>
  <c r="P19" i="183"/>
  <c r="I19" i="183"/>
  <c r="E19" i="183"/>
  <c r="P17" i="183"/>
  <c r="I17" i="183"/>
  <c r="E17" i="183" s="1"/>
  <c r="I14" i="183"/>
  <c r="I12" i="183"/>
  <c r="I16" i="183" s="1"/>
  <c r="P16" i="183" s="1"/>
  <c r="I10" i="183"/>
  <c r="P52" i="182"/>
  <c r="L52" i="182"/>
  <c r="K52" i="182"/>
  <c r="I52" i="182"/>
  <c r="M52" i="182" s="1"/>
  <c r="F52" i="182"/>
  <c r="P50" i="182"/>
  <c r="L50" i="182"/>
  <c r="K50" i="182"/>
  <c r="I50" i="182"/>
  <c r="M50" i="182" s="1"/>
  <c r="F50" i="182"/>
  <c r="P48" i="182"/>
  <c r="L48" i="182"/>
  <c r="K48" i="182"/>
  <c r="I48" i="182"/>
  <c r="M48" i="182" s="1"/>
  <c r="F48" i="182"/>
  <c r="P46" i="182"/>
  <c r="M46" i="182"/>
  <c r="L46" i="182"/>
  <c r="K46" i="182"/>
  <c r="I46" i="182"/>
  <c r="F46" i="182"/>
  <c r="P44" i="182"/>
  <c r="M44" i="182"/>
  <c r="N54" i="182" s="1"/>
  <c r="N44" i="182" s="1"/>
  <c r="L44" i="182"/>
  <c r="K44" i="182"/>
  <c r="I44" i="182"/>
  <c r="F44" i="182"/>
  <c r="P41" i="182"/>
  <c r="M41" i="182"/>
  <c r="L41" i="182"/>
  <c r="K41" i="182"/>
  <c r="I41" i="182"/>
  <c r="P39" i="182"/>
  <c r="M39" i="182"/>
  <c r="L39" i="182"/>
  <c r="K39" i="182"/>
  <c r="I39" i="182"/>
  <c r="P37" i="182"/>
  <c r="M37" i="182"/>
  <c r="L37" i="182"/>
  <c r="K37" i="182"/>
  <c r="I37" i="182"/>
  <c r="P35" i="182"/>
  <c r="L35" i="182"/>
  <c r="K35" i="182"/>
  <c r="I35" i="182"/>
  <c r="M35" i="182" s="1"/>
  <c r="P33" i="182"/>
  <c r="L33" i="182"/>
  <c r="K33" i="182"/>
  <c r="I33" i="182"/>
  <c r="M33" i="182" s="1"/>
  <c r="N43" i="182" s="1"/>
  <c r="P30" i="182"/>
  <c r="L30" i="182"/>
  <c r="K30" i="182"/>
  <c r="I30" i="182"/>
  <c r="M30" i="182" s="1"/>
  <c r="F30" i="182"/>
  <c r="J30" i="182" s="1"/>
  <c r="P28" i="182"/>
  <c r="L28" i="182"/>
  <c r="K28" i="182"/>
  <c r="I28" i="182"/>
  <c r="M28" i="182" s="1"/>
  <c r="F28" i="182"/>
  <c r="P26" i="182"/>
  <c r="L26" i="182"/>
  <c r="K26" i="182"/>
  <c r="J26" i="182"/>
  <c r="I26" i="182"/>
  <c r="M26" i="182" s="1"/>
  <c r="F25" i="182"/>
  <c r="N24" i="182" s="1"/>
  <c r="P25" i="182" s="1"/>
  <c r="P23" i="182"/>
  <c r="I23" i="182"/>
  <c r="E23" i="182" s="1"/>
  <c r="P21" i="182"/>
  <c r="I21" i="182"/>
  <c r="E21" i="182"/>
  <c r="P19" i="182"/>
  <c r="I19" i="182"/>
  <c r="E19" i="182" s="1"/>
  <c r="P17" i="182"/>
  <c r="I17" i="182"/>
  <c r="E17" i="182"/>
  <c r="I14" i="182"/>
  <c r="I12" i="182"/>
  <c r="I10" i="182"/>
  <c r="I16" i="182" s="1"/>
  <c r="P16" i="182" s="1"/>
  <c r="P52" i="181"/>
  <c r="M52" i="181"/>
  <c r="L52" i="181"/>
  <c r="K52" i="181"/>
  <c r="I52" i="181"/>
  <c r="F52" i="181"/>
  <c r="J52" i="181" s="1"/>
  <c r="P50" i="181"/>
  <c r="L50" i="181"/>
  <c r="K50" i="181"/>
  <c r="J50" i="181"/>
  <c r="I50" i="181"/>
  <c r="M50" i="181" s="1"/>
  <c r="F50" i="181"/>
  <c r="P48" i="181"/>
  <c r="L48" i="181"/>
  <c r="K48" i="181"/>
  <c r="J48" i="181"/>
  <c r="I48" i="181"/>
  <c r="M48" i="181" s="1"/>
  <c r="F48" i="181"/>
  <c r="P46" i="181"/>
  <c r="L46" i="181"/>
  <c r="K46" i="181"/>
  <c r="I46" i="181"/>
  <c r="M46" i="181" s="1"/>
  <c r="F46" i="181"/>
  <c r="J46" i="181" s="1"/>
  <c r="P44" i="181"/>
  <c r="L44" i="181"/>
  <c r="K44" i="181"/>
  <c r="I44" i="181"/>
  <c r="M44" i="181" s="1"/>
  <c r="F44" i="181"/>
  <c r="J44" i="181" s="1"/>
  <c r="P41" i="181"/>
  <c r="M41" i="181"/>
  <c r="L41" i="181"/>
  <c r="K41" i="181"/>
  <c r="I41" i="181"/>
  <c r="P39" i="181"/>
  <c r="M39" i="181"/>
  <c r="L39" i="181"/>
  <c r="K39" i="181"/>
  <c r="I39" i="181"/>
  <c r="P37" i="181"/>
  <c r="L37" i="181"/>
  <c r="K37" i="181"/>
  <c r="I37" i="181"/>
  <c r="M37" i="181" s="1"/>
  <c r="P35" i="181"/>
  <c r="M35" i="181"/>
  <c r="L35" i="181"/>
  <c r="K35" i="181"/>
  <c r="I35" i="181"/>
  <c r="P33" i="181"/>
  <c r="M33" i="181"/>
  <c r="L33" i="181"/>
  <c r="K33" i="181"/>
  <c r="I33" i="181"/>
  <c r="P30" i="181"/>
  <c r="M30" i="181"/>
  <c r="L30" i="181"/>
  <c r="K30" i="181"/>
  <c r="I30" i="181"/>
  <c r="F30" i="181"/>
  <c r="J30" i="181" s="1"/>
  <c r="P28" i="181"/>
  <c r="L28" i="181"/>
  <c r="K28" i="181"/>
  <c r="J28" i="181"/>
  <c r="I28" i="181"/>
  <c r="M28" i="181" s="1"/>
  <c r="F28" i="181"/>
  <c r="P26" i="181"/>
  <c r="L26" i="181"/>
  <c r="K26" i="181"/>
  <c r="J26" i="181"/>
  <c r="I26" i="181"/>
  <c r="M26" i="181" s="1"/>
  <c r="N32" i="181" s="1"/>
  <c r="N26" i="181" s="1"/>
  <c r="J25" i="181"/>
  <c r="F25" i="181"/>
  <c r="N24" i="181"/>
  <c r="P25" i="181" s="1"/>
  <c r="J24" i="181"/>
  <c r="P23" i="181"/>
  <c r="I23" i="181"/>
  <c r="E23" i="181"/>
  <c r="P21" i="181"/>
  <c r="I21" i="181"/>
  <c r="E21" i="181" s="1"/>
  <c r="P19" i="181"/>
  <c r="I19" i="181"/>
  <c r="E19" i="181"/>
  <c r="P17" i="181"/>
  <c r="I17" i="181"/>
  <c r="E17" i="181" s="1"/>
  <c r="I14" i="181"/>
  <c r="I12" i="181"/>
  <c r="I10" i="181"/>
  <c r="I16" i="181" s="1"/>
  <c r="P16" i="181" s="1"/>
  <c r="P52" i="180"/>
  <c r="L52" i="180"/>
  <c r="K52" i="180"/>
  <c r="I52" i="180"/>
  <c r="M52" i="180" s="1"/>
  <c r="F52" i="180"/>
  <c r="J52" i="180" s="1"/>
  <c r="P50" i="180"/>
  <c r="M50" i="180"/>
  <c r="L50" i="180"/>
  <c r="K50" i="180"/>
  <c r="I50" i="180"/>
  <c r="F50" i="180"/>
  <c r="P48" i="180"/>
  <c r="L48" i="180"/>
  <c r="K48" i="180"/>
  <c r="I48" i="180"/>
  <c r="M48" i="180" s="1"/>
  <c r="F48" i="180"/>
  <c r="J48" i="180" s="1"/>
  <c r="P46" i="180"/>
  <c r="L46" i="180"/>
  <c r="K46" i="180"/>
  <c r="I46" i="180"/>
  <c r="M46" i="180" s="1"/>
  <c r="F46" i="180"/>
  <c r="P44" i="180"/>
  <c r="L44" i="180"/>
  <c r="K44" i="180"/>
  <c r="I44" i="180"/>
  <c r="M44" i="180" s="1"/>
  <c r="F44" i="180"/>
  <c r="P41" i="180"/>
  <c r="M41" i="180"/>
  <c r="L41" i="180"/>
  <c r="K41" i="180"/>
  <c r="I41" i="180"/>
  <c r="P39" i="180"/>
  <c r="L39" i="180"/>
  <c r="K39" i="180"/>
  <c r="I39" i="180"/>
  <c r="M39" i="180" s="1"/>
  <c r="P37" i="180"/>
  <c r="M37" i="180"/>
  <c r="L37" i="180"/>
  <c r="K37" i="180"/>
  <c r="I37" i="180"/>
  <c r="P35" i="180"/>
  <c r="M35" i="180"/>
  <c r="L35" i="180"/>
  <c r="K35" i="180"/>
  <c r="I35" i="180"/>
  <c r="P33" i="180"/>
  <c r="L33" i="180"/>
  <c r="K33" i="180"/>
  <c r="I33" i="180"/>
  <c r="M33" i="180" s="1"/>
  <c r="N43" i="180" s="1"/>
  <c r="P30" i="180"/>
  <c r="L30" i="180"/>
  <c r="K30" i="180"/>
  <c r="I30" i="180"/>
  <c r="M30" i="180" s="1"/>
  <c r="F30" i="180"/>
  <c r="J30" i="180" s="1"/>
  <c r="P28" i="180"/>
  <c r="L28" i="180"/>
  <c r="K28" i="180"/>
  <c r="I28" i="180"/>
  <c r="M28" i="180" s="1"/>
  <c r="F28" i="180"/>
  <c r="P26" i="180"/>
  <c r="L26" i="180"/>
  <c r="K26" i="180"/>
  <c r="J26" i="180"/>
  <c r="I26" i="180"/>
  <c r="M26" i="180" s="1"/>
  <c r="N32" i="180" s="1"/>
  <c r="N26" i="180" s="1"/>
  <c r="P25" i="180"/>
  <c r="F25" i="180"/>
  <c r="N24" i="180"/>
  <c r="J46" i="180" s="1"/>
  <c r="J24" i="180"/>
  <c r="P23" i="180"/>
  <c r="I23" i="180"/>
  <c r="E23" i="180"/>
  <c r="P21" i="180"/>
  <c r="I21" i="180"/>
  <c r="E21" i="180"/>
  <c r="P19" i="180"/>
  <c r="I19" i="180"/>
  <c r="E19" i="180" s="1"/>
  <c r="P17" i="180"/>
  <c r="I17" i="180"/>
  <c r="E17" i="180"/>
  <c r="I14" i="180"/>
  <c r="I12" i="180"/>
  <c r="I10" i="180"/>
  <c r="I16" i="180" s="1"/>
  <c r="P16" i="180" s="1"/>
  <c r="P52" i="179"/>
  <c r="L52" i="179"/>
  <c r="K52" i="179"/>
  <c r="I52" i="179"/>
  <c r="M52" i="179" s="1"/>
  <c r="F52" i="179"/>
  <c r="P50" i="179"/>
  <c r="L50" i="179"/>
  <c r="K50" i="179"/>
  <c r="I50" i="179"/>
  <c r="M50" i="179" s="1"/>
  <c r="F50" i="179"/>
  <c r="J50" i="179" s="1"/>
  <c r="P48" i="179"/>
  <c r="L48" i="179"/>
  <c r="K48" i="179"/>
  <c r="I48" i="179"/>
  <c r="M48" i="179" s="1"/>
  <c r="F48" i="179"/>
  <c r="J48" i="179" s="1"/>
  <c r="P46" i="179"/>
  <c r="L46" i="179"/>
  <c r="K46" i="179"/>
  <c r="I46" i="179"/>
  <c r="M46" i="179" s="1"/>
  <c r="F46" i="179"/>
  <c r="P44" i="179"/>
  <c r="L44" i="179"/>
  <c r="K44" i="179"/>
  <c r="I44" i="179"/>
  <c r="M44" i="179" s="1"/>
  <c r="F44" i="179"/>
  <c r="P41" i="179"/>
  <c r="L41" i="179"/>
  <c r="K41" i="179"/>
  <c r="I41" i="179"/>
  <c r="M41" i="179" s="1"/>
  <c r="P39" i="179"/>
  <c r="M39" i="179"/>
  <c r="L39" i="179"/>
  <c r="K39" i="179"/>
  <c r="I39" i="179"/>
  <c r="P37" i="179"/>
  <c r="M37" i="179"/>
  <c r="L37" i="179"/>
  <c r="K37" i="179"/>
  <c r="I37" i="179"/>
  <c r="P35" i="179"/>
  <c r="M35" i="179"/>
  <c r="N43" i="179" s="1"/>
  <c r="L35" i="179"/>
  <c r="K35" i="179"/>
  <c r="I35" i="179"/>
  <c r="P33" i="179"/>
  <c r="M33" i="179"/>
  <c r="L33" i="179"/>
  <c r="K33" i="179"/>
  <c r="I33" i="179"/>
  <c r="P30" i="179"/>
  <c r="L30" i="179"/>
  <c r="K30" i="179"/>
  <c r="I30" i="179"/>
  <c r="M30" i="179" s="1"/>
  <c r="F30" i="179"/>
  <c r="P28" i="179"/>
  <c r="L28" i="179"/>
  <c r="K28" i="179"/>
  <c r="I28" i="179"/>
  <c r="M28" i="179" s="1"/>
  <c r="F28" i="179"/>
  <c r="J28" i="179" s="1"/>
  <c r="P26" i="179"/>
  <c r="L26" i="179"/>
  <c r="K26" i="179"/>
  <c r="J26" i="179"/>
  <c r="I26" i="179"/>
  <c r="M26" i="179" s="1"/>
  <c r="F25" i="179"/>
  <c r="N24" i="179"/>
  <c r="J25" i="179" s="1"/>
  <c r="P23" i="179"/>
  <c r="I23" i="179"/>
  <c r="E23" i="179"/>
  <c r="P21" i="179"/>
  <c r="I21" i="179"/>
  <c r="E21" i="179"/>
  <c r="P19" i="179"/>
  <c r="I19" i="179"/>
  <c r="E19" i="179"/>
  <c r="P17" i="179"/>
  <c r="I17" i="179"/>
  <c r="E17" i="179" s="1"/>
  <c r="I14" i="179"/>
  <c r="I12" i="179"/>
  <c r="I16" i="179" s="1"/>
  <c r="P16" i="179" s="1"/>
  <c r="I10" i="179"/>
  <c r="P52" i="178"/>
  <c r="L52" i="178"/>
  <c r="K52" i="178"/>
  <c r="I52" i="178"/>
  <c r="M52" i="178" s="1"/>
  <c r="F52" i="178"/>
  <c r="P50" i="178"/>
  <c r="L50" i="178"/>
  <c r="K50" i="178"/>
  <c r="I50" i="178"/>
  <c r="M50" i="178" s="1"/>
  <c r="F50" i="178"/>
  <c r="P48" i="178"/>
  <c r="L48" i="178"/>
  <c r="K48" i="178"/>
  <c r="I48" i="178"/>
  <c r="M48" i="178" s="1"/>
  <c r="F48" i="178"/>
  <c r="J48" i="178" s="1"/>
  <c r="P46" i="178"/>
  <c r="L46" i="178"/>
  <c r="K46" i="178"/>
  <c r="I46" i="178"/>
  <c r="M46" i="178" s="1"/>
  <c r="F46" i="178"/>
  <c r="J46" i="178" s="1"/>
  <c r="P44" i="178"/>
  <c r="L44" i="178"/>
  <c r="K44" i="178"/>
  <c r="I44" i="178"/>
  <c r="M44" i="178" s="1"/>
  <c r="N54" i="178" s="1"/>
  <c r="N44" i="178" s="1"/>
  <c r="F44" i="178"/>
  <c r="J44" i="178" s="1"/>
  <c r="P41" i="178"/>
  <c r="M41" i="178"/>
  <c r="L41" i="178"/>
  <c r="K41" i="178"/>
  <c r="I41" i="178"/>
  <c r="P39" i="178"/>
  <c r="M39" i="178"/>
  <c r="L39" i="178"/>
  <c r="K39" i="178"/>
  <c r="I39" i="178"/>
  <c r="P37" i="178"/>
  <c r="M37" i="178"/>
  <c r="L37" i="178"/>
  <c r="K37" i="178"/>
  <c r="I37" i="178"/>
  <c r="P35" i="178"/>
  <c r="L35" i="178"/>
  <c r="K35" i="178"/>
  <c r="I35" i="178"/>
  <c r="M35" i="178" s="1"/>
  <c r="N43" i="178" s="1"/>
  <c r="P33" i="178"/>
  <c r="M33" i="178"/>
  <c r="L33" i="178"/>
  <c r="K33" i="178"/>
  <c r="I33" i="178"/>
  <c r="P30" i="178"/>
  <c r="L30" i="178"/>
  <c r="K30" i="178"/>
  <c r="I30" i="178"/>
  <c r="M30" i="178" s="1"/>
  <c r="F30" i="178"/>
  <c r="P28" i="178"/>
  <c r="L28" i="178"/>
  <c r="K28" i="178"/>
  <c r="I28" i="178"/>
  <c r="M28" i="178" s="1"/>
  <c r="F28" i="178"/>
  <c r="J28" i="178" s="1"/>
  <c r="P26" i="178"/>
  <c r="L26" i="178"/>
  <c r="K26" i="178"/>
  <c r="J26" i="178"/>
  <c r="I26" i="178"/>
  <c r="M26" i="178" s="1"/>
  <c r="N32" i="178" s="1"/>
  <c r="N26" i="178" s="1"/>
  <c r="F25" i="178"/>
  <c r="N24" i="178"/>
  <c r="P25" i="178" s="1"/>
  <c r="P23" i="178"/>
  <c r="I23" i="178"/>
  <c r="E23" i="178"/>
  <c r="P21" i="178"/>
  <c r="I21" i="178"/>
  <c r="E21" i="178"/>
  <c r="P19" i="178"/>
  <c r="I19" i="178"/>
  <c r="E19" i="178"/>
  <c r="P17" i="178"/>
  <c r="I17" i="178"/>
  <c r="E17" i="178" s="1"/>
  <c r="I14" i="178"/>
  <c r="I12" i="178"/>
  <c r="I16" i="178" s="1"/>
  <c r="P16" i="178" s="1"/>
  <c r="I10" i="178"/>
  <c r="P52" i="177"/>
  <c r="L52" i="177"/>
  <c r="K52" i="177"/>
  <c r="I52" i="177"/>
  <c r="M52" i="177" s="1"/>
  <c r="F52" i="177"/>
  <c r="J52" i="177" s="1"/>
  <c r="P50" i="177"/>
  <c r="M50" i="177"/>
  <c r="L50" i="177"/>
  <c r="K50" i="177"/>
  <c r="I50" i="177"/>
  <c r="F50" i="177"/>
  <c r="P48" i="177"/>
  <c r="L48" i="177"/>
  <c r="K48" i="177"/>
  <c r="I48" i="177"/>
  <c r="M48" i="177" s="1"/>
  <c r="F48" i="177"/>
  <c r="J48" i="177" s="1"/>
  <c r="P46" i="177"/>
  <c r="L46" i="177"/>
  <c r="K46" i="177"/>
  <c r="I46" i="177"/>
  <c r="M46" i="177" s="1"/>
  <c r="F46" i="177"/>
  <c r="P44" i="177"/>
  <c r="L44" i="177"/>
  <c r="K44" i="177"/>
  <c r="I44" i="177"/>
  <c r="M44" i="177" s="1"/>
  <c r="F44" i="177"/>
  <c r="P41" i="177"/>
  <c r="M41" i="177"/>
  <c r="L41" i="177"/>
  <c r="K41" i="177"/>
  <c r="I41" i="177"/>
  <c r="P39" i="177"/>
  <c r="L39" i="177"/>
  <c r="K39" i="177"/>
  <c r="I39" i="177"/>
  <c r="M39" i="177" s="1"/>
  <c r="P37" i="177"/>
  <c r="M37" i="177"/>
  <c r="L37" i="177"/>
  <c r="K37" i="177"/>
  <c r="I37" i="177"/>
  <c r="P35" i="177"/>
  <c r="M35" i="177"/>
  <c r="L35" i="177"/>
  <c r="K35" i="177"/>
  <c r="I35" i="177"/>
  <c r="P33" i="177"/>
  <c r="L33" i="177"/>
  <c r="K33" i="177"/>
  <c r="I33" i="177"/>
  <c r="M33" i="177" s="1"/>
  <c r="N43" i="177" s="1"/>
  <c r="P30" i="177"/>
  <c r="L30" i="177"/>
  <c r="K30" i="177"/>
  <c r="I30" i="177"/>
  <c r="M30" i="177" s="1"/>
  <c r="F30" i="177"/>
  <c r="J30" i="177" s="1"/>
  <c r="P28" i="177"/>
  <c r="L28" i="177"/>
  <c r="K28" i="177"/>
  <c r="I28" i="177"/>
  <c r="M28" i="177" s="1"/>
  <c r="F28" i="177"/>
  <c r="P26" i="177"/>
  <c r="L26" i="177"/>
  <c r="K26" i="177"/>
  <c r="J26" i="177"/>
  <c r="I26" i="177"/>
  <c r="M26" i="177" s="1"/>
  <c r="N32" i="177" s="1"/>
  <c r="N26" i="177" s="1"/>
  <c r="P25" i="177"/>
  <c r="F25" i="177"/>
  <c r="N24" i="177"/>
  <c r="J46" i="177" s="1"/>
  <c r="J24" i="177"/>
  <c r="P23" i="177"/>
  <c r="I23" i="177"/>
  <c r="E23" i="177"/>
  <c r="P21" i="177"/>
  <c r="I21" i="177"/>
  <c r="E21" i="177"/>
  <c r="P19" i="177"/>
  <c r="I19" i="177"/>
  <c r="E19" i="177" s="1"/>
  <c r="P17" i="177"/>
  <c r="I17" i="177"/>
  <c r="E17" i="177"/>
  <c r="I14" i="177"/>
  <c r="I12" i="177"/>
  <c r="I16" i="177" s="1"/>
  <c r="P16" i="177" s="1"/>
  <c r="I10" i="177"/>
  <c r="P52" i="176"/>
  <c r="L52" i="176"/>
  <c r="K52" i="176"/>
  <c r="J52" i="176"/>
  <c r="I52" i="176"/>
  <c r="M52" i="176" s="1"/>
  <c r="F52" i="176"/>
  <c r="P50" i="176"/>
  <c r="L50" i="176"/>
  <c r="K50" i="176"/>
  <c r="I50" i="176"/>
  <c r="M50" i="176" s="1"/>
  <c r="F50" i="176"/>
  <c r="P48" i="176"/>
  <c r="M48" i="176"/>
  <c r="L48" i="176"/>
  <c r="K48" i="176"/>
  <c r="I48" i="176"/>
  <c r="F48" i="176"/>
  <c r="P46" i="176"/>
  <c r="L46" i="176"/>
  <c r="K46" i="176"/>
  <c r="I46" i="176"/>
  <c r="M46" i="176" s="1"/>
  <c r="F46" i="176"/>
  <c r="P44" i="176"/>
  <c r="L44" i="176"/>
  <c r="K44" i="176"/>
  <c r="I44" i="176"/>
  <c r="M44" i="176" s="1"/>
  <c r="N54" i="176" s="1"/>
  <c r="N44" i="176" s="1"/>
  <c r="F44" i="176"/>
  <c r="J44" i="176" s="1"/>
  <c r="P41" i="176"/>
  <c r="L41" i="176"/>
  <c r="K41" i="176"/>
  <c r="I41" i="176"/>
  <c r="M41" i="176" s="1"/>
  <c r="P39" i="176"/>
  <c r="M39" i="176"/>
  <c r="L39" i="176"/>
  <c r="K39" i="176"/>
  <c r="I39" i="176"/>
  <c r="P37" i="176"/>
  <c r="M37" i="176"/>
  <c r="L37" i="176"/>
  <c r="K37" i="176"/>
  <c r="I37" i="176"/>
  <c r="P35" i="176"/>
  <c r="L35" i="176"/>
  <c r="K35" i="176"/>
  <c r="I35" i="176"/>
  <c r="M35" i="176" s="1"/>
  <c r="P33" i="176"/>
  <c r="M33" i="176"/>
  <c r="N43" i="176" s="1"/>
  <c r="L33" i="176"/>
  <c r="K33" i="176"/>
  <c r="I33" i="176"/>
  <c r="P30" i="176"/>
  <c r="L30" i="176"/>
  <c r="K30" i="176"/>
  <c r="I30" i="176"/>
  <c r="M30" i="176" s="1"/>
  <c r="F30" i="176"/>
  <c r="P28" i="176"/>
  <c r="L28" i="176"/>
  <c r="K28" i="176"/>
  <c r="I28" i="176"/>
  <c r="M28" i="176" s="1"/>
  <c r="F28" i="176"/>
  <c r="J28" i="176" s="1"/>
  <c r="P26" i="176"/>
  <c r="L26" i="176"/>
  <c r="K26" i="176"/>
  <c r="J26" i="176"/>
  <c r="I26" i="176"/>
  <c r="M26" i="176" s="1"/>
  <c r="P25" i="176"/>
  <c r="F25" i="176"/>
  <c r="N24" i="176"/>
  <c r="P23" i="176"/>
  <c r="I23" i="176"/>
  <c r="E23" i="176"/>
  <c r="P21" i="176"/>
  <c r="I21" i="176"/>
  <c r="E21" i="176" s="1"/>
  <c r="P19" i="176"/>
  <c r="I19" i="176"/>
  <c r="E19" i="176"/>
  <c r="P17" i="176"/>
  <c r="I17" i="176"/>
  <c r="E17" i="176" s="1"/>
  <c r="I14" i="176"/>
  <c r="I12" i="176"/>
  <c r="I16" i="176" s="1"/>
  <c r="P16" i="176" s="1"/>
  <c r="I10" i="176"/>
  <c r="P52" i="175"/>
  <c r="L52" i="175"/>
  <c r="K52" i="175"/>
  <c r="J52" i="175"/>
  <c r="I52" i="175"/>
  <c r="M52" i="175" s="1"/>
  <c r="F52" i="175"/>
  <c r="P50" i="175"/>
  <c r="L50" i="175"/>
  <c r="K50" i="175"/>
  <c r="J50" i="175"/>
  <c r="I50" i="175"/>
  <c r="M50" i="175" s="1"/>
  <c r="F50" i="175"/>
  <c r="P48" i="175"/>
  <c r="L48" i="175"/>
  <c r="K48" i="175"/>
  <c r="I48" i="175"/>
  <c r="M48" i="175" s="1"/>
  <c r="F48" i="175"/>
  <c r="J48" i="175" s="1"/>
  <c r="P46" i="175"/>
  <c r="M46" i="175"/>
  <c r="L46" i="175"/>
  <c r="K46" i="175"/>
  <c r="I46" i="175"/>
  <c r="F46" i="175"/>
  <c r="P44" i="175"/>
  <c r="M44" i="175"/>
  <c r="N54" i="175" s="1"/>
  <c r="N44" i="175" s="1"/>
  <c r="L44" i="175"/>
  <c r="K44" i="175"/>
  <c r="I44" i="175"/>
  <c r="F44" i="175"/>
  <c r="J44" i="175" s="1"/>
  <c r="P41" i="175"/>
  <c r="M41" i="175"/>
  <c r="L41" i="175"/>
  <c r="K41" i="175"/>
  <c r="I41" i="175"/>
  <c r="P39" i="175"/>
  <c r="M39" i="175"/>
  <c r="L39" i="175"/>
  <c r="K39" i="175"/>
  <c r="I39" i="175"/>
  <c r="P37" i="175"/>
  <c r="L37" i="175"/>
  <c r="K37" i="175"/>
  <c r="I37" i="175"/>
  <c r="M37" i="175" s="1"/>
  <c r="P35" i="175"/>
  <c r="L35" i="175"/>
  <c r="K35" i="175"/>
  <c r="I35" i="175"/>
  <c r="M35" i="175" s="1"/>
  <c r="P33" i="175"/>
  <c r="M33" i="175"/>
  <c r="L33" i="175"/>
  <c r="K33" i="175"/>
  <c r="I33" i="175"/>
  <c r="P30" i="175"/>
  <c r="L30" i="175"/>
  <c r="K30" i="175"/>
  <c r="J30" i="175"/>
  <c r="I30" i="175"/>
  <c r="M30" i="175" s="1"/>
  <c r="F30" i="175"/>
  <c r="P28" i="175"/>
  <c r="L28" i="175"/>
  <c r="K28" i="175"/>
  <c r="I28" i="175"/>
  <c r="M28" i="175" s="1"/>
  <c r="F28" i="175"/>
  <c r="P26" i="175"/>
  <c r="L26" i="175"/>
  <c r="K26" i="175"/>
  <c r="J26" i="175"/>
  <c r="I26" i="175"/>
  <c r="M26" i="175" s="1"/>
  <c r="J25" i="175"/>
  <c r="F25" i="175"/>
  <c r="N24" i="175" s="1"/>
  <c r="P25" i="175" s="1"/>
  <c r="J24" i="175"/>
  <c r="P23" i="175"/>
  <c r="I23" i="175"/>
  <c r="E23" i="175" s="1"/>
  <c r="P21" i="175"/>
  <c r="I21" i="175"/>
  <c r="E21" i="175"/>
  <c r="P19" i="175"/>
  <c r="I19" i="175"/>
  <c r="I25" i="175" s="1"/>
  <c r="E19" i="175"/>
  <c r="P17" i="175"/>
  <c r="I17" i="175"/>
  <c r="E17" i="175"/>
  <c r="I14" i="175"/>
  <c r="I12" i="175"/>
  <c r="I16" i="175" s="1"/>
  <c r="P16" i="175" s="1"/>
  <c r="I10" i="175"/>
  <c r="P52" i="174"/>
  <c r="M52" i="174"/>
  <c r="L52" i="174"/>
  <c r="K52" i="174"/>
  <c r="I52" i="174"/>
  <c r="F52" i="174"/>
  <c r="P50" i="174"/>
  <c r="L50" i="174"/>
  <c r="K50" i="174"/>
  <c r="I50" i="174"/>
  <c r="M50" i="174" s="1"/>
  <c r="F50" i="174"/>
  <c r="J50" i="174" s="1"/>
  <c r="P48" i="174"/>
  <c r="L48" i="174"/>
  <c r="K48" i="174"/>
  <c r="I48" i="174"/>
  <c r="M48" i="174" s="1"/>
  <c r="F48" i="174"/>
  <c r="P46" i="174"/>
  <c r="L46" i="174"/>
  <c r="K46" i="174"/>
  <c r="J46" i="174"/>
  <c r="I46" i="174"/>
  <c r="M46" i="174" s="1"/>
  <c r="F46" i="174"/>
  <c r="P44" i="174"/>
  <c r="L44" i="174"/>
  <c r="K44" i="174"/>
  <c r="J44" i="174"/>
  <c r="I44" i="174"/>
  <c r="M44" i="174" s="1"/>
  <c r="N54" i="174" s="1"/>
  <c r="N44" i="174" s="1"/>
  <c r="F44" i="174"/>
  <c r="P41" i="174"/>
  <c r="M41" i="174"/>
  <c r="L41" i="174"/>
  <c r="K41" i="174"/>
  <c r="I41" i="174"/>
  <c r="P39" i="174"/>
  <c r="L39" i="174"/>
  <c r="K39" i="174"/>
  <c r="I39" i="174"/>
  <c r="M39" i="174" s="1"/>
  <c r="P37" i="174"/>
  <c r="L37" i="174"/>
  <c r="K37" i="174"/>
  <c r="I37" i="174"/>
  <c r="M37" i="174" s="1"/>
  <c r="P35" i="174"/>
  <c r="M35" i="174"/>
  <c r="L35" i="174"/>
  <c r="K35" i="174"/>
  <c r="I35" i="174"/>
  <c r="P33" i="174"/>
  <c r="M33" i="174"/>
  <c r="L33" i="174"/>
  <c r="K33" i="174"/>
  <c r="I33" i="174"/>
  <c r="N32" i="174"/>
  <c r="N26" i="174" s="1"/>
  <c r="P30" i="174"/>
  <c r="M30" i="174"/>
  <c r="L30" i="174"/>
  <c r="K30" i="174"/>
  <c r="I30" i="174"/>
  <c r="F30" i="174"/>
  <c r="P28" i="174"/>
  <c r="L28" i="174"/>
  <c r="K28" i="174"/>
  <c r="I28" i="174"/>
  <c r="M28" i="174" s="1"/>
  <c r="F28" i="174"/>
  <c r="J28" i="174" s="1"/>
  <c r="P26" i="174"/>
  <c r="L26" i="174"/>
  <c r="K26" i="174"/>
  <c r="J26" i="174"/>
  <c r="I26" i="174"/>
  <c r="M26" i="174" s="1"/>
  <c r="J25" i="174"/>
  <c r="F25" i="174"/>
  <c r="N24" i="174"/>
  <c r="J48" i="174" s="1"/>
  <c r="J24" i="174"/>
  <c r="P23" i="174"/>
  <c r="I23" i="174"/>
  <c r="E23" i="174"/>
  <c r="P21" i="174"/>
  <c r="I21" i="174"/>
  <c r="E21" i="174" s="1"/>
  <c r="P19" i="174"/>
  <c r="I19" i="174"/>
  <c r="E19" i="174"/>
  <c r="P17" i="174"/>
  <c r="I17" i="174"/>
  <c r="I25" i="174" s="1"/>
  <c r="E17" i="174"/>
  <c r="P16" i="174"/>
  <c r="I14" i="174"/>
  <c r="I12" i="174"/>
  <c r="I10" i="174"/>
  <c r="I16" i="174" s="1"/>
  <c r="P52" i="173"/>
  <c r="L52" i="173"/>
  <c r="K52" i="173"/>
  <c r="I52" i="173"/>
  <c r="M52" i="173" s="1"/>
  <c r="F52" i="173"/>
  <c r="P50" i="173"/>
  <c r="M50" i="173"/>
  <c r="L50" i="173"/>
  <c r="K50" i="173"/>
  <c r="I50" i="173"/>
  <c r="F50" i="173"/>
  <c r="P48" i="173"/>
  <c r="L48" i="173"/>
  <c r="K48" i="173"/>
  <c r="I48" i="173"/>
  <c r="M48" i="173" s="1"/>
  <c r="F48" i="173"/>
  <c r="P46" i="173"/>
  <c r="L46" i="173"/>
  <c r="K46" i="173"/>
  <c r="I46" i="173"/>
  <c r="M46" i="173" s="1"/>
  <c r="F46" i="173"/>
  <c r="P44" i="173"/>
  <c r="L44" i="173"/>
  <c r="K44" i="173"/>
  <c r="I44" i="173"/>
  <c r="M44" i="173" s="1"/>
  <c r="N54" i="173" s="1"/>
  <c r="N44" i="173" s="1"/>
  <c r="F44" i="173"/>
  <c r="P41" i="173"/>
  <c r="M41" i="173"/>
  <c r="L41" i="173"/>
  <c r="K41" i="173"/>
  <c r="I41" i="173"/>
  <c r="P39" i="173"/>
  <c r="L39" i="173"/>
  <c r="K39" i="173"/>
  <c r="I39" i="173"/>
  <c r="M39" i="173" s="1"/>
  <c r="P37" i="173"/>
  <c r="M37" i="173"/>
  <c r="L37" i="173"/>
  <c r="K37" i="173"/>
  <c r="I37" i="173"/>
  <c r="P35" i="173"/>
  <c r="L35" i="173"/>
  <c r="K35" i="173"/>
  <c r="I35" i="173"/>
  <c r="M35" i="173" s="1"/>
  <c r="P33" i="173"/>
  <c r="L33" i="173"/>
  <c r="K33" i="173"/>
  <c r="I33" i="173"/>
  <c r="M33" i="173" s="1"/>
  <c r="N43" i="173" s="1"/>
  <c r="P30" i="173"/>
  <c r="L30" i="173"/>
  <c r="K30" i="173"/>
  <c r="I30" i="173"/>
  <c r="M30" i="173" s="1"/>
  <c r="F30" i="173"/>
  <c r="P28" i="173"/>
  <c r="M28" i="173"/>
  <c r="L28" i="173"/>
  <c r="K28" i="173"/>
  <c r="I28" i="173"/>
  <c r="F28" i="173"/>
  <c r="P26" i="173"/>
  <c r="L26" i="173"/>
  <c r="K26" i="173"/>
  <c r="J26" i="173"/>
  <c r="I26" i="173"/>
  <c r="M26" i="173" s="1"/>
  <c r="N32" i="173" s="1"/>
  <c r="N26" i="173" s="1"/>
  <c r="F25" i="173"/>
  <c r="N24" i="173" s="1"/>
  <c r="P23" i="173"/>
  <c r="I23" i="173"/>
  <c r="E23" i="173" s="1"/>
  <c r="P21" i="173"/>
  <c r="I21" i="173"/>
  <c r="E21" i="173"/>
  <c r="P19" i="173"/>
  <c r="I19" i="173"/>
  <c r="E19" i="173" s="1"/>
  <c r="P17" i="173"/>
  <c r="I17" i="173"/>
  <c r="I25" i="173" s="1"/>
  <c r="I14" i="173"/>
  <c r="I12" i="173"/>
  <c r="I10" i="173"/>
  <c r="I16" i="173" s="1"/>
  <c r="P16" i="173" s="1"/>
  <c r="P52" i="172"/>
  <c r="L52" i="172"/>
  <c r="K52" i="172"/>
  <c r="I52" i="172"/>
  <c r="M52" i="172" s="1"/>
  <c r="F52" i="172"/>
  <c r="P50" i="172"/>
  <c r="L50" i="172"/>
  <c r="K50" i="172"/>
  <c r="I50" i="172"/>
  <c r="M50" i="172" s="1"/>
  <c r="F50" i="172"/>
  <c r="P48" i="172"/>
  <c r="L48" i="172"/>
  <c r="K48" i="172"/>
  <c r="I48" i="172"/>
  <c r="M48" i="172" s="1"/>
  <c r="F48" i="172"/>
  <c r="P46" i="172"/>
  <c r="L46" i="172"/>
  <c r="K46" i="172"/>
  <c r="I46" i="172"/>
  <c r="M46" i="172" s="1"/>
  <c r="F46" i="172"/>
  <c r="P44" i="172"/>
  <c r="L44" i="172"/>
  <c r="K44" i="172"/>
  <c r="I44" i="172"/>
  <c r="M44" i="172" s="1"/>
  <c r="N54" i="172" s="1"/>
  <c r="N44" i="172" s="1"/>
  <c r="F44" i="172"/>
  <c r="P41" i="172"/>
  <c r="L41" i="172"/>
  <c r="K41" i="172"/>
  <c r="I41" i="172"/>
  <c r="M41" i="172" s="1"/>
  <c r="P39" i="172"/>
  <c r="M39" i="172"/>
  <c r="L39" i="172"/>
  <c r="K39" i="172"/>
  <c r="I39" i="172"/>
  <c r="P37" i="172"/>
  <c r="L37" i="172"/>
  <c r="K37" i="172"/>
  <c r="I37" i="172"/>
  <c r="M37" i="172" s="1"/>
  <c r="P35" i="172"/>
  <c r="M35" i="172"/>
  <c r="L35" i="172"/>
  <c r="K35" i="172"/>
  <c r="I35" i="172"/>
  <c r="P33" i="172"/>
  <c r="M33" i="172"/>
  <c r="N43" i="172" s="1"/>
  <c r="L33" i="172"/>
  <c r="K33" i="172"/>
  <c r="I33" i="172"/>
  <c r="P30" i="172"/>
  <c r="L30" i="172"/>
  <c r="K30" i="172"/>
  <c r="I30" i="172"/>
  <c r="M30" i="172" s="1"/>
  <c r="F30" i="172"/>
  <c r="P28" i="172"/>
  <c r="L28" i="172"/>
  <c r="K28" i="172"/>
  <c r="I28" i="172"/>
  <c r="M28" i="172" s="1"/>
  <c r="F28" i="172"/>
  <c r="P26" i="172"/>
  <c r="L26" i="172"/>
  <c r="K26" i="172"/>
  <c r="J26" i="172"/>
  <c r="I26" i="172"/>
  <c r="M26" i="172" s="1"/>
  <c r="F25" i="172"/>
  <c r="N24" i="172" s="1"/>
  <c r="P23" i="172"/>
  <c r="I23" i="172"/>
  <c r="E23" i="172"/>
  <c r="P21" i="172"/>
  <c r="I21" i="172"/>
  <c r="E21" i="172"/>
  <c r="P19" i="172"/>
  <c r="I19" i="172"/>
  <c r="E19" i="172"/>
  <c r="P17" i="172"/>
  <c r="I17" i="172"/>
  <c r="E17" i="172" s="1"/>
  <c r="I14" i="172"/>
  <c r="I12" i="172"/>
  <c r="I16" i="172" s="1"/>
  <c r="P16" i="172" s="1"/>
  <c r="I10" i="172"/>
  <c r="P52" i="171"/>
  <c r="L52" i="171"/>
  <c r="K52" i="171"/>
  <c r="I52" i="171"/>
  <c r="M52" i="171" s="1"/>
  <c r="F52" i="171"/>
  <c r="J52" i="171" s="1"/>
  <c r="P50" i="171"/>
  <c r="L50" i="171"/>
  <c r="K50" i="171"/>
  <c r="I50" i="171"/>
  <c r="M50" i="171" s="1"/>
  <c r="F50" i="171"/>
  <c r="P48" i="171"/>
  <c r="L48" i="171"/>
  <c r="K48" i="171"/>
  <c r="I48" i="171"/>
  <c r="M48" i="171" s="1"/>
  <c r="F48" i="171"/>
  <c r="P46" i="171"/>
  <c r="M46" i="171"/>
  <c r="L46" i="171"/>
  <c r="K46" i="171"/>
  <c r="I46" i="171"/>
  <c r="F46" i="171"/>
  <c r="P44" i="171"/>
  <c r="L44" i="171"/>
  <c r="K44" i="171"/>
  <c r="I44" i="171"/>
  <c r="M44" i="171" s="1"/>
  <c r="F44" i="171"/>
  <c r="P41" i="171"/>
  <c r="M41" i="171"/>
  <c r="L41" i="171"/>
  <c r="K41" i="171"/>
  <c r="I41" i="171"/>
  <c r="P39" i="171"/>
  <c r="L39" i="171"/>
  <c r="K39" i="171"/>
  <c r="I39" i="171"/>
  <c r="M39" i="171" s="1"/>
  <c r="P37" i="171"/>
  <c r="M37" i="171"/>
  <c r="L37" i="171"/>
  <c r="K37" i="171"/>
  <c r="I37" i="171"/>
  <c r="P35" i="171"/>
  <c r="L35" i="171"/>
  <c r="K35" i="171"/>
  <c r="I35" i="171"/>
  <c r="M35" i="171" s="1"/>
  <c r="P33" i="171"/>
  <c r="L33" i="171"/>
  <c r="K33" i="171"/>
  <c r="I33" i="171"/>
  <c r="M33" i="171" s="1"/>
  <c r="N43" i="171" s="1"/>
  <c r="P30" i="171"/>
  <c r="L30" i="171"/>
  <c r="K30" i="171"/>
  <c r="I30" i="171"/>
  <c r="M30" i="171" s="1"/>
  <c r="F30" i="171"/>
  <c r="P28" i="171"/>
  <c r="L28" i="171"/>
  <c r="K28" i="171"/>
  <c r="I28" i="171"/>
  <c r="M28" i="171" s="1"/>
  <c r="F28" i="171"/>
  <c r="P26" i="171"/>
  <c r="L26" i="171"/>
  <c r="K26" i="171"/>
  <c r="J26" i="171"/>
  <c r="I26" i="171"/>
  <c r="M26" i="171" s="1"/>
  <c r="N32" i="171" s="1"/>
  <c r="N26" i="171" s="1"/>
  <c r="F25" i="171"/>
  <c r="N24" i="171" s="1"/>
  <c r="P25" i="171" s="1"/>
  <c r="P23" i="171"/>
  <c r="I23" i="171"/>
  <c r="E23" i="171" s="1"/>
  <c r="P21" i="171"/>
  <c r="I21" i="171"/>
  <c r="E21" i="171" s="1"/>
  <c r="P19" i="171"/>
  <c r="I19" i="171"/>
  <c r="E19" i="171" s="1"/>
  <c r="P17" i="171"/>
  <c r="I17" i="171"/>
  <c r="E17" i="171"/>
  <c r="I14" i="171"/>
  <c r="I12" i="171"/>
  <c r="I10" i="171"/>
  <c r="I16" i="171" s="1"/>
  <c r="P16" i="171" s="1"/>
  <c r="P52" i="170"/>
  <c r="M52" i="170"/>
  <c r="L52" i="170"/>
  <c r="K52" i="170"/>
  <c r="I52" i="170"/>
  <c r="F52" i="170"/>
  <c r="J52" i="170" s="1"/>
  <c r="P50" i="170"/>
  <c r="L50" i="170"/>
  <c r="K50" i="170"/>
  <c r="J50" i="170"/>
  <c r="I50" i="170"/>
  <c r="M50" i="170" s="1"/>
  <c r="F50" i="170"/>
  <c r="P48" i="170"/>
  <c r="L48" i="170"/>
  <c r="K48" i="170"/>
  <c r="I48" i="170"/>
  <c r="M48" i="170" s="1"/>
  <c r="F48" i="170"/>
  <c r="P46" i="170"/>
  <c r="L46" i="170"/>
  <c r="K46" i="170"/>
  <c r="I46" i="170"/>
  <c r="M46" i="170" s="1"/>
  <c r="F46" i="170"/>
  <c r="J46" i="170" s="1"/>
  <c r="P44" i="170"/>
  <c r="L44" i="170"/>
  <c r="K44" i="170"/>
  <c r="I44" i="170"/>
  <c r="M44" i="170" s="1"/>
  <c r="F44" i="170"/>
  <c r="J44" i="170" s="1"/>
  <c r="P41" i="170"/>
  <c r="L41" i="170"/>
  <c r="K41" i="170"/>
  <c r="I41" i="170"/>
  <c r="M41" i="170" s="1"/>
  <c r="P39" i="170"/>
  <c r="M39" i="170"/>
  <c r="L39" i="170"/>
  <c r="K39" i="170"/>
  <c r="I39" i="170"/>
  <c r="P37" i="170"/>
  <c r="L37" i="170"/>
  <c r="K37" i="170"/>
  <c r="I37" i="170"/>
  <c r="M37" i="170" s="1"/>
  <c r="P35" i="170"/>
  <c r="M35" i="170"/>
  <c r="L35" i="170"/>
  <c r="K35" i="170"/>
  <c r="I35" i="170"/>
  <c r="P33" i="170"/>
  <c r="L33" i="170"/>
  <c r="K33" i="170"/>
  <c r="I33" i="170"/>
  <c r="M33" i="170" s="1"/>
  <c r="N43" i="170" s="1"/>
  <c r="P30" i="170"/>
  <c r="M30" i="170"/>
  <c r="L30" i="170"/>
  <c r="K30" i="170"/>
  <c r="I30" i="170"/>
  <c r="F30" i="170"/>
  <c r="J30" i="170" s="1"/>
  <c r="P28" i="170"/>
  <c r="L28" i="170"/>
  <c r="K28" i="170"/>
  <c r="J28" i="170"/>
  <c r="I28" i="170"/>
  <c r="M28" i="170" s="1"/>
  <c r="F28" i="170"/>
  <c r="P26" i="170"/>
  <c r="L26" i="170"/>
  <c r="K26" i="170"/>
  <c r="J26" i="170"/>
  <c r="I26" i="170"/>
  <c r="M26" i="170" s="1"/>
  <c r="N32" i="170" s="1"/>
  <c r="N26" i="170" s="1"/>
  <c r="F25" i="170"/>
  <c r="N24" i="170"/>
  <c r="P25" i="170" s="1"/>
  <c r="P23" i="170"/>
  <c r="I23" i="170"/>
  <c r="E23" i="170"/>
  <c r="P21" i="170"/>
  <c r="I21" i="170"/>
  <c r="E21" i="170" s="1"/>
  <c r="P19" i="170"/>
  <c r="I19" i="170"/>
  <c r="E19" i="170" s="1"/>
  <c r="P17" i="170"/>
  <c r="I17" i="170"/>
  <c r="E17" i="170" s="1"/>
  <c r="I14" i="170"/>
  <c r="I12" i="170"/>
  <c r="I10" i="170"/>
  <c r="I16" i="170" s="1"/>
  <c r="P16" i="170" s="1"/>
  <c r="P52" i="169"/>
  <c r="L52" i="169"/>
  <c r="K52" i="169"/>
  <c r="I52" i="169"/>
  <c r="M52" i="169" s="1"/>
  <c r="F52" i="169"/>
  <c r="J52" i="169" s="1"/>
  <c r="P50" i="169"/>
  <c r="L50" i="169"/>
  <c r="K50" i="169"/>
  <c r="I50" i="169"/>
  <c r="M50" i="169" s="1"/>
  <c r="F50" i="169"/>
  <c r="P48" i="169"/>
  <c r="L48" i="169"/>
  <c r="K48" i="169"/>
  <c r="I48" i="169"/>
  <c r="M48" i="169" s="1"/>
  <c r="F48" i="169"/>
  <c r="J48" i="169" s="1"/>
  <c r="P46" i="169"/>
  <c r="L46" i="169"/>
  <c r="K46" i="169"/>
  <c r="J46" i="169"/>
  <c r="I46" i="169"/>
  <c r="M46" i="169" s="1"/>
  <c r="F46" i="169"/>
  <c r="P44" i="169"/>
  <c r="L44" i="169"/>
  <c r="K44" i="169"/>
  <c r="J44" i="169"/>
  <c r="I44" i="169"/>
  <c r="M44" i="169" s="1"/>
  <c r="N54" i="169" s="1"/>
  <c r="N44" i="169" s="1"/>
  <c r="F44" i="169"/>
  <c r="P41" i="169"/>
  <c r="L41" i="169"/>
  <c r="K41" i="169"/>
  <c r="I41" i="169"/>
  <c r="M41" i="169" s="1"/>
  <c r="P39" i="169"/>
  <c r="L39" i="169"/>
  <c r="K39" i="169"/>
  <c r="I39" i="169"/>
  <c r="M39" i="169" s="1"/>
  <c r="P37" i="169"/>
  <c r="M37" i="169"/>
  <c r="L37" i="169"/>
  <c r="K37" i="169"/>
  <c r="I37" i="169"/>
  <c r="P35" i="169"/>
  <c r="M35" i="169"/>
  <c r="L35" i="169"/>
  <c r="K35" i="169"/>
  <c r="I35" i="169"/>
  <c r="P33" i="169"/>
  <c r="L33" i="169"/>
  <c r="K33" i="169"/>
  <c r="I33" i="169"/>
  <c r="M33" i="169" s="1"/>
  <c r="N43" i="169" s="1"/>
  <c r="P30" i="169"/>
  <c r="L30" i="169"/>
  <c r="K30" i="169"/>
  <c r="J30" i="169"/>
  <c r="I30" i="169"/>
  <c r="M30" i="169" s="1"/>
  <c r="F30" i="169"/>
  <c r="P28" i="169"/>
  <c r="L28" i="169"/>
  <c r="K28" i="169"/>
  <c r="I28" i="169"/>
  <c r="M28" i="169" s="1"/>
  <c r="F28" i="169"/>
  <c r="J28" i="169" s="1"/>
  <c r="P26" i="169"/>
  <c r="L26" i="169"/>
  <c r="K26" i="169"/>
  <c r="J26" i="169"/>
  <c r="I26" i="169"/>
  <c r="M26" i="169" s="1"/>
  <c r="P25" i="169"/>
  <c r="J25" i="169"/>
  <c r="F25" i="169"/>
  <c r="N24" i="169"/>
  <c r="J24" i="169"/>
  <c r="P23" i="169"/>
  <c r="I23" i="169"/>
  <c r="E23" i="169"/>
  <c r="P21" i="169"/>
  <c r="I21" i="169"/>
  <c r="E21" i="169" s="1"/>
  <c r="P19" i="169"/>
  <c r="I19" i="169"/>
  <c r="E19" i="169"/>
  <c r="P17" i="169"/>
  <c r="I17" i="169"/>
  <c r="E17" i="169"/>
  <c r="I14" i="169"/>
  <c r="I12" i="169"/>
  <c r="I10" i="169"/>
  <c r="I16" i="169" s="1"/>
  <c r="P16" i="169" s="1"/>
  <c r="P52" i="168"/>
  <c r="L52" i="168"/>
  <c r="K52" i="168"/>
  <c r="I52" i="168"/>
  <c r="M52" i="168" s="1"/>
  <c r="F52" i="168"/>
  <c r="J52" i="168" s="1"/>
  <c r="P50" i="168"/>
  <c r="L50" i="168"/>
  <c r="K50" i="168"/>
  <c r="I50" i="168"/>
  <c r="M50" i="168" s="1"/>
  <c r="F50" i="168"/>
  <c r="J50" i="168" s="1"/>
  <c r="P48" i="168"/>
  <c r="L48" i="168"/>
  <c r="K48" i="168"/>
  <c r="J48" i="168"/>
  <c r="I48" i="168"/>
  <c r="M48" i="168" s="1"/>
  <c r="F48" i="168"/>
  <c r="P46" i="168"/>
  <c r="L46" i="168"/>
  <c r="K46" i="168"/>
  <c r="I46" i="168"/>
  <c r="M46" i="168" s="1"/>
  <c r="F46" i="168"/>
  <c r="P44" i="168"/>
  <c r="L44" i="168"/>
  <c r="K44" i="168"/>
  <c r="I44" i="168"/>
  <c r="M44" i="168" s="1"/>
  <c r="F44" i="168"/>
  <c r="P41" i="168"/>
  <c r="M41" i="168"/>
  <c r="L41" i="168"/>
  <c r="K41" i="168"/>
  <c r="I41" i="168"/>
  <c r="P39" i="168"/>
  <c r="L39" i="168"/>
  <c r="K39" i="168"/>
  <c r="I39" i="168"/>
  <c r="M39" i="168" s="1"/>
  <c r="P37" i="168"/>
  <c r="M37" i="168"/>
  <c r="L37" i="168"/>
  <c r="K37" i="168"/>
  <c r="I37" i="168"/>
  <c r="P35" i="168"/>
  <c r="M35" i="168"/>
  <c r="L35" i="168"/>
  <c r="K35" i="168"/>
  <c r="I35" i="168"/>
  <c r="P33" i="168"/>
  <c r="L33" i="168"/>
  <c r="K33" i="168"/>
  <c r="I33" i="168"/>
  <c r="M33" i="168" s="1"/>
  <c r="P30" i="168"/>
  <c r="L30" i="168"/>
  <c r="K30" i="168"/>
  <c r="I30" i="168"/>
  <c r="M30" i="168" s="1"/>
  <c r="F30" i="168"/>
  <c r="J30" i="168" s="1"/>
  <c r="P28" i="168"/>
  <c r="L28" i="168"/>
  <c r="K28" i="168"/>
  <c r="I28" i="168"/>
  <c r="M28" i="168" s="1"/>
  <c r="F28" i="168"/>
  <c r="J28" i="168" s="1"/>
  <c r="P26" i="168"/>
  <c r="L26" i="168"/>
  <c r="K26" i="168"/>
  <c r="J26" i="168"/>
  <c r="I26" i="168"/>
  <c r="M26" i="168" s="1"/>
  <c r="J25" i="168"/>
  <c r="F25" i="168"/>
  <c r="N24" i="168"/>
  <c r="J46" i="168" s="1"/>
  <c r="J24" i="168"/>
  <c r="P23" i="168"/>
  <c r="I23" i="168"/>
  <c r="E23" i="168"/>
  <c r="P21" i="168"/>
  <c r="I21" i="168"/>
  <c r="E21" i="168"/>
  <c r="P19" i="168"/>
  <c r="I19" i="168"/>
  <c r="E19" i="168" s="1"/>
  <c r="P17" i="168"/>
  <c r="I17" i="168"/>
  <c r="I25" i="168" s="1"/>
  <c r="E17" i="168"/>
  <c r="I14" i="168"/>
  <c r="I12" i="168"/>
  <c r="I10" i="168"/>
  <c r="I16" i="168" s="1"/>
  <c r="P52" i="167"/>
  <c r="L52" i="167"/>
  <c r="K52" i="167"/>
  <c r="I52" i="167"/>
  <c r="M52" i="167" s="1"/>
  <c r="F52" i="167"/>
  <c r="P50" i="167"/>
  <c r="L50" i="167"/>
  <c r="K50" i="167"/>
  <c r="I50" i="167"/>
  <c r="M50" i="167" s="1"/>
  <c r="F50" i="167"/>
  <c r="J50" i="167" s="1"/>
  <c r="P48" i="167"/>
  <c r="L48" i="167"/>
  <c r="K48" i="167"/>
  <c r="I48" i="167"/>
  <c r="M48" i="167" s="1"/>
  <c r="F48" i="167"/>
  <c r="J48" i="167" s="1"/>
  <c r="P46" i="167"/>
  <c r="L46" i="167"/>
  <c r="K46" i="167"/>
  <c r="I46" i="167"/>
  <c r="M46" i="167" s="1"/>
  <c r="F46" i="167"/>
  <c r="P44" i="167"/>
  <c r="L44" i="167"/>
  <c r="K44" i="167"/>
  <c r="I44" i="167"/>
  <c r="M44" i="167" s="1"/>
  <c r="F44" i="167"/>
  <c r="P41" i="167"/>
  <c r="L41" i="167"/>
  <c r="K41" i="167"/>
  <c r="I41" i="167"/>
  <c r="M41" i="167" s="1"/>
  <c r="P39" i="167"/>
  <c r="M39" i="167"/>
  <c r="L39" i="167"/>
  <c r="K39" i="167"/>
  <c r="I39" i="167"/>
  <c r="P37" i="167"/>
  <c r="M37" i="167"/>
  <c r="L37" i="167"/>
  <c r="K37" i="167"/>
  <c r="I37" i="167"/>
  <c r="P35" i="167"/>
  <c r="M35" i="167"/>
  <c r="N43" i="167" s="1"/>
  <c r="L35" i="167"/>
  <c r="K35" i="167"/>
  <c r="I35" i="167"/>
  <c r="P33" i="167"/>
  <c r="M33" i="167"/>
  <c r="L33" i="167"/>
  <c r="K33" i="167"/>
  <c r="I33" i="167"/>
  <c r="P30" i="167"/>
  <c r="L30" i="167"/>
  <c r="K30" i="167"/>
  <c r="I30" i="167"/>
  <c r="M30" i="167" s="1"/>
  <c r="F30" i="167"/>
  <c r="P28" i="167"/>
  <c r="L28" i="167"/>
  <c r="K28" i="167"/>
  <c r="I28" i="167"/>
  <c r="M28" i="167" s="1"/>
  <c r="F28" i="167"/>
  <c r="J28" i="167" s="1"/>
  <c r="P26" i="167"/>
  <c r="L26" i="167"/>
  <c r="K26" i="167"/>
  <c r="J26" i="167"/>
  <c r="I26" i="167"/>
  <c r="M26" i="167" s="1"/>
  <c r="F25" i="167"/>
  <c r="N24" i="167"/>
  <c r="J25" i="167" s="1"/>
  <c r="P23" i="167"/>
  <c r="I23" i="167"/>
  <c r="E23" i="167"/>
  <c r="P21" i="167"/>
  <c r="I21" i="167"/>
  <c r="E21" i="167"/>
  <c r="P19" i="167"/>
  <c r="I19" i="167"/>
  <c r="E19" i="167"/>
  <c r="P17" i="167"/>
  <c r="I17" i="167"/>
  <c r="E17" i="167" s="1"/>
  <c r="I14" i="167"/>
  <c r="I12" i="167"/>
  <c r="I16" i="167" s="1"/>
  <c r="P16" i="167" s="1"/>
  <c r="I10" i="167"/>
  <c r="P52" i="166"/>
  <c r="L52" i="166"/>
  <c r="K52" i="166"/>
  <c r="I52" i="166"/>
  <c r="M52" i="166" s="1"/>
  <c r="F52" i="166"/>
  <c r="J52" i="166" s="1"/>
  <c r="P50" i="166"/>
  <c r="L50" i="166"/>
  <c r="K50" i="166"/>
  <c r="I50" i="166"/>
  <c r="M50" i="166" s="1"/>
  <c r="F50" i="166"/>
  <c r="J50" i="166" s="1"/>
  <c r="P48" i="166"/>
  <c r="L48" i="166"/>
  <c r="K48" i="166"/>
  <c r="J48" i="166"/>
  <c r="I48" i="166"/>
  <c r="M48" i="166" s="1"/>
  <c r="F48" i="166"/>
  <c r="P46" i="166"/>
  <c r="L46" i="166"/>
  <c r="K46" i="166"/>
  <c r="I46" i="166"/>
  <c r="M46" i="166" s="1"/>
  <c r="F46" i="166"/>
  <c r="P44" i="166"/>
  <c r="L44" i="166"/>
  <c r="K44" i="166"/>
  <c r="I44" i="166"/>
  <c r="M44" i="166" s="1"/>
  <c r="N54" i="166" s="1"/>
  <c r="N44" i="166" s="1"/>
  <c r="F44" i="166"/>
  <c r="P41" i="166"/>
  <c r="M41" i="166"/>
  <c r="L41" i="166"/>
  <c r="K41" i="166"/>
  <c r="I41" i="166"/>
  <c r="P39" i="166"/>
  <c r="L39" i="166"/>
  <c r="K39" i="166"/>
  <c r="I39" i="166"/>
  <c r="M39" i="166" s="1"/>
  <c r="P37" i="166"/>
  <c r="M37" i="166"/>
  <c r="L37" i="166"/>
  <c r="K37" i="166"/>
  <c r="I37" i="166"/>
  <c r="P35" i="166"/>
  <c r="M35" i="166"/>
  <c r="L35" i="166"/>
  <c r="K35" i="166"/>
  <c r="I35" i="166"/>
  <c r="P33" i="166"/>
  <c r="L33" i="166"/>
  <c r="K33" i="166"/>
  <c r="I33" i="166"/>
  <c r="M33" i="166" s="1"/>
  <c r="N43" i="166" s="1"/>
  <c r="P30" i="166"/>
  <c r="L30" i="166"/>
  <c r="K30" i="166"/>
  <c r="I30" i="166"/>
  <c r="M30" i="166" s="1"/>
  <c r="F30" i="166"/>
  <c r="J30" i="166" s="1"/>
  <c r="P28" i="166"/>
  <c r="L28" i="166"/>
  <c r="K28" i="166"/>
  <c r="I28" i="166"/>
  <c r="M28" i="166" s="1"/>
  <c r="F28" i="166"/>
  <c r="J28" i="166" s="1"/>
  <c r="P26" i="166"/>
  <c r="L26" i="166"/>
  <c r="K26" i="166"/>
  <c r="J26" i="166"/>
  <c r="I26" i="166"/>
  <c r="M26" i="166" s="1"/>
  <c r="J25" i="166"/>
  <c r="F25" i="166"/>
  <c r="N24" i="166"/>
  <c r="J46" i="166" s="1"/>
  <c r="J24" i="166"/>
  <c r="P23" i="166"/>
  <c r="I23" i="166"/>
  <c r="E23" i="166"/>
  <c r="P21" i="166"/>
  <c r="I21" i="166"/>
  <c r="E21" i="166"/>
  <c r="P19" i="166"/>
  <c r="I19" i="166"/>
  <c r="E19" i="166" s="1"/>
  <c r="P17" i="166"/>
  <c r="I17" i="166"/>
  <c r="I25" i="166" s="1"/>
  <c r="E17" i="166"/>
  <c r="I14" i="166"/>
  <c r="I12" i="166"/>
  <c r="I10" i="166"/>
  <c r="I16" i="166" s="1"/>
  <c r="P16" i="166" s="1"/>
  <c r="P52" i="165"/>
  <c r="L52" i="165"/>
  <c r="K52" i="165"/>
  <c r="I52" i="165"/>
  <c r="M52" i="165" s="1"/>
  <c r="F52" i="165"/>
  <c r="P50" i="165"/>
  <c r="L50" i="165"/>
  <c r="K50" i="165"/>
  <c r="I50" i="165"/>
  <c r="M50" i="165" s="1"/>
  <c r="F50" i="165"/>
  <c r="J50" i="165" s="1"/>
  <c r="P48" i="165"/>
  <c r="L48" i="165"/>
  <c r="K48" i="165"/>
  <c r="I48" i="165"/>
  <c r="M48" i="165" s="1"/>
  <c r="F48" i="165"/>
  <c r="J48" i="165" s="1"/>
  <c r="P46" i="165"/>
  <c r="L46" i="165"/>
  <c r="K46" i="165"/>
  <c r="I46" i="165"/>
  <c r="M46" i="165" s="1"/>
  <c r="F46" i="165"/>
  <c r="P44" i="165"/>
  <c r="L44" i="165"/>
  <c r="K44" i="165"/>
  <c r="I44" i="165"/>
  <c r="M44" i="165" s="1"/>
  <c r="N54" i="165" s="1"/>
  <c r="N44" i="165" s="1"/>
  <c r="F44" i="165"/>
  <c r="P41" i="165"/>
  <c r="L41" i="165"/>
  <c r="K41" i="165"/>
  <c r="I41" i="165"/>
  <c r="M41" i="165" s="1"/>
  <c r="P39" i="165"/>
  <c r="M39" i="165"/>
  <c r="L39" i="165"/>
  <c r="K39" i="165"/>
  <c r="I39" i="165"/>
  <c r="P37" i="165"/>
  <c r="M37" i="165"/>
  <c r="L37" i="165"/>
  <c r="K37" i="165"/>
  <c r="I37" i="165"/>
  <c r="P35" i="165"/>
  <c r="M35" i="165"/>
  <c r="N43" i="165" s="1"/>
  <c r="L35" i="165"/>
  <c r="K35" i="165"/>
  <c r="I35" i="165"/>
  <c r="P33" i="165"/>
  <c r="M33" i="165"/>
  <c r="L33" i="165"/>
  <c r="K33" i="165"/>
  <c r="I33" i="165"/>
  <c r="P30" i="165"/>
  <c r="L30" i="165"/>
  <c r="K30" i="165"/>
  <c r="I30" i="165"/>
  <c r="M30" i="165" s="1"/>
  <c r="F30" i="165"/>
  <c r="P28" i="165"/>
  <c r="L28" i="165"/>
  <c r="K28" i="165"/>
  <c r="I28" i="165"/>
  <c r="M28" i="165" s="1"/>
  <c r="F28" i="165"/>
  <c r="J28" i="165" s="1"/>
  <c r="P26" i="165"/>
  <c r="L26" i="165"/>
  <c r="K26" i="165"/>
  <c r="J26" i="165"/>
  <c r="I26" i="165"/>
  <c r="M26" i="165" s="1"/>
  <c r="N32" i="165" s="1"/>
  <c r="N26" i="165" s="1"/>
  <c r="F25" i="165"/>
  <c r="N24" i="165"/>
  <c r="J25" i="165" s="1"/>
  <c r="P23" i="165"/>
  <c r="I23" i="165"/>
  <c r="E23" i="165"/>
  <c r="P21" i="165"/>
  <c r="I21" i="165"/>
  <c r="E21" i="165"/>
  <c r="P19" i="165"/>
  <c r="I19" i="165"/>
  <c r="E19" i="165"/>
  <c r="P17" i="165"/>
  <c r="I17" i="165"/>
  <c r="E17" i="165" s="1"/>
  <c r="I14" i="165"/>
  <c r="I12" i="165"/>
  <c r="I16" i="165" s="1"/>
  <c r="P16" i="165" s="1"/>
  <c r="I10" i="165"/>
  <c r="P52" i="164"/>
  <c r="L52" i="164"/>
  <c r="K52" i="164"/>
  <c r="I52" i="164"/>
  <c r="M52" i="164" s="1"/>
  <c r="F52" i="164"/>
  <c r="P50" i="164"/>
  <c r="L50" i="164"/>
  <c r="K50" i="164"/>
  <c r="I50" i="164"/>
  <c r="M50" i="164" s="1"/>
  <c r="F50" i="164"/>
  <c r="J50" i="164" s="1"/>
  <c r="P48" i="164"/>
  <c r="L48" i="164"/>
  <c r="K48" i="164"/>
  <c r="I48" i="164"/>
  <c r="M48" i="164" s="1"/>
  <c r="F48" i="164"/>
  <c r="J48" i="164" s="1"/>
  <c r="P46" i="164"/>
  <c r="L46" i="164"/>
  <c r="K46" i="164"/>
  <c r="I46" i="164"/>
  <c r="M46" i="164" s="1"/>
  <c r="F46" i="164"/>
  <c r="P44" i="164"/>
  <c r="L44" i="164"/>
  <c r="K44" i="164"/>
  <c r="I44" i="164"/>
  <c r="M44" i="164" s="1"/>
  <c r="F44" i="164"/>
  <c r="P41" i="164"/>
  <c r="L41" i="164"/>
  <c r="K41" i="164"/>
  <c r="I41" i="164"/>
  <c r="M41" i="164" s="1"/>
  <c r="P39" i="164"/>
  <c r="M39" i="164"/>
  <c r="L39" i="164"/>
  <c r="K39" i="164"/>
  <c r="I39" i="164"/>
  <c r="P37" i="164"/>
  <c r="M37" i="164"/>
  <c r="L37" i="164"/>
  <c r="K37" i="164"/>
  <c r="I37" i="164"/>
  <c r="P35" i="164"/>
  <c r="M35" i="164"/>
  <c r="N43" i="164" s="1"/>
  <c r="L35" i="164"/>
  <c r="K35" i="164"/>
  <c r="I35" i="164"/>
  <c r="P33" i="164"/>
  <c r="M33" i="164"/>
  <c r="L33" i="164"/>
  <c r="K33" i="164"/>
  <c r="I33" i="164"/>
  <c r="P30" i="164"/>
  <c r="L30" i="164"/>
  <c r="K30" i="164"/>
  <c r="I30" i="164"/>
  <c r="M30" i="164" s="1"/>
  <c r="F30" i="164"/>
  <c r="P28" i="164"/>
  <c r="L28" i="164"/>
  <c r="K28" i="164"/>
  <c r="I28" i="164"/>
  <c r="M28" i="164" s="1"/>
  <c r="F28" i="164"/>
  <c r="J28" i="164" s="1"/>
  <c r="P26" i="164"/>
  <c r="L26" i="164"/>
  <c r="K26" i="164"/>
  <c r="J26" i="164"/>
  <c r="I26" i="164"/>
  <c r="M26" i="164" s="1"/>
  <c r="F25" i="164"/>
  <c r="N24" i="164"/>
  <c r="J25" i="164" s="1"/>
  <c r="P23" i="164"/>
  <c r="I23" i="164"/>
  <c r="E23" i="164"/>
  <c r="P21" i="164"/>
  <c r="I21" i="164"/>
  <c r="E21" i="164"/>
  <c r="P19" i="164"/>
  <c r="I19" i="164"/>
  <c r="E19" i="164"/>
  <c r="P17" i="164"/>
  <c r="I17" i="164"/>
  <c r="E17" i="164" s="1"/>
  <c r="I14" i="164"/>
  <c r="I12" i="164"/>
  <c r="I16" i="164" s="1"/>
  <c r="P16" i="164" s="1"/>
  <c r="I10" i="164"/>
  <c r="P52" i="163"/>
  <c r="L52" i="163"/>
  <c r="K52" i="163"/>
  <c r="I52" i="163"/>
  <c r="M52" i="163" s="1"/>
  <c r="F52" i="163"/>
  <c r="P50" i="163"/>
  <c r="L50" i="163"/>
  <c r="K50" i="163"/>
  <c r="I50" i="163"/>
  <c r="M50" i="163" s="1"/>
  <c r="F50" i="163"/>
  <c r="J50" i="163" s="1"/>
  <c r="P48" i="163"/>
  <c r="L48" i="163"/>
  <c r="K48" i="163"/>
  <c r="I48" i="163"/>
  <c r="M48" i="163" s="1"/>
  <c r="F48" i="163"/>
  <c r="J48" i="163" s="1"/>
  <c r="P46" i="163"/>
  <c r="L46" i="163"/>
  <c r="K46" i="163"/>
  <c r="I46" i="163"/>
  <c r="M46" i="163" s="1"/>
  <c r="F46" i="163"/>
  <c r="P44" i="163"/>
  <c r="L44" i="163"/>
  <c r="K44" i="163"/>
  <c r="I44" i="163"/>
  <c r="M44" i="163" s="1"/>
  <c r="N54" i="163" s="1"/>
  <c r="N44" i="163" s="1"/>
  <c r="F44" i="163"/>
  <c r="P41" i="163"/>
  <c r="L41" i="163"/>
  <c r="K41" i="163"/>
  <c r="I41" i="163"/>
  <c r="M41" i="163" s="1"/>
  <c r="P39" i="163"/>
  <c r="M39" i="163"/>
  <c r="L39" i="163"/>
  <c r="K39" i="163"/>
  <c r="I39" i="163"/>
  <c r="P37" i="163"/>
  <c r="M37" i="163"/>
  <c r="L37" i="163"/>
  <c r="K37" i="163"/>
  <c r="I37" i="163"/>
  <c r="P35" i="163"/>
  <c r="M35" i="163"/>
  <c r="N43" i="163" s="1"/>
  <c r="L35" i="163"/>
  <c r="K35" i="163"/>
  <c r="I35" i="163"/>
  <c r="P33" i="163"/>
  <c r="M33" i="163"/>
  <c r="L33" i="163"/>
  <c r="K33" i="163"/>
  <c r="I33" i="163"/>
  <c r="P30" i="163"/>
  <c r="L30" i="163"/>
  <c r="K30" i="163"/>
  <c r="I30" i="163"/>
  <c r="M30" i="163" s="1"/>
  <c r="F30" i="163"/>
  <c r="P28" i="163"/>
  <c r="L28" i="163"/>
  <c r="K28" i="163"/>
  <c r="I28" i="163"/>
  <c r="M28" i="163" s="1"/>
  <c r="F28" i="163"/>
  <c r="J28" i="163" s="1"/>
  <c r="P26" i="163"/>
  <c r="L26" i="163"/>
  <c r="K26" i="163"/>
  <c r="J26" i="163"/>
  <c r="I26" i="163"/>
  <c r="M26" i="163" s="1"/>
  <c r="N32" i="163" s="1"/>
  <c r="N26" i="163" s="1"/>
  <c r="F25" i="163"/>
  <c r="N24" i="163"/>
  <c r="J25" i="163" s="1"/>
  <c r="P23" i="163"/>
  <c r="I23" i="163"/>
  <c r="E23" i="163"/>
  <c r="P21" i="163"/>
  <c r="I21" i="163"/>
  <c r="E21" i="163"/>
  <c r="P19" i="163"/>
  <c r="I19" i="163"/>
  <c r="E19" i="163"/>
  <c r="P17" i="163"/>
  <c r="I17" i="163"/>
  <c r="E17" i="163" s="1"/>
  <c r="I14" i="163"/>
  <c r="I12" i="163"/>
  <c r="I16" i="163" s="1"/>
  <c r="P16" i="163" s="1"/>
  <c r="I10" i="163"/>
  <c r="P52" i="162"/>
  <c r="L52" i="162"/>
  <c r="K52" i="162"/>
  <c r="I52" i="162"/>
  <c r="M52" i="162" s="1"/>
  <c r="F52" i="162"/>
  <c r="P50" i="162"/>
  <c r="L50" i="162"/>
  <c r="K50" i="162"/>
  <c r="I50" i="162"/>
  <c r="M50" i="162" s="1"/>
  <c r="F50" i="162"/>
  <c r="J50" i="162" s="1"/>
  <c r="P48" i="162"/>
  <c r="L48" i="162"/>
  <c r="K48" i="162"/>
  <c r="I48" i="162"/>
  <c r="M48" i="162" s="1"/>
  <c r="F48" i="162"/>
  <c r="J48" i="162" s="1"/>
  <c r="P46" i="162"/>
  <c r="L46" i="162"/>
  <c r="K46" i="162"/>
  <c r="I46" i="162"/>
  <c r="M46" i="162" s="1"/>
  <c r="F46" i="162"/>
  <c r="P44" i="162"/>
  <c r="L44" i="162"/>
  <c r="K44" i="162"/>
  <c r="I44" i="162"/>
  <c r="M44" i="162" s="1"/>
  <c r="N54" i="162" s="1"/>
  <c r="N44" i="162" s="1"/>
  <c r="F44" i="162"/>
  <c r="P41" i="162"/>
  <c r="L41" i="162"/>
  <c r="K41" i="162"/>
  <c r="I41" i="162"/>
  <c r="M41" i="162" s="1"/>
  <c r="P39" i="162"/>
  <c r="M39" i="162"/>
  <c r="L39" i="162"/>
  <c r="K39" i="162"/>
  <c r="I39" i="162"/>
  <c r="P37" i="162"/>
  <c r="M37" i="162"/>
  <c r="L37" i="162"/>
  <c r="K37" i="162"/>
  <c r="I37" i="162"/>
  <c r="P35" i="162"/>
  <c r="M35" i="162"/>
  <c r="N43" i="162" s="1"/>
  <c r="L35" i="162"/>
  <c r="K35" i="162"/>
  <c r="I35" i="162"/>
  <c r="P33" i="162"/>
  <c r="M33" i="162"/>
  <c r="L33" i="162"/>
  <c r="K33" i="162"/>
  <c r="I33" i="162"/>
  <c r="P30" i="162"/>
  <c r="L30" i="162"/>
  <c r="K30" i="162"/>
  <c r="I30" i="162"/>
  <c r="M30" i="162" s="1"/>
  <c r="F30" i="162"/>
  <c r="P28" i="162"/>
  <c r="L28" i="162"/>
  <c r="K28" i="162"/>
  <c r="I28" i="162"/>
  <c r="M28" i="162" s="1"/>
  <c r="F28" i="162"/>
  <c r="J28" i="162" s="1"/>
  <c r="P26" i="162"/>
  <c r="L26" i="162"/>
  <c r="K26" i="162"/>
  <c r="J26" i="162"/>
  <c r="I26" i="162"/>
  <c r="M26" i="162" s="1"/>
  <c r="N32" i="162" s="1"/>
  <c r="N26" i="162" s="1"/>
  <c r="F25" i="162"/>
  <c r="N24" i="162"/>
  <c r="J25" i="162" s="1"/>
  <c r="P23" i="162"/>
  <c r="I23" i="162"/>
  <c r="E23" i="162"/>
  <c r="P21" i="162"/>
  <c r="I21" i="162"/>
  <c r="E21" i="162"/>
  <c r="P19" i="162"/>
  <c r="I19" i="162"/>
  <c r="E19" i="162"/>
  <c r="P17" i="162"/>
  <c r="I17" i="162"/>
  <c r="E17" i="162" s="1"/>
  <c r="I14" i="162"/>
  <c r="I12" i="162"/>
  <c r="I10" i="162"/>
  <c r="P52" i="161"/>
  <c r="L52" i="161"/>
  <c r="K52" i="161"/>
  <c r="I52" i="161"/>
  <c r="M52" i="161" s="1"/>
  <c r="F52" i="161"/>
  <c r="P50" i="161"/>
  <c r="L50" i="161"/>
  <c r="K50" i="161"/>
  <c r="I50" i="161"/>
  <c r="M50" i="161" s="1"/>
  <c r="F50" i="161"/>
  <c r="J50" i="161" s="1"/>
  <c r="P48" i="161"/>
  <c r="L48" i="161"/>
  <c r="K48" i="161"/>
  <c r="I48" i="161"/>
  <c r="M48" i="161" s="1"/>
  <c r="F48" i="161"/>
  <c r="J48" i="161" s="1"/>
  <c r="P46" i="161"/>
  <c r="L46" i="161"/>
  <c r="K46" i="161"/>
  <c r="I46" i="161"/>
  <c r="M46" i="161" s="1"/>
  <c r="F46" i="161"/>
  <c r="P44" i="161"/>
  <c r="L44" i="161"/>
  <c r="K44" i="161"/>
  <c r="I44" i="161"/>
  <c r="M44" i="161" s="1"/>
  <c r="F44" i="161"/>
  <c r="P41" i="161"/>
  <c r="L41" i="161"/>
  <c r="K41" i="161"/>
  <c r="I41" i="161"/>
  <c r="M41" i="161" s="1"/>
  <c r="P39" i="161"/>
  <c r="M39" i="161"/>
  <c r="L39" i="161"/>
  <c r="K39" i="161"/>
  <c r="I39" i="161"/>
  <c r="P37" i="161"/>
  <c r="M37" i="161"/>
  <c r="L37" i="161"/>
  <c r="K37" i="161"/>
  <c r="I37" i="161"/>
  <c r="P35" i="161"/>
  <c r="M35" i="161"/>
  <c r="N43" i="161" s="1"/>
  <c r="L35" i="161"/>
  <c r="K35" i="161"/>
  <c r="I35" i="161"/>
  <c r="P33" i="161"/>
  <c r="M33" i="161"/>
  <c r="L33" i="161"/>
  <c r="K33" i="161"/>
  <c r="I33" i="161"/>
  <c r="P30" i="161"/>
  <c r="L30" i="161"/>
  <c r="K30" i="161"/>
  <c r="I30" i="161"/>
  <c r="M30" i="161" s="1"/>
  <c r="F30" i="161"/>
  <c r="P28" i="161"/>
  <c r="L28" i="161"/>
  <c r="K28" i="161"/>
  <c r="I28" i="161"/>
  <c r="M28" i="161" s="1"/>
  <c r="F28" i="161"/>
  <c r="J28" i="161" s="1"/>
  <c r="P26" i="161"/>
  <c r="L26" i="161"/>
  <c r="K26" i="161"/>
  <c r="J26" i="161"/>
  <c r="I26" i="161"/>
  <c r="M26" i="161" s="1"/>
  <c r="F25" i="161"/>
  <c r="N24" i="161"/>
  <c r="J25" i="161" s="1"/>
  <c r="P23" i="161"/>
  <c r="I23" i="161"/>
  <c r="E23" i="161"/>
  <c r="P21" i="161"/>
  <c r="I21" i="161"/>
  <c r="E21" i="161"/>
  <c r="P19" i="161"/>
  <c r="I19" i="161"/>
  <c r="E19" i="161"/>
  <c r="P17" i="161"/>
  <c r="I17" i="161"/>
  <c r="E17" i="161" s="1"/>
  <c r="I14" i="161"/>
  <c r="I12" i="161"/>
  <c r="I16" i="161" s="1"/>
  <c r="P16" i="161" s="1"/>
  <c r="I10" i="161"/>
  <c r="P52" i="160"/>
  <c r="L52" i="160"/>
  <c r="K52" i="160"/>
  <c r="I52" i="160"/>
  <c r="M52" i="160" s="1"/>
  <c r="F52" i="160"/>
  <c r="J52" i="160" s="1"/>
  <c r="P50" i="160"/>
  <c r="L50" i="160"/>
  <c r="K50" i="160"/>
  <c r="I50" i="160"/>
  <c r="M50" i="160" s="1"/>
  <c r="F50" i="160"/>
  <c r="J50" i="160" s="1"/>
  <c r="P48" i="160"/>
  <c r="L48" i="160"/>
  <c r="K48" i="160"/>
  <c r="J48" i="160"/>
  <c r="I48" i="160"/>
  <c r="M48" i="160" s="1"/>
  <c r="F48" i="160"/>
  <c r="P46" i="160"/>
  <c r="L46" i="160"/>
  <c r="K46" i="160"/>
  <c r="I46" i="160"/>
  <c r="M46" i="160" s="1"/>
  <c r="F46" i="160"/>
  <c r="P44" i="160"/>
  <c r="L44" i="160"/>
  <c r="K44" i="160"/>
  <c r="I44" i="160"/>
  <c r="M44" i="160" s="1"/>
  <c r="N54" i="160" s="1"/>
  <c r="N44" i="160" s="1"/>
  <c r="F44" i="160"/>
  <c r="P41" i="160"/>
  <c r="M41" i="160"/>
  <c r="L41" i="160"/>
  <c r="K41" i="160"/>
  <c r="I41" i="160"/>
  <c r="P39" i="160"/>
  <c r="L39" i="160"/>
  <c r="K39" i="160"/>
  <c r="I39" i="160"/>
  <c r="M39" i="160" s="1"/>
  <c r="P37" i="160"/>
  <c r="M37" i="160"/>
  <c r="L37" i="160"/>
  <c r="K37" i="160"/>
  <c r="I37" i="160"/>
  <c r="P35" i="160"/>
  <c r="M35" i="160"/>
  <c r="L35" i="160"/>
  <c r="K35" i="160"/>
  <c r="I35" i="160"/>
  <c r="P33" i="160"/>
  <c r="L33" i="160"/>
  <c r="K33" i="160"/>
  <c r="I33" i="160"/>
  <c r="M33" i="160" s="1"/>
  <c r="N43" i="160" s="1"/>
  <c r="P30" i="160"/>
  <c r="L30" i="160"/>
  <c r="K30" i="160"/>
  <c r="I30" i="160"/>
  <c r="M30" i="160" s="1"/>
  <c r="F30" i="160"/>
  <c r="J30" i="160" s="1"/>
  <c r="P28" i="160"/>
  <c r="L28" i="160"/>
  <c r="K28" i="160"/>
  <c r="I28" i="160"/>
  <c r="M28" i="160" s="1"/>
  <c r="F28" i="160"/>
  <c r="J28" i="160" s="1"/>
  <c r="P26" i="160"/>
  <c r="L26" i="160"/>
  <c r="K26" i="160"/>
  <c r="J26" i="160"/>
  <c r="I26" i="160"/>
  <c r="M26" i="160" s="1"/>
  <c r="J25" i="160"/>
  <c r="F25" i="160"/>
  <c r="N24" i="160"/>
  <c r="J46" i="160" s="1"/>
  <c r="J24" i="160"/>
  <c r="P23" i="160"/>
  <c r="I23" i="160"/>
  <c r="E23" i="160"/>
  <c r="P21" i="160"/>
  <c r="I21" i="160"/>
  <c r="E21" i="160"/>
  <c r="P19" i="160"/>
  <c r="I19" i="160"/>
  <c r="E19" i="160" s="1"/>
  <c r="P17" i="160"/>
  <c r="I17" i="160"/>
  <c r="I25" i="160" s="1"/>
  <c r="E17" i="160"/>
  <c r="I14" i="160"/>
  <c r="I12" i="160"/>
  <c r="I10" i="160"/>
  <c r="I16" i="160" s="1"/>
  <c r="P16" i="160" s="1"/>
  <c r="P52" i="159"/>
  <c r="L52" i="159"/>
  <c r="K52" i="159"/>
  <c r="I52" i="159"/>
  <c r="M52" i="159" s="1"/>
  <c r="F52" i="159"/>
  <c r="J52" i="159" s="1"/>
  <c r="P50" i="159"/>
  <c r="L50" i="159"/>
  <c r="K50" i="159"/>
  <c r="I50" i="159"/>
  <c r="M50" i="159" s="1"/>
  <c r="F50" i="159"/>
  <c r="J50" i="159" s="1"/>
  <c r="P48" i="159"/>
  <c r="L48" i="159"/>
  <c r="K48" i="159"/>
  <c r="J48" i="159"/>
  <c r="I48" i="159"/>
  <c r="M48" i="159" s="1"/>
  <c r="F48" i="159"/>
  <c r="P46" i="159"/>
  <c r="L46" i="159"/>
  <c r="K46" i="159"/>
  <c r="I46" i="159"/>
  <c r="M46" i="159" s="1"/>
  <c r="F46" i="159"/>
  <c r="P44" i="159"/>
  <c r="L44" i="159"/>
  <c r="K44" i="159"/>
  <c r="I44" i="159"/>
  <c r="M44" i="159" s="1"/>
  <c r="F44" i="159"/>
  <c r="P41" i="159"/>
  <c r="M41" i="159"/>
  <c r="L41" i="159"/>
  <c r="K41" i="159"/>
  <c r="I41" i="159"/>
  <c r="P39" i="159"/>
  <c r="L39" i="159"/>
  <c r="K39" i="159"/>
  <c r="I39" i="159"/>
  <c r="M39" i="159" s="1"/>
  <c r="P37" i="159"/>
  <c r="M37" i="159"/>
  <c r="L37" i="159"/>
  <c r="K37" i="159"/>
  <c r="I37" i="159"/>
  <c r="P35" i="159"/>
  <c r="M35" i="159"/>
  <c r="L35" i="159"/>
  <c r="K35" i="159"/>
  <c r="I35" i="159"/>
  <c r="P33" i="159"/>
  <c r="L33" i="159"/>
  <c r="K33" i="159"/>
  <c r="I33" i="159"/>
  <c r="M33" i="159" s="1"/>
  <c r="P30" i="159"/>
  <c r="L30" i="159"/>
  <c r="K30" i="159"/>
  <c r="I30" i="159"/>
  <c r="M30" i="159" s="1"/>
  <c r="F30" i="159"/>
  <c r="J30" i="159" s="1"/>
  <c r="P28" i="159"/>
  <c r="L28" i="159"/>
  <c r="K28" i="159"/>
  <c r="I28" i="159"/>
  <c r="M28" i="159" s="1"/>
  <c r="F28" i="159"/>
  <c r="J28" i="159" s="1"/>
  <c r="P26" i="159"/>
  <c r="L26" i="159"/>
  <c r="K26" i="159"/>
  <c r="J26" i="159"/>
  <c r="I26" i="159"/>
  <c r="M26" i="159" s="1"/>
  <c r="N32" i="159" s="1"/>
  <c r="N26" i="159" s="1"/>
  <c r="J25" i="159"/>
  <c r="F25" i="159"/>
  <c r="N24" i="159"/>
  <c r="J46" i="159" s="1"/>
  <c r="J24" i="159"/>
  <c r="P23" i="159"/>
  <c r="I23" i="159"/>
  <c r="E23" i="159"/>
  <c r="P21" i="159"/>
  <c r="I21" i="159"/>
  <c r="E21" i="159"/>
  <c r="P19" i="159"/>
  <c r="I19" i="159"/>
  <c r="E19" i="159" s="1"/>
  <c r="P17" i="159"/>
  <c r="I17" i="159"/>
  <c r="I25" i="159" s="1"/>
  <c r="E17" i="159"/>
  <c r="I14" i="159"/>
  <c r="I12" i="159"/>
  <c r="I10" i="159"/>
  <c r="I16" i="159" s="1"/>
  <c r="P16" i="159" s="1"/>
  <c r="P52" i="158"/>
  <c r="L52" i="158"/>
  <c r="I52" i="158"/>
  <c r="F52" i="158"/>
  <c r="P50" i="158"/>
  <c r="L50" i="158"/>
  <c r="I50" i="158"/>
  <c r="F50" i="158"/>
  <c r="P48" i="158"/>
  <c r="L48" i="158"/>
  <c r="I48" i="158"/>
  <c r="F48" i="158"/>
  <c r="P46" i="158"/>
  <c r="L46" i="158"/>
  <c r="I46" i="158"/>
  <c r="F46" i="158"/>
  <c r="P44" i="158"/>
  <c r="L44" i="158"/>
  <c r="I44" i="158"/>
  <c r="F44" i="158"/>
  <c r="P41" i="158"/>
  <c r="L41" i="158"/>
  <c r="I41" i="158"/>
  <c r="K41" i="158" s="1"/>
  <c r="M41" i="158" s="1"/>
  <c r="P39" i="158"/>
  <c r="L39" i="158"/>
  <c r="I39" i="158"/>
  <c r="P37" i="158"/>
  <c r="M37" i="158"/>
  <c r="L37" i="158"/>
  <c r="K37" i="158"/>
  <c r="I37" i="158"/>
  <c r="P35" i="158"/>
  <c r="L35" i="158"/>
  <c r="M35" i="158" s="1"/>
  <c r="I35" i="158"/>
  <c r="K35" i="158" s="1"/>
  <c r="P33" i="158"/>
  <c r="L33" i="158"/>
  <c r="I33" i="158"/>
  <c r="M33" i="158" s="1"/>
  <c r="P30" i="158"/>
  <c r="L30" i="158"/>
  <c r="K30" i="158"/>
  <c r="I30" i="158"/>
  <c r="M30" i="158" s="1"/>
  <c r="F30" i="158"/>
  <c r="P28" i="158"/>
  <c r="L28" i="158"/>
  <c r="K28" i="158"/>
  <c r="I28" i="158"/>
  <c r="M28" i="158" s="1"/>
  <c r="F28" i="158"/>
  <c r="L26" i="158"/>
  <c r="I26" i="158"/>
  <c r="F25" i="158"/>
  <c r="P23" i="158"/>
  <c r="I23" i="158"/>
  <c r="E23" i="158"/>
  <c r="P21" i="158"/>
  <c r="I21" i="158"/>
  <c r="E21" i="158"/>
  <c r="P19" i="158"/>
  <c r="I19" i="158"/>
  <c r="E19" i="158" s="1"/>
  <c r="P17" i="158"/>
  <c r="I17" i="158"/>
  <c r="I25" i="158" s="1"/>
  <c r="N24" i="158" s="1"/>
  <c r="I14" i="158"/>
  <c r="I12" i="158"/>
  <c r="I10" i="158"/>
  <c r="I16" i="158" s="1"/>
  <c r="P52" i="157"/>
  <c r="L52" i="157"/>
  <c r="I52" i="157"/>
  <c r="F52" i="157"/>
  <c r="P50" i="157"/>
  <c r="L50" i="157"/>
  <c r="I50" i="157"/>
  <c r="F50" i="157"/>
  <c r="P48" i="157"/>
  <c r="L48" i="157"/>
  <c r="I48" i="157"/>
  <c r="F48" i="157"/>
  <c r="P46" i="157"/>
  <c r="L46" i="157"/>
  <c r="I46" i="157"/>
  <c r="F46" i="157"/>
  <c r="P44" i="157"/>
  <c r="L44" i="157"/>
  <c r="I44" i="157"/>
  <c r="M44" i="157" s="1"/>
  <c r="F44" i="157"/>
  <c r="P41" i="157"/>
  <c r="L41" i="157"/>
  <c r="I41" i="157"/>
  <c r="P39" i="157"/>
  <c r="L39" i="157"/>
  <c r="I39" i="157"/>
  <c r="K39" i="157" s="1"/>
  <c r="P37" i="157"/>
  <c r="L37" i="157"/>
  <c r="I37" i="157"/>
  <c r="K37" i="157" s="1"/>
  <c r="P35" i="157"/>
  <c r="L35" i="157"/>
  <c r="I35" i="157"/>
  <c r="K35" i="157" s="1"/>
  <c r="P33" i="157"/>
  <c r="L33" i="157"/>
  <c r="I33" i="157"/>
  <c r="K33" i="157" s="1"/>
  <c r="P30" i="157"/>
  <c r="L30" i="157"/>
  <c r="K30" i="157"/>
  <c r="I30" i="157"/>
  <c r="M30" i="157" s="1"/>
  <c r="F30" i="157"/>
  <c r="P28" i="157"/>
  <c r="L28" i="157"/>
  <c r="K28" i="157"/>
  <c r="I28" i="157"/>
  <c r="M28" i="157" s="1"/>
  <c r="F28" i="157"/>
  <c r="L26" i="157"/>
  <c r="I26" i="157"/>
  <c r="F25" i="157"/>
  <c r="P23" i="157"/>
  <c r="I23" i="157"/>
  <c r="E23" i="157"/>
  <c r="P21" i="157"/>
  <c r="I21" i="157"/>
  <c r="E21" i="157"/>
  <c r="P19" i="157"/>
  <c r="I19" i="157"/>
  <c r="E19" i="157"/>
  <c r="P17" i="157"/>
  <c r="I17" i="157"/>
  <c r="E17" i="157" s="1"/>
  <c r="P14" i="157"/>
  <c r="I14" i="157"/>
  <c r="I12" i="157"/>
  <c r="P12" i="157" s="1"/>
  <c r="P10" i="157"/>
  <c r="I10" i="157"/>
  <c r="P16" i="168" l="1"/>
  <c r="D8" i="190"/>
  <c r="I16" i="162"/>
  <c r="P16" i="162" s="1"/>
  <c r="J52" i="182"/>
  <c r="P16" i="158"/>
  <c r="D7" i="190"/>
  <c r="Z37" i="193"/>
  <c r="Z27" i="193"/>
  <c r="Z23" i="193"/>
  <c r="Z19" i="193"/>
  <c r="Z15" i="193"/>
  <c r="Z11" i="193"/>
  <c r="Z7" i="193"/>
  <c r="Z40" i="193"/>
  <c r="Z36" i="193"/>
  <c r="Z34" i="193"/>
  <c r="Z32" i="193"/>
  <c r="Z30" i="193"/>
  <c r="Z26" i="193"/>
  <c r="Z22" i="193"/>
  <c r="Z18" i="193"/>
  <c r="Z14" i="193"/>
  <c r="Z10" i="193"/>
  <c r="Z39" i="193"/>
  <c r="Z38" i="193"/>
  <c r="Z9" i="193"/>
  <c r="Z12" i="193"/>
  <c r="Z25" i="193"/>
  <c r="Z28" i="193"/>
  <c r="Z31" i="193"/>
  <c r="Z8" i="193"/>
  <c r="Z21" i="193"/>
  <c r="Z24" i="193"/>
  <c r="W40" i="193"/>
  <c r="W36" i="193"/>
  <c r="W34" i="193"/>
  <c r="W32" i="193"/>
  <c r="W30" i="193"/>
  <c r="W26" i="193"/>
  <c r="W22" i="193"/>
  <c r="W18" i="193"/>
  <c r="W14" i="193"/>
  <c r="W10" i="193"/>
  <c r="W39" i="193"/>
  <c r="W29" i="193"/>
  <c r="W25" i="193"/>
  <c r="W21" i="193"/>
  <c r="W17" i="193"/>
  <c r="W13" i="193"/>
  <c r="W9" i="193"/>
  <c r="W38" i="193"/>
  <c r="Z35" i="193"/>
  <c r="W37" i="193"/>
  <c r="W15" i="193"/>
  <c r="W16" i="193"/>
  <c r="Z17" i="193"/>
  <c r="Z20" i="193"/>
  <c r="W33" i="193"/>
  <c r="B34" i="193"/>
  <c r="B36" i="193"/>
  <c r="Y37" i="193"/>
  <c r="Y8" i="193"/>
  <c r="Y12" i="193"/>
  <c r="Y16" i="193"/>
  <c r="Y20" i="193"/>
  <c r="Y24" i="193"/>
  <c r="Y28" i="193"/>
  <c r="Y31" i="193"/>
  <c r="Y33" i="193"/>
  <c r="Y35" i="193"/>
  <c r="Z37" i="192"/>
  <c r="Z27" i="192"/>
  <c r="Z23" i="192"/>
  <c r="Z19" i="192"/>
  <c r="Z15" i="192"/>
  <c r="Z11" i="192"/>
  <c r="Z7" i="192"/>
  <c r="Z40" i="192"/>
  <c r="Z36" i="192"/>
  <c r="Z34" i="192"/>
  <c r="Z32" i="192"/>
  <c r="Z30" i="192"/>
  <c r="Z26" i="192"/>
  <c r="Z22" i="192"/>
  <c r="Z18" i="192"/>
  <c r="Z14" i="192"/>
  <c r="Z10" i="192"/>
  <c r="Z39" i="192"/>
  <c r="Z38" i="192"/>
  <c r="Z9" i="192"/>
  <c r="Z12" i="192"/>
  <c r="Z25" i="192"/>
  <c r="Z28" i="192"/>
  <c r="Z31" i="192"/>
  <c r="Z8" i="192"/>
  <c r="Z21" i="192"/>
  <c r="Z24" i="192"/>
  <c r="W40" i="192"/>
  <c r="W36" i="192"/>
  <c r="W34" i="192"/>
  <c r="W32" i="192"/>
  <c r="W30" i="192"/>
  <c r="W26" i="192"/>
  <c r="W22" i="192"/>
  <c r="W18" i="192"/>
  <c r="W14" i="192"/>
  <c r="W10" i="192"/>
  <c r="W39" i="192"/>
  <c r="W29" i="192"/>
  <c r="W25" i="192"/>
  <c r="W21" i="192"/>
  <c r="W17" i="192"/>
  <c r="W13" i="192"/>
  <c r="W9" i="192"/>
  <c r="W38" i="192"/>
  <c r="Z35" i="192"/>
  <c r="W37" i="192"/>
  <c r="W15" i="192"/>
  <c r="W16" i="192"/>
  <c r="Z17" i="192"/>
  <c r="Z20" i="192"/>
  <c r="W33" i="192"/>
  <c r="B34" i="192"/>
  <c r="B36" i="192"/>
  <c r="Y37" i="192"/>
  <c r="Y8" i="192"/>
  <c r="Y12" i="192"/>
  <c r="Y16" i="192"/>
  <c r="Y20" i="192"/>
  <c r="Y24" i="192"/>
  <c r="Y28" i="192"/>
  <c r="Y31" i="192"/>
  <c r="Y33" i="192"/>
  <c r="Y35" i="192"/>
  <c r="Y11" i="190"/>
  <c r="Y20" i="190"/>
  <c r="Y28" i="190"/>
  <c r="Y12" i="190"/>
  <c r="Y23" i="190"/>
  <c r="B34" i="190"/>
  <c r="X12" i="190" s="1"/>
  <c r="Y8" i="190"/>
  <c r="Y19" i="190"/>
  <c r="Y27" i="190"/>
  <c r="Y31" i="190"/>
  <c r="Y7" i="190"/>
  <c r="Y16" i="190"/>
  <c r="Y24" i="190"/>
  <c r="Y35" i="190"/>
  <c r="Y38" i="190"/>
  <c r="Y15" i="190"/>
  <c r="X34" i="190"/>
  <c r="X35" i="190"/>
  <c r="Y40" i="190"/>
  <c r="Y36" i="190"/>
  <c r="Y34" i="190"/>
  <c r="Y32" i="190"/>
  <c r="Y30" i="190"/>
  <c r="Y26" i="190"/>
  <c r="Y22" i="190"/>
  <c r="Y18" i="190"/>
  <c r="Y14" i="190"/>
  <c r="Y10" i="190"/>
  <c r="Y39" i="190"/>
  <c r="B35" i="190"/>
  <c r="B33" i="190"/>
  <c r="Y29" i="190"/>
  <c r="Y25" i="190"/>
  <c r="Y21" i="190"/>
  <c r="Y17" i="190"/>
  <c r="Y13" i="190"/>
  <c r="Y9" i="190"/>
  <c r="B36" i="190"/>
  <c r="Y37" i="190"/>
  <c r="N55" i="178"/>
  <c r="N33" i="178"/>
  <c r="J25" i="183"/>
  <c r="J24" i="183"/>
  <c r="J30" i="183"/>
  <c r="J52" i="183"/>
  <c r="P25" i="183"/>
  <c r="J44" i="183"/>
  <c r="J28" i="183"/>
  <c r="P25" i="184"/>
  <c r="J24" i="184"/>
  <c r="J46" i="184"/>
  <c r="J44" i="184"/>
  <c r="J30" i="184"/>
  <c r="J25" i="184"/>
  <c r="J52" i="184"/>
  <c r="J48" i="184"/>
  <c r="N55" i="182"/>
  <c r="N33" i="182"/>
  <c r="N32" i="183"/>
  <c r="N26" i="183" s="1"/>
  <c r="J46" i="183"/>
  <c r="N55" i="184"/>
  <c r="N33" i="184"/>
  <c r="N55" i="187"/>
  <c r="N33" i="187"/>
  <c r="N55" i="179"/>
  <c r="N33" i="179"/>
  <c r="N54" i="181"/>
  <c r="N44" i="181" s="1"/>
  <c r="N32" i="182"/>
  <c r="N26" i="182" s="1"/>
  <c r="N32" i="179"/>
  <c r="N26" i="179" s="1"/>
  <c r="N54" i="179"/>
  <c r="N44" i="179" s="1"/>
  <c r="N33" i="180"/>
  <c r="N54" i="180"/>
  <c r="N44" i="180" s="1"/>
  <c r="N55" i="183"/>
  <c r="N33" i="183"/>
  <c r="J50" i="183"/>
  <c r="N43" i="186"/>
  <c r="N54" i="186"/>
  <c r="N44" i="186" s="1"/>
  <c r="N32" i="187"/>
  <c r="N26" i="187" s="1"/>
  <c r="J30" i="178"/>
  <c r="J52" i="178"/>
  <c r="P25" i="179"/>
  <c r="J44" i="179"/>
  <c r="J46" i="179"/>
  <c r="J28" i="182"/>
  <c r="J46" i="182"/>
  <c r="J48" i="182"/>
  <c r="J50" i="184"/>
  <c r="N43" i="185"/>
  <c r="I25" i="178"/>
  <c r="J50" i="178"/>
  <c r="J30" i="179"/>
  <c r="J52" i="179"/>
  <c r="I25" i="180"/>
  <c r="I25" i="181"/>
  <c r="I25" i="182"/>
  <c r="I25" i="183"/>
  <c r="J28" i="184"/>
  <c r="P25" i="185"/>
  <c r="J25" i="187"/>
  <c r="J24" i="187"/>
  <c r="J30" i="187"/>
  <c r="J46" i="187"/>
  <c r="J48" i="187"/>
  <c r="J50" i="187"/>
  <c r="J24" i="178"/>
  <c r="J25" i="178"/>
  <c r="I25" i="179"/>
  <c r="J50" i="180"/>
  <c r="N43" i="181"/>
  <c r="J25" i="182"/>
  <c r="J44" i="182"/>
  <c r="J30" i="185"/>
  <c r="J52" i="185"/>
  <c r="J28" i="186"/>
  <c r="J46" i="186"/>
  <c r="J24" i="179"/>
  <c r="J25" i="180"/>
  <c r="J28" i="180"/>
  <c r="J44" i="180"/>
  <c r="J24" i="182"/>
  <c r="J50" i="182"/>
  <c r="J48" i="183"/>
  <c r="E17" i="184"/>
  <c r="I25" i="187"/>
  <c r="N55" i="171"/>
  <c r="N33" i="171"/>
  <c r="N33" i="170"/>
  <c r="N55" i="172"/>
  <c r="N33" i="172"/>
  <c r="P25" i="173"/>
  <c r="J24" i="173"/>
  <c r="J46" i="173"/>
  <c r="J44" i="173"/>
  <c r="J25" i="173"/>
  <c r="J52" i="173"/>
  <c r="J48" i="173"/>
  <c r="J30" i="173"/>
  <c r="N55" i="176"/>
  <c r="N33" i="176"/>
  <c r="N32" i="169"/>
  <c r="N26" i="169" s="1"/>
  <c r="N55" i="169"/>
  <c r="N33" i="169"/>
  <c r="J25" i="172"/>
  <c r="J24" i="172"/>
  <c r="J50" i="172"/>
  <c r="J46" i="172"/>
  <c r="J30" i="172"/>
  <c r="J52" i="172"/>
  <c r="P25" i="172"/>
  <c r="J44" i="172"/>
  <c r="J28" i="172"/>
  <c r="N55" i="173"/>
  <c r="N33" i="173"/>
  <c r="N43" i="168"/>
  <c r="N54" i="168"/>
  <c r="N44" i="168" s="1"/>
  <c r="N32" i="172"/>
  <c r="N26" i="172" s="1"/>
  <c r="N43" i="175"/>
  <c r="N32" i="176"/>
  <c r="N26" i="176" s="1"/>
  <c r="N32" i="168"/>
  <c r="N26" i="168" s="1"/>
  <c r="N54" i="170"/>
  <c r="N44" i="170" s="1"/>
  <c r="N54" i="171"/>
  <c r="N44" i="171" s="1"/>
  <c r="N32" i="175"/>
  <c r="N26" i="175" s="1"/>
  <c r="N55" i="177"/>
  <c r="N33" i="177"/>
  <c r="N54" i="177"/>
  <c r="N44" i="177" s="1"/>
  <c r="P25" i="168"/>
  <c r="J44" i="168"/>
  <c r="J28" i="171"/>
  <c r="J46" i="171"/>
  <c r="J48" i="171"/>
  <c r="J50" i="173"/>
  <c r="N43" i="174"/>
  <c r="I25" i="169"/>
  <c r="I25" i="170"/>
  <c r="J48" i="170"/>
  <c r="I25" i="171"/>
  <c r="I25" i="172"/>
  <c r="J28" i="173"/>
  <c r="P25" i="174"/>
  <c r="J25" i="176"/>
  <c r="J24" i="176"/>
  <c r="J30" i="176"/>
  <c r="J46" i="176"/>
  <c r="J48" i="176"/>
  <c r="J50" i="176"/>
  <c r="J50" i="169"/>
  <c r="J24" i="170"/>
  <c r="J25" i="170"/>
  <c r="J25" i="171"/>
  <c r="J44" i="171"/>
  <c r="J30" i="174"/>
  <c r="J52" i="174"/>
  <c r="J28" i="175"/>
  <c r="J46" i="175"/>
  <c r="I25" i="177"/>
  <c r="J50" i="177"/>
  <c r="J24" i="171"/>
  <c r="J30" i="171"/>
  <c r="J50" i="171"/>
  <c r="J48" i="172"/>
  <c r="E17" i="173"/>
  <c r="I25" i="176"/>
  <c r="J25" i="177"/>
  <c r="J28" i="177"/>
  <c r="J44" i="177"/>
  <c r="N55" i="167"/>
  <c r="N33" i="167"/>
  <c r="N32" i="167"/>
  <c r="N26" i="167" s="1"/>
  <c r="N54" i="167"/>
  <c r="N44" i="167" s="1"/>
  <c r="P25" i="167"/>
  <c r="J44" i="167"/>
  <c r="J46" i="167"/>
  <c r="J30" i="167"/>
  <c r="J52" i="167"/>
  <c r="I25" i="167"/>
  <c r="J24" i="167"/>
  <c r="N55" i="166"/>
  <c r="N33" i="166"/>
  <c r="N32" i="166"/>
  <c r="N26" i="166" s="1"/>
  <c r="P25" i="166"/>
  <c r="J44" i="166"/>
  <c r="N55" i="165"/>
  <c r="N33" i="165"/>
  <c r="P25" i="165"/>
  <c r="J44" i="165"/>
  <c r="J46" i="165"/>
  <c r="J30" i="165"/>
  <c r="J52" i="165"/>
  <c r="I25" i="165"/>
  <c r="J24" i="165"/>
  <c r="N55" i="164"/>
  <c r="N33" i="164"/>
  <c r="N32" i="164"/>
  <c r="N26" i="164" s="1"/>
  <c r="N54" i="164"/>
  <c r="N44" i="164" s="1"/>
  <c r="P25" i="164"/>
  <c r="J44" i="164"/>
  <c r="J46" i="164"/>
  <c r="J30" i="164"/>
  <c r="J52" i="164"/>
  <c r="I25" i="164"/>
  <c r="J24" i="164"/>
  <c r="N55" i="163"/>
  <c r="N33" i="163"/>
  <c r="P25" i="163"/>
  <c r="J44" i="163"/>
  <c r="J46" i="163"/>
  <c r="J30" i="163"/>
  <c r="J52" i="163"/>
  <c r="I25" i="163"/>
  <c r="J24" i="163"/>
  <c r="N55" i="162"/>
  <c r="N33" i="162"/>
  <c r="P25" i="162"/>
  <c r="J44" i="162"/>
  <c r="J46" i="162"/>
  <c r="J30" i="162"/>
  <c r="J52" i="162"/>
  <c r="I25" i="162"/>
  <c r="J24" i="162"/>
  <c r="N55" i="161"/>
  <c r="N33" i="161"/>
  <c r="N32" i="161"/>
  <c r="N26" i="161" s="1"/>
  <c r="N54" i="161"/>
  <c r="N44" i="161" s="1"/>
  <c r="P25" i="161"/>
  <c r="J44" i="161"/>
  <c r="J46" i="161"/>
  <c r="J30" i="161"/>
  <c r="J52" i="161"/>
  <c r="I25" i="161"/>
  <c r="J24" i="161"/>
  <c r="N55" i="160"/>
  <c r="N33" i="160"/>
  <c r="N32" i="160"/>
  <c r="N26" i="160" s="1"/>
  <c r="P25" i="160"/>
  <c r="J44" i="160"/>
  <c r="N43" i="159"/>
  <c r="N54" i="159"/>
  <c r="N44" i="159" s="1"/>
  <c r="P25" i="159"/>
  <c r="J44" i="159"/>
  <c r="E17" i="158"/>
  <c r="J26" i="158"/>
  <c r="K26" i="158" s="1"/>
  <c r="M26" i="158" s="1"/>
  <c r="J46" i="158"/>
  <c r="K46" i="158" s="1"/>
  <c r="M46" i="158" s="1"/>
  <c r="J44" i="158"/>
  <c r="P25" i="158"/>
  <c r="J48" i="158"/>
  <c r="K48" i="158" s="1"/>
  <c r="M48" i="158" s="1"/>
  <c r="J25" i="158"/>
  <c r="J24" i="158"/>
  <c r="J50" i="158"/>
  <c r="K50" i="158" s="1"/>
  <c r="J52" i="158"/>
  <c r="J28" i="158"/>
  <c r="K44" i="158"/>
  <c r="M50" i="158"/>
  <c r="K52" i="158"/>
  <c r="J30" i="158"/>
  <c r="M44" i="158"/>
  <c r="K33" i="158"/>
  <c r="K39" i="158"/>
  <c r="M39" i="158" s="1"/>
  <c r="N43" i="158" s="1"/>
  <c r="M52" i="158"/>
  <c r="M33" i="157"/>
  <c r="M37" i="157"/>
  <c r="M39" i="157"/>
  <c r="M35" i="157"/>
  <c r="M52" i="157"/>
  <c r="I16" i="157"/>
  <c r="P16" i="157" s="1"/>
  <c r="K41" i="157"/>
  <c r="M41" i="157" s="1"/>
  <c r="I25" i="157"/>
  <c r="N24" i="157" s="1"/>
  <c r="J50" i="157" s="1"/>
  <c r="K50" i="157" s="1"/>
  <c r="M50" i="157" s="1"/>
  <c r="P19" i="156"/>
  <c r="P21" i="156"/>
  <c r="P17" i="156"/>
  <c r="I17" i="156"/>
  <c r="E17" i="156" s="1"/>
  <c r="I21" i="156"/>
  <c r="E21" i="156" s="1"/>
  <c r="I23" i="156"/>
  <c r="E23" i="156" s="1"/>
  <c r="F25" i="156"/>
  <c r="I19" i="156"/>
  <c r="E19" i="156" s="1"/>
  <c r="P23" i="156"/>
  <c r="D25" i="190" l="1"/>
  <c r="AA40" i="193"/>
  <c r="AA36" i="193"/>
  <c r="AA34" i="193"/>
  <c r="AA32" i="193"/>
  <c r="AA30" i="193"/>
  <c r="AA26" i="193"/>
  <c r="AA22" i="193"/>
  <c r="AA18" i="193"/>
  <c r="AA14" i="193"/>
  <c r="AA10" i="193"/>
  <c r="AA39" i="193"/>
  <c r="AA29" i="193"/>
  <c r="AA25" i="193"/>
  <c r="AA21" i="193"/>
  <c r="AA17" i="193"/>
  <c r="AA13" i="193"/>
  <c r="AA9" i="193"/>
  <c r="AA38" i="193"/>
  <c r="AA37" i="193"/>
  <c r="AA35" i="193"/>
  <c r="AA27" i="193"/>
  <c r="AA24" i="193"/>
  <c r="AA11" i="193"/>
  <c r="AA8" i="193"/>
  <c r="AA31" i="193"/>
  <c r="AA28" i="193"/>
  <c r="AA15" i="193"/>
  <c r="AA12" i="193"/>
  <c r="AA33" i="193"/>
  <c r="AA19" i="193"/>
  <c r="AA16" i="193"/>
  <c r="AA23" i="193"/>
  <c r="AA20" i="193"/>
  <c r="AA7" i="193"/>
  <c r="X39" i="193"/>
  <c r="X29" i="193"/>
  <c r="X25" i="193"/>
  <c r="X21" i="193"/>
  <c r="X17" i="193"/>
  <c r="X13" i="193"/>
  <c r="X9" i="193"/>
  <c r="X38" i="193"/>
  <c r="X35" i="193"/>
  <c r="X33" i="193"/>
  <c r="X31" i="193"/>
  <c r="X28" i="193"/>
  <c r="X24" i="193"/>
  <c r="X20" i="193"/>
  <c r="X16" i="193"/>
  <c r="X12" i="193"/>
  <c r="X8" i="193"/>
  <c r="X37" i="193"/>
  <c r="X22" i="193"/>
  <c r="X19" i="193"/>
  <c r="X40" i="193"/>
  <c r="X34" i="193"/>
  <c r="X26" i="193"/>
  <c r="X23" i="193"/>
  <c r="X10" i="193"/>
  <c r="X7" i="193"/>
  <c r="X30" i="193"/>
  <c r="X27" i="193"/>
  <c r="X14" i="193"/>
  <c r="X11" i="193"/>
  <c r="X36" i="193"/>
  <c r="X32" i="193"/>
  <c r="X18" i="193"/>
  <c r="X15" i="193"/>
  <c r="AA40" i="192"/>
  <c r="AA36" i="192"/>
  <c r="AA34" i="192"/>
  <c r="AA32" i="192"/>
  <c r="AA30" i="192"/>
  <c r="AA26" i="192"/>
  <c r="AA22" i="192"/>
  <c r="AA18" i="192"/>
  <c r="AA14" i="192"/>
  <c r="AA10" i="192"/>
  <c r="AA39" i="192"/>
  <c r="AA29" i="192"/>
  <c r="AA25" i="192"/>
  <c r="AA21" i="192"/>
  <c r="AA17" i="192"/>
  <c r="AA13" i="192"/>
  <c r="AA9" i="192"/>
  <c r="AA38" i="192"/>
  <c r="AA37" i="192"/>
  <c r="AA35" i="192"/>
  <c r="AA27" i="192"/>
  <c r="AA24" i="192"/>
  <c r="AA11" i="192"/>
  <c r="AA8" i="192"/>
  <c r="AA31" i="192"/>
  <c r="AA28" i="192"/>
  <c r="AA15" i="192"/>
  <c r="AA12" i="192"/>
  <c r="AA33" i="192"/>
  <c r="AA19" i="192"/>
  <c r="AA16" i="192"/>
  <c r="AA23" i="192"/>
  <c r="AA20" i="192"/>
  <c r="AA7" i="192"/>
  <c r="X39" i="192"/>
  <c r="X29" i="192"/>
  <c r="X25" i="192"/>
  <c r="X21" i="192"/>
  <c r="X17" i="192"/>
  <c r="X13" i="192"/>
  <c r="X9" i="192"/>
  <c r="X38" i="192"/>
  <c r="X35" i="192"/>
  <c r="X33" i="192"/>
  <c r="X31" i="192"/>
  <c r="X28" i="192"/>
  <c r="X24" i="192"/>
  <c r="X20" i="192"/>
  <c r="X16" i="192"/>
  <c r="X12" i="192"/>
  <c r="X8" i="192"/>
  <c r="X37" i="192"/>
  <c r="X22" i="192"/>
  <c r="X19" i="192"/>
  <c r="X40" i="192"/>
  <c r="X34" i="192"/>
  <c r="X26" i="192"/>
  <c r="X23" i="192"/>
  <c r="X10" i="192"/>
  <c r="X7" i="192"/>
  <c r="X30" i="192"/>
  <c r="X27" i="192"/>
  <c r="X14" i="192"/>
  <c r="X11" i="192"/>
  <c r="X36" i="192"/>
  <c r="X32" i="192"/>
  <c r="X18" i="192"/>
  <c r="X15" i="192"/>
  <c r="X27" i="190"/>
  <c r="X21" i="190"/>
  <c r="X14" i="190"/>
  <c r="X40" i="190"/>
  <c r="X25" i="190"/>
  <c r="X24" i="190"/>
  <c r="X22" i="190"/>
  <c r="X11" i="190"/>
  <c r="X8" i="190"/>
  <c r="X30" i="190"/>
  <c r="X19" i="190"/>
  <c r="X17" i="190"/>
  <c r="X33" i="190"/>
  <c r="X29" i="190"/>
  <c r="X16" i="190"/>
  <c r="X10" i="190"/>
  <c r="X26" i="190"/>
  <c r="X36" i="190"/>
  <c r="X15" i="190"/>
  <c r="X37" i="190"/>
  <c r="X9" i="190"/>
  <c r="X39" i="190"/>
  <c r="X31" i="190"/>
  <c r="X13" i="190"/>
  <c r="X38" i="190"/>
  <c r="X18" i="190"/>
  <c r="X32" i="190"/>
  <c r="X7" i="190"/>
  <c r="X23" i="190"/>
  <c r="X20" i="190"/>
  <c r="X28" i="190"/>
  <c r="Z39" i="190"/>
  <c r="Z29" i="190"/>
  <c r="Z25" i="190"/>
  <c r="Z21" i="190"/>
  <c r="Z17" i="190"/>
  <c r="Z13" i="190"/>
  <c r="Z9" i="190"/>
  <c r="Z38" i="190"/>
  <c r="Z35" i="190"/>
  <c r="Z33" i="190"/>
  <c r="Z31" i="190"/>
  <c r="Z28" i="190"/>
  <c r="Z24" i="190"/>
  <c r="Z20" i="190"/>
  <c r="Z16" i="190"/>
  <c r="Z12" i="190"/>
  <c r="Z8" i="190"/>
  <c r="Z40" i="190"/>
  <c r="Z34" i="190"/>
  <c r="Z27" i="190"/>
  <c r="Z19" i="190"/>
  <c r="Z11" i="190"/>
  <c r="Z30" i="190"/>
  <c r="Z22" i="190"/>
  <c r="Z14" i="190"/>
  <c r="Z36" i="190"/>
  <c r="Z32" i="190"/>
  <c r="Z23" i="190"/>
  <c r="Z15" i="190"/>
  <c r="Z37" i="190"/>
  <c r="Z26" i="190"/>
  <c r="Z18" i="190"/>
  <c r="Z10" i="190"/>
  <c r="Z7" i="190"/>
  <c r="AA38" i="190"/>
  <c r="AA35" i="190"/>
  <c r="AA33" i="190"/>
  <c r="AA31" i="190"/>
  <c r="AA28" i="190"/>
  <c r="AA24" i="190"/>
  <c r="AA20" i="190"/>
  <c r="AA16" i="190"/>
  <c r="AA12" i="190"/>
  <c r="AA8" i="190"/>
  <c r="AA37" i="190"/>
  <c r="AA27" i="190"/>
  <c r="AA23" i="190"/>
  <c r="AA19" i="190"/>
  <c r="AA15" i="190"/>
  <c r="AA11" i="190"/>
  <c r="AA30" i="190"/>
  <c r="AA22" i="190"/>
  <c r="AA14" i="190"/>
  <c r="AA36" i="190"/>
  <c r="AA32" i="190"/>
  <c r="AA25" i="190"/>
  <c r="AA17" i="190"/>
  <c r="AA9" i="190"/>
  <c r="AA39" i="190"/>
  <c r="AA26" i="190"/>
  <c r="AA18" i="190"/>
  <c r="AA10" i="190"/>
  <c r="AA7" i="190"/>
  <c r="AA40" i="190"/>
  <c r="AA34" i="190"/>
  <c r="AA29" i="190"/>
  <c r="AA21" i="190"/>
  <c r="AA13" i="190"/>
  <c r="W38" i="190"/>
  <c r="W35" i="190"/>
  <c r="W33" i="190"/>
  <c r="W31" i="190"/>
  <c r="W28" i="190"/>
  <c r="W24" i="190"/>
  <c r="W20" i="190"/>
  <c r="W16" i="190"/>
  <c r="W12" i="190"/>
  <c r="W8" i="190"/>
  <c r="W37" i="190"/>
  <c r="W27" i="190"/>
  <c r="W23" i="190"/>
  <c r="W19" i="190"/>
  <c r="W15" i="190"/>
  <c r="W11" i="190"/>
  <c r="W39" i="190"/>
  <c r="W26" i="190"/>
  <c r="W18" i="190"/>
  <c r="W10" i="190"/>
  <c r="W40" i="190"/>
  <c r="W34" i="190"/>
  <c r="W29" i="190"/>
  <c r="W21" i="190"/>
  <c r="W13" i="190"/>
  <c r="W7" i="190"/>
  <c r="W30" i="190"/>
  <c r="W22" i="190"/>
  <c r="W14" i="190"/>
  <c r="W36" i="190"/>
  <c r="W32" i="190"/>
  <c r="W25" i="190"/>
  <c r="W17" i="190"/>
  <c r="W9" i="190"/>
  <c r="N55" i="185"/>
  <c r="N33" i="185"/>
  <c r="N33" i="186"/>
  <c r="N55" i="186"/>
  <c r="N55" i="180"/>
  <c r="N55" i="181"/>
  <c r="N33" i="181"/>
  <c r="N55" i="174"/>
  <c r="N33" i="174"/>
  <c r="N55" i="168"/>
  <c r="N33" i="168"/>
  <c r="N55" i="170"/>
  <c r="N33" i="175"/>
  <c r="N55" i="175"/>
  <c r="N55" i="159"/>
  <c r="N33" i="159"/>
  <c r="N33" i="158"/>
  <c r="N32" i="158"/>
  <c r="N26" i="158" s="1"/>
  <c r="P26" i="158"/>
  <c r="N54" i="158"/>
  <c r="N44" i="158" s="1"/>
  <c r="N43" i="157"/>
  <c r="N33" i="157" s="1"/>
  <c r="J28" i="157"/>
  <c r="J25" i="157"/>
  <c r="J24" i="157"/>
  <c r="J26" i="157"/>
  <c r="K26" i="157" s="1"/>
  <c r="M26" i="157" s="1"/>
  <c r="J52" i="157"/>
  <c r="K52" i="157" s="1"/>
  <c r="J30" i="157"/>
  <c r="J46" i="157"/>
  <c r="K46" i="157" s="1"/>
  <c r="M46" i="157" s="1"/>
  <c r="N54" i="157" s="1"/>
  <c r="N44" i="157" s="1"/>
  <c r="J44" i="157"/>
  <c r="K44" i="157" s="1"/>
  <c r="P25" i="157"/>
  <c r="J48" i="157"/>
  <c r="K48" i="157" s="1"/>
  <c r="M48" i="157" s="1"/>
  <c r="I25" i="156"/>
  <c r="N55" i="158" l="1"/>
  <c r="P26" i="157"/>
  <c r="N32" i="157"/>
  <c r="N26" i="157" s="1"/>
  <c r="N55" i="157"/>
  <c r="P33" i="156"/>
  <c r="I44" i="156"/>
  <c r="I46" i="156"/>
  <c r="I48" i="156"/>
  <c r="P35" i="156"/>
  <c r="P37" i="156"/>
  <c r="P39" i="156"/>
  <c r="P41" i="156"/>
  <c r="P44" i="156"/>
  <c r="P46" i="156"/>
  <c r="P48" i="156"/>
  <c r="P50" i="156"/>
  <c r="P52" i="156"/>
  <c r="I10" i="156" l="1"/>
  <c r="P10" i="156" s="1"/>
  <c r="F52" i="156" l="1"/>
  <c r="F50" i="156"/>
  <c r="F48" i="156"/>
  <c r="F46" i="156"/>
  <c r="F44" i="156"/>
  <c r="F30" i="156"/>
  <c r="F28" i="156"/>
  <c r="I14" i="156" l="1"/>
  <c r="P14" i="156" s="1"/>
  <c r="L52" i="156" l="1"/>
  <c r="I52" i="156"/>
  <c r="L50" i="156"/>
  <c r="I50" i="156"/>
  <c r="L48" i="156"/>
  <c r="L46" i="156"/>
  <c r="L44" i="156"/>
  <c r="L41" i="156"/>
  <c r="I41" i="156"/>
  <c r="K41" i="156" s="1"/>
  <c r="L39" i="156"/>
  <c r="I39" i="156"/>
  <c r="K39" i="156" s="1"/>
  <c r="M39" i="156" s="1"/>
  <c r="L37" i="156"/>
  <c r="I37" i="156"/>
  <c r="L35" i="156"/>
  <c r="I35" i="156"/>
  <c r="K35" i="156" s="1"/>
  <c r="L33" i="156"/>
  <c r="I33" i="156"/>
  <c r="K33" i="156" s="1"/>
  <c r="L30" i="156"/>
  <c r="I30" i="156"/>
  <c r="L28" i="156"/>
  <c r="I28" i="156"/>
  <c r="L26" i="156"/>
  <c r="I26" i="156"/>
  <c r="I12" i="156"/>
  <c r="P12" i="156" s="1"/>
  <c r="M33" i="156" l="1"/>
  <c r="M35" i="156"/>
  <c r="I16" i="156"/>
  <c r="P16" i="156" s="1"/>
  <c r="M41" i="156"/>
  <c r="M52" i="156"/>
  <c r="K37" i="156"/>
  <c r="M37" i="156" s="1"/>
  <c r="N43" i="156" l="1"/>
  <c r="N33" i="156" s="1"/>
  <c r="M44" i="156" l="1"/>
  <c r="N24" i="156"/>
  <c r="J30" i="156" l="1"/>
  <c r="K30" i="156" s="1"/>
  <c r="M30" i="156" s="1"/>
  <c r="P30" i="156" s="1"/>
  <c r="P25" i="156"/>
  <c r="J46" i="156"/>
  <c r="K46" i="156" s="1"/>
  <c r="M46" i="156" s="1"/>
  <c r="J28" i="156"/>
  <c r="K28" i="156" s="1"/>
  <c r="M28" i="156" s="1"/>
  <c r="P28" i="156" s="1"/>
  <c r="J24" i="156"/>
  <c r="J44" i="156"/>
  <c r="K44" i="156" s="1"/>
  <c r="J26" i="156"/>
  <c r="K26" i="156" s="1"/>
  <c r="M26" i="156" s="1"/>
  <c r="J52" i="156"/>
  <c r="K52" i="156" s="1"/>
  <c r="J48" i="156"/>
  <c r="K48" i="156" s="1"/>
  <c r="M48" i="156" s="1"/>
  <c r="J25" i="156"/>
  <c r="J50" i="156"/>
  <c r="K50" i="156" s="1"/>
  <c r="M50" i="156" s="1"/>
  <c r="N54" i="156" l="1"/>
  <c r="N55" i="156" s="1"/>
  <c r="N32" i="156"/>
  <c r="N26" i="156" s="1"/>
  <c r="P26" i="156"/>
  <c r="N44" i="156" l="1"/>
</calcChain>
</file>

<file path=xl/sharedStrings.xml><?xml version="1.0" encoding="utf-8"?>
<sst xmlns="http://schemas.openxmlformats.org/spreadsheetml/2006/main" count="2660" uniqueCount="72">
  <si>
    <t>Sample</t>
  </si>
  <si>
    <t>pH</t>
  </si>
  <si>
    <t>Initial</t>
  </si>
  <si>
    <t>5-Day</t>
  </si>
  <si>
    <t>Seed Control</t>
  </si>
  <si>
    <t>Standard</t>
  </si>
  <si>
    <t>Average</t>
  </si>
  <si>
    <t>DO</t>
  </si>
  <si>
    <t>SCF x mLs Seed</t>
  </si>
  <si>
    <t>Bottle #</t>
  </si>
  <si>
    <t>mLs Sample</t>
  </si>
  <si>
    <t>mLs Seed</t>
  </si>
  <si>
    <t>Subtract for seed depletion (corrected depletion)</t>
  </si>
  <si>
    <t>Reported Averaged BOD</t>
  </si>
  <si>
    <t>Standard (GGA)</t>
  </si>
  <si>
    <t>Influent</t>
  </si>
  <si>
    <t>Effluent</t>
  </si>
  <si>
    <t>Blanks</t>
  </si>
  <si>
    <t>Use enough seed to make seed correction 0.6 to 1.0 mg/L</t>
  </si>
  <si>
    <t>Date:</t>
  </si>
  <si>
    <t>Time:</t>
  </si>
  <si>
    <t>SM 5210-B, 5-day BOD Test</t>
  </si>
  <si>
    <t>BOD Benchsheet</t>
  </si>
  <si>
    <t>Percent Removal</t>
  </si>
  <si>
    <t>BOD "Take Off":</t>
  </si>
  <si>
    <t>BOD "Set Up":</t>
  </si>
  <si>
    <t>Notes:</t>
  </si>
  <si>
    <t>Monday</t>
  </si>
  <si>
    <t>Tuesday</t>
  </si>
  <si>
    <t>Wednesday</t>
  </si>
  <si>
    <t>Thursday</t>
  </si>
  <si>
    <t>Friday</t>
  </si>
  <si>
    <t>Saturday</t>
  </si>
  <si>
    <t>Sunday</t>
  </si>
  <si>
    <r>
      <t>BOD "</t>
    </r>
    <r>
      <rPr>
        <u/>
        <sz val="10"/>
        <rFont val="Arial"/>
        <family val="2"/>
      </rPr>
      <t>Set Up</t>
    </r>
    <r>
      <rPr>
        <sz val="10"/>
        <rFont val="Arial"/>
        <family val="2"/>
      </rPr>
      <t>":</t>
    </r>
  </si>
  <si>
    <r>
      <t>BOD "</t>
    </r>
    <r>
      <rPr>
        <u/>
        <sz val="10"/>
        <rFont val="Arial"/>
        <family val="2"/>
      </rPr>
      <t>Take Off</t>
    </r>
    <r>
      <rPr>
        <sz val="10"/>
        <rFont val="Arial"/>
        <family val="2"/>
      </rPr>
      <t>":</t>
    </r>
  </si>
  <si>
    <t>Analyst:</t>
  </si>
  <si>
    <t>DO Depletion</t>
  </si>
  <si>
    <t>Dilution Factor 300 / (mLs sample)</t>
  </si>
  <si>
    <t>Individual Bottle BOD (corrected depletion x DF)</t>
  </si>
  <si>
    <r>
      <t xml:space="preserve">Temp 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</t>
    </r>
  </si>
  <si>
    <t xml:space="preserve">Blank DO depletion should be &lt;0.2 mg/L </t>
  </si>
  <si>
    <t>GGA = 198 +/- 30.5 (167.5mg/L thru 228.5 mg/L)</t>
  </si>
  <si>
    <t xml:space="preserve">Check pH; if it is not between 6.0 and 8.0, adjust sample temperature to 20 +/- 3°C, then adjust pH to 7.0 to 7.2
</t>
  </si>
  <si>
    <t xml:space="preserve">Seed Control </t>
  </si>
  <si>
    <t>Blank</t>
  </si>
  <si>
    <t>Seed Correction Factor (SCF)</t>
  </si>
  <si>
    <t>BOD (mg/L) = [(DO₁ - DO₂) - SCF] x DF</t>
  </si>
  <si>
    <t xml:space="preserve">Use enough seed to make D.O. drop at least 2.0 mg/L &amp; remain 1 mg/L </t>
  </si>
  <si>
    <t>Seed Correction Factor = (aver) Seed D.O. depletion ÷ (aver) Seed Control mLs</t>
  </si>
  <si>
    <t>Dilution Factor = 300 mLs per bottle / Volume of sample</t>
  </si>
  <si>
    <t>Preliminary Tests</t>
  </si>
  <si>
    <t>Daily Tests</t>
  </si>
  <si>
    <t>Test #</t>
  </si>
  <si>
    <t>Result</t>
  </si>
  <si>
    <t>UAL</t>
  </si>
  <si>
    <t>UWL</t>
  </si>
  <si>
    <t>MEAN</t>
  </si>
  <si>
    <t>LWL</t>
  </si>
  <si>
    <t>LAL</t>
  </si>
  <si>
    <t>Std Dev</t>
  </si>
  <si>
    <t>Mean</t>
  </si>
  <si>
    <t>STATISTICS Preliminary tests</t>
  </si>
  <si>
    <t>Blank D.O. Depletion Chart</t>
  </si>
  <si>
    <t>GGA Chart</t>
  </si>
  <si>
    <t>SCF Chart</t>
  </si>
  <si>
    <t>Seed Correction Factor</t>
  </si>
  <si>
    <t>Glucose Glutamic Acid</t>
  </si>
  <si>
    <t>Blank Depletion</t>
  </si>
  <si>
    <t>Barometric</t>
  </si>
  <si>
    <t>Pressure:</t>
  </si>
  <si>
    <t>Barometric Pressure: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</si>
</sst>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1" x14ac:knownFonts="1">
    <font>
      <sz val="10"/>
      <name val="Arial"/>
    </font>
    <font>
      <b/>
      <sz val="10"/>
      <name val="Arial"/>
    </font>
    <font>
      <sz val="14"/>
      <name val="Arial"/>
      <family val="2"/>
    </font>
    <font>
      <sz val="10"/>
      <color indexed="10"/>
      <name val="Arial"/>
    </font>
    <font>
      <sz val="10"/>
      <color indexed="10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0"/>
      <name val="Times New Roman"/>
      <family val="1"/>
    </font>
    <font>
      <b/>
      <sz val="10"/>
      <color rgb="FF808080"/>
      <name val="Arial"/>
      <family val="2"/>
    </font>
    <font>
      <b/>
      <sz val="10"/>
      <name val="Arial"/>
      <family val="2"/>
    </font>
    <font>
      <sz val="36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i/>
      <sz val="8"/>
      <name val="Arial"/>
      <family val="2"/>
    </font>
    <font>
      <b/>
      <sz val="20"/>
      <name val="Arial"/>
      <family val="2"/>
    </font>
    <font>
      <sz val="10"/>
      <name val="Times New Roman"/>
    </font>
    <font>
      <sz val="8"/>
      <name val="Arial"/>
      <family val="2"/>
    </font>
    <font>
      <sz val="10"/>
      <color rgb="FF000000"/>
      <name val="Arial"/>
      <family val="2"/>
    </font>
    <font>
      <b/>
      <sz val="18"/>
      <name val="Arial"/>
      <family val="2"/>
    </font>
    <font>
      <sz val="10"/>
      <name val="Calibri"/>
      <family val="2"/>
    </font>
    <font>
      <b/>
      <sz val="48"/>
      <name val="Calibri"/>
      <family val="2"/>
      <scheme val="minor"/>
    </font>
    <font>
      <b/>
      <sz val="24"/>
      <name val="Calibri"/>
      <family val="2"/>
      <scheme val="minor"/>
    </font>
    <font>
      <b/>
      <sz val="10"/>
      <name val="Times New Roman"/>
    </font>
    <font>
      <sz val="8"/>
      <name val="Times New Roman"/>
    </font>
    <font>
      <sz val="10"/>
      <color theme="0"/>
      <name val="Times New Roman"/>
      <family val="1"/>
    </font>
    <font>
      <b/>
      <sz val="28"/>
      <name val="Times New Roman"/>
      <family val="1"/>
    </font>
    <font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 applyFill="0" applyBorder="0" applyProtection="0"/>
    <xf numFmtId="0" fontId="19" fillId="0" borderId="0"/>
    <xf numFmtId="0" fontId="19" fillId="0" borderId="0" applyBorder="0"/>
    <xf numFmtId="0" fontId="9" fillId="0" borderId="0"/>
    <xf numFmtId="0" fontId="9" fillId="0" borderId="0" applyBorder="0"/>
  </cellStyleXfs>
  <cellXfs count="415">
    <xf numFmtId="0" fontId="0" fillId="0" borderId="0" xfId="0"/>
    <xf numFmtId="0" fontId="0" fillId="0" borderId="0" xfId="0" applyProtection="1">
      <protection hidden="1"/>
    </xf>
    <xf numFmtId="0" fontId="5" fillId="2" borderId="15" xfId="0" applyFont="1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0" fontId="10" fillId="2" borderId="19" xfId="0" applyFont="1" applyFill="1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3" fillId="0" borderId="20" xfId="0" applyFont="1" applyFill="1" applyBorder="1" applyAlignment="1" applyProtection="1">
      <alignment horizontal="center"/>
      <protection hidden="1"/>
    </xf>
    <xf numFmtId="0" fontId="5" fillId="0" borderId="20" xfId="0" applyFont="1" applyFill="1" applyBorder="1" applyAlignment="1" applyProtection="1">
      <alignment horizontal="center"/>
      <protection hidden="1"/>
    </xf>
    <xf numFmtId="0" fontId="10" fillId="2" borderId="15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164" fontId="0" fillId="0" borderId="20" xfId="0" applyNumberForma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8" fillId="2" borderId="0" xfId="0" applyFont="1" applyFill="1" applyBorder="1" applyProtection="1"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/>
      <protection hidden="1"/>
    </xf>
    <xf numFmtId="0" fontId="5" fillId="0" borderId="31" xfId="0" applyFont="1" applyBorder="1" applyAlignment="1" applyProtection="1">
      <alignment horizontal="center" vertical="center"/>
      <protection hidden="1"/>
    </xf>
    <xf numFmtId="0" fontId="5" fillId="0" borderId="32" xfId="0" applyFont="1" applyBorder="1" applyAlignment="1" applyProtection="1">
      <alignment horizontal="center"/>
      <protection hidden="1"/>
    </xf>
    <xf numFmtId="0" fontId="8" fillId="2" borderId="12" xfId="0" applyFont="1" applyFill="1" applyBorder="1" applyAlignment="1" applyProtection="1">
      <alignment vertical="center"/>
      <protection hidden="1"/>
    </xf>
    <xf numFmtId="0" fontId="5" fillId="0" borderId="0" xfId="0" applyFont="1" applyBorder="1" applyProtection="1">
      <protection hidden="1"/>
    </xf>
    <xf numFmtId="0" fontId="14" fillId="2" borderId="0" xfId="0" applyFont="1" applyFill="1" applyBorder="1" applyProtection="1">
      <protection hidden="1"/>
    </xf>
    <xf numFmtId="0" fontId="5" fillId="2" borderId="33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Protection="1">
      <protection hidden="1"/>
    </xf>
    <xf numFmtId="0" fontId="0" fillId="5" borderId="15" xfId="0" applyFill="1" applyBorder="1" applyAlignment="1" applyProtection="1">
      <alignment horizontal="left" vertical="center"/>
      <protection locked="0"/>
    </xf>
    <xf numFmtId="0" fontId="5" fillId="5" borderId="15" xfId="0" applyFont="1" applyFill="1" applyBorder="1" applyAlignment="1" applyProtection="1">
      <alignment horizontal="left" vertical="center"/>
      <protection locked="0"/>
    </xf>
    <xf numFmtId="164" fontId="3" fillId="0" borderId="20" xfId="0" applyNumberFormat="1" applyFont="1" applyFill="1" applyBorder="1" applyAlignment="1" applyProtection="1">
      <alignment horizontal="center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164" fontId="10" fillId="2" borderId="20" xfId="0" applyNumberFormat="1" applyFont="1" applyFill="1" applyBorder="1" applyAlignment="1" applyProtection="1">
      <alignment horizontal="center" vertical="center"/>
      <protection hidden="1"/>
    </xf>
    <xf numFmtId="164" fontId="11" fillId="0" borderId="21" xfId="0" applyNumberFormat="1" applyFont="1" applyFill="1" applyBorder="1" applyAlignment="1" applyProtection="1">
      <alignment horizont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hidden="1"/>
    </xf>
    <xf numFmtId="164" fontId="0" fillId="0" borderId="0" xfId="0" applyNumberFormat="1" applyFill="1" applyBorder="1" applyAlignment="1" applyProtection="1">
      <alignment horizontal="center" vertical="center"/>
      <protection hidden="1"/>
    </xf>
    <xf numFmtId="164" fontId="11" fillId="0" borderId="0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 wrapText="1"/>
      <protection hidden="1"/>
    </xf>
    <xf numFmtId="165" fontId="0" fillId="0" borderId="0" xfId="0" applyNumberFormat="1" applyFill="1" applyBorder="1" applyAlignment="1" applyProtection="1">
      <alignment horizontal="left" vertical="center"/>
      <protection hidden="1"/>
    </xf>
    <xf numFmtId="164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164" fontId="10" fillId="0" borderId="0" xfId="0" applyNumberFormat="1" applyFont="1" applyFill="1" applyBorder="1" applyAlignment="1" applyProtection="1">
      <alignment horizontal="center" vertical="center"/>
      <protection hidden="1"/>
    </xf>
    <xf numFmtId="1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10" fontId="2" fillId="10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164" fontId="10" fillId="2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NumberFormat="1" applyFill="1" applyBorder="1" applyAlignment="1" applyProtection="1">
      <alignment horizontal="center"/>
      <protection hidden="1"/>
    </xf>
    <xf numFmtId="164" fontId="3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164" fontId="11" fillId="2" borderId="14" xfId="0" applyNumberFormat="1" applyFont="1" applyFill="1" applyBorder="1" applyAlignment="1" applyProtection="1">
      <alignment horizontal="center"/>
      <protection hidden="1"/>
    </xf>
    <xf numFmtId="0" fontId="5" fillId="2" borderId="18" xfId="0" applyFont="1" applyFill="1" applyBorder="1" applyAlignment="1" applyProtection="1">
      <alignment horizontal="center" vertical="center"/>
      <protection hidden="1"/>
    </xf>
    <xf numFmtId="2" fontId="0" fillId="0" borderId="0" xfId="0" applyNumberForma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protection hidden="1"/>
    </xf>
    <xf numFmtId="165" fontId="1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vertical="center" wrapText="1"/>
      <protection hidden="1"/>
    </xf>
    <xf numFmtId="0" fontId="5" fillId="0" borderId="14" xfId="0" applyFont="1" applyFill="1" applyBorder="1" applyAlignment="1" applyProtection="1">
      <alignment vertical="center" wrapText="1"/>
      <protection hidden="1"/>
    </xf>
    <xf numFmtId="0" fontId="0" fillId="0" borderId="14" xfId="0" applyFill="1" applyBorder="1" applyAlignment="1" applyProtection="1">
      <alignment vertical="center" wrapText="1"/>
      <protection hidden="1"/>
    </xf>
    <xf numFmtId="0" fontId="1" fillId="0" borderId="14" xfId="0" applyFont="1" applyFill="1" applyBorder="1" applyAlignment="1" applyProtection="1">
      <alignment vertical="center"/>
      <protection hidden="1"/>
    </xf>
    <xf numFmtId="0" fontId="5" fillId="0" borderId="14" xfId="0" applyFont="1" applyFill="1" applyBorder="1" applyAlignment="1" applyProtection="1">
      <alignment vertical="center"/>
      <protection hidden="1"/>
    </xf>
    <xf numFmtId="165" fontId="0" fillId="0" borderId="14" xfId="0" applyNumberFormat="1" applyFill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23" fillId="0" borderId="0" xfId="0" applyFont="1" applyProtection="1">
      <protection hidden="1"/>
    </xf>
    <xf numFmtId="164" fontId="11" fillId="0" borderId="42" xfId="0" applyNumberFormat="1" applyFont="1" applyFill="1" applyBorder="1" applyAlignment="1" applyProtection="1">
      <alignment horizontal="center" vertical="center"/>
      <protection hidden="1"/>
    </xf>
    <xf numFmtId="0" fontId="14" fillId="2" borderId="2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Protection="1">
      <protection hidden="1"/>
    </xf>
    <xf numFmtId="0" fontId="5" fillId="0" borderId="12" xfId="0" applyFont="1" applyFill="1" applyBorder="1" applyAlignment="1" applyProtection="1">
      <alignment vertical="center" wrapText="1"/>
      <protection hidden="1"/>
    </xf>
    <xf numFmtId="0" fontId="5" fillId="0" borderId="13" xfId="0" applyFont="1" applyFill="1" applyBorder="1" applyAlignment="1" applyProtection="1">
      <alignment vertical="center" wrapText="1"/>
      <protection hidden="1"/>
    </xf>
    <xf numFmtId="0" fontId="20" fillId="0" borderId="20" xfId="0" applyFont="1" applyFill="1" applyBorder="1" applyAlignment="1" applyProtection="1">
      <alignment vertical="center" wrapText="1"/>
      <protection hidden="1"/>
    </xf>
    <xf numFmtId="165" fontId="1" fillId="0" borderId="20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protection hidden="1"/>
    </xf>
    <xf numFmtId="0" fontId="0" fillId="0" borderId="20" xfId="0" applyFill="1" applyBorder="1" applyAlignment="1" applyProtection="1">
      <protection hidden="1"/>
    </xf>
    <xf numFmtId="0" fontId="0" fillId="0" borderId="21" xfId="0" applyFill="1" applyBorder="1" applyAlignment="1" applyProtection="1">
      <protection hidden="1"/>
    </xf>
    <xf numFmtId="0" fontId="5" fillId="2" borderId="11" xfId="0" applyFont="1" applyFill="1" applyBorder="1" applyProtection="1">
      <protection hidden="1"/>
    </xf>
    <xf numFmtId="0" fontId="5" fillId="2" borderId="12" xfId="0" applyFont="1" applyFill="1" applyBorder="1" applyAlignment="1" applyProtection="1">
      <alignment vertical="center"/>
      <protection hidden="1"/>
    </xf>
    <xf numFmtId="2" fontId="11" fillId="0" borderId="11" xfId="0" applyNumberFormat="1" applyFont="1" applyFill="1" applyBorder="1" applyAlignment="1" applyProtection="1">
      <alignment horizontal="center" vertical="center"/>
      <protection hidden="1"/>
    </xf>
    <xf numFmtId="2" fontId="11" fillId="2" borderId="45" xfId="0" applyNumberFormat="1" applyFont="1" applyFill="1" applyBorder="1" applyAlignment="1" applyProtection="1">
      <alignment horizontal="center" vertical="center"/>
      <protection hidden="1"/>
    </xf>
    <xf numFmtId="0" fontId="14" fillId="2" borderId="6" xfId="0" applyFont="1" applyFill="1" applyBorder="1" applyAlignment="1" applyProtection="1">
      <alignment horizontal="center" vertical="center" wrapText="1"/>
      <protection hidden="1"/>
    </xf>
    <xf numFmtId="0" fontId="14" fillId="2" borderId="6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5" fillId="5" borderId="15" xfId="0" applyFont="1" applyFill="1" applyBorder="1" applyAlignment="1" applyProtection="1">
      <alignment horizontal="left" vertical="center"/>
      <protection hidden="1"/>
    </xf>
    <xf numFmtId="0" fontId="0" fillId="5" borderId="15" xfId="0" applyFill="1" applyBorder="1" applyAlignment="1" applyProtection="1">
      <alignment horizontal="left" vertical="center"/>
      <protection hidden="1"/>
    </xf>
    <xf numFmtId="0" fontId="20" fillId="0" borderId="11" xfId="0" applyFont="1" applyFill="1" applyBorder="1" applyAlignment="1" applyProtection="1">
      <alignment vertical="center" wrapText="1" readingOrder="1"/>
      <protection hidden="1"/>
    </xf>
    <xf numFmtId="0" fontId="20" fillId="0" borderId="12" xfId="0" applyFont="1" applyFill="1" applyBorder="1" applyAlignment="1" applyProtection="1">
      <alignment vertical="center" wrapText="1" readingOrder="1"/>
      <protection hidden="1"/>
    </xf>
    <xf numFmtId="0" fontId="20" fillId="0" borderId="15" xfId="0" applyFont="1" applyFill="1" applyBorder="1" applyAlignment="1" applyProtection="1">
      <alignment vertical="center" wrapText="1" readingOrder="1"/>
      <protection hidden="1"/>
    </xf>
    <xf numFmtId="0" fontId="20" fillId="0" borderId="0" xfId="0" applyFont="1" applyFill="1" applyBorder="1" applyAlignment="1" applyProtection="1">
      <alignment vertical="center" wrapText="1" readingOrder="1"/>
      <protection hidden="1"/>
    </xf>
    <xf numFmtId="164" fontId="11" fillId="0" borderId="14" xfId="0" applyNumberFormat="1" applyFont="1" applyFill="1" applyBorder="1" applyAlignment="1" applyProtection="1">
      <alignment horizontal="center"/>
      <protection hidden="1"/>
    </xf>
    <xf numFmtId="0" fontId="19" fillId="0" borderId="46" xfId="2" applyBorder="1" applyProtection="1">
      <protection hidden="1"/>
    </xf>
    <xf numFmtId="0" fontId="19" fillId="0" borderId="0" xfId="2" applyProtection="1">
      <protection hidden="1"/>
    </xf>
    <xf numFmtId="0" fontId="19" fillId="0" borderId="0" xfId="2" applyBorder="1" applyProtection="1">
      <protection hidden="1"/>
    </xf>
    <xf numFmtId="0" fontId="19" fillId="0" borderId="14" xfId="2" applyBorder="1" applyProtection="1">
      <protection hidden="1"/>
    </xf>
    <xf numFmtId="0" fontId="28" fillId="12" borderId="0" xfId="2" applyFont="1" applyFill="1" applyBorder="1" applyProtection="1">
      <protection hidden="1"/>
    </xf>
    <xf numFmtId="0" fontId="19" fillId="0" borderId="47" xfId="2" applyBorder="1" applyAlignment="1" applyProtection="1">
      <alignment horizontal="centerContinuous"/>
      <protection hidden="1"/>
    </xf>
    <xf numFmtId="0" fontId="19" fillId="0" borderId="48" xfId="2" applyBorder="1" applyAlignment="1" applyProtection="1">
      <alignment horizontal="centerContinuous"/>
      <protection hidden="1"/>
    </xf>
    <xf numFmtId="0" fontId="28" fillId="12" borderId="0" xfId="2" applyFont="1" applyFill="1" applyBorder="1" applyAlignment="1" applyProtection="1">
      <alignment horizontal="center"/>
      <protection hidden="1"/>
    </xf>
    <xf numFmtId="0" fontId="19" fillId="0" borderId="24" xfId="2" applyBorder="1" applyAlignment="1" applyProtection="1">
      <alignment horizontal="center"/>
      <protection hidden="1"/>
    </xf>
    <xf numFmtId="0" fontId="19" fillId="0" borderId="6" xfId="2" applyBorder="1" applyAlignment="1" applyProtection="1">
      <alignment horizontal="center"/>
      <protection hidden="1"/>
    </xf>
    <xf numFmtId="0" fontId="19" fillId="0" borderId="31" xfId="2" applyBorder="1" applyAlignment="1" applyProtection="1">
      <alignment horizontal="center"/>
      <protection hidden="1"/>
    </xf>
    <xf numFmtId="0" fontId="19" fillId="0" borderId="32" xfId="2" applyBorder="1" applyAlignment="1" applyProtection="1">
      <alignment horizontal="center"/>
      <protection hidden="1"/>
    </xf>
    <xf numFmtId="0" fontId="27" fillId="0" borderId="25" xfId="2" applyFont="1" applyBorder="1" applyAlignment="1" applyProtection="1">
      <alignment horizontal="center"/>
      <protection hidden="1"/>
    </xf>
    <xf numFmtId="0" fontId="27" fillId="0" borderId="6" xfId="2" applyFont="1" applyBorder="1" applyAlignment="1" applyProtection="1">
      <alignment horizontal="center"/>
      <protection hidden="1"/>
    </xf>
    <xf numFmtId="2" fontId="19" fillId="0" borderId="29" xfId="2" applyNumberFormat="1" applyFill="1" applyBorder="1" applyAlignment="1" applyProtection="1">
      <alignment horizontal="center"/>
      <protection hidden="1"/>
    </xf>
    <xf numFmtId="2" fontId="28" fillId="12" borderId="0" xfId="2" applyNumberFormat="1" applyFont="1" applyFill="1" applyBorder="1" applyAlignment="1" applyProtection="1">
      <alignment horizontal="center"/>
      <protection hidden="1"/>
    </xf>
    <xf numFmtId="0" fontId="27" fillId="0" borderId="24" xfId="2" applyFont="1" applyBorder="1" applyAlignment="1" applyProtection="1">
      <alignment horizontal="center"/>
      <protection hidden="1"/>
    </xf>
    <xf numFmtId="0" fontId="27" fillId="0" borderId="31" xfId="2" applyFont="1" applyBorder="1" applyAlignment="1" applyProtection="1">
      <alignment horizontal="center"/>
      <protection hidden="1"/>
    </xf>
    <xf numFmtId="0" fontId="19" fillId="0" borderId="24" xfId="2" applyBorder="1" applyProtection="1">
      <protection hidden="1"/>
    </xf>
    <xf numFmtId="0" fontId="19" fillId="0" borderId="29" xfId="2" applyBorder="1" applyProtection="1">
      <protection hidden="1"/>
    </xf>
    <xf numFmtId="164" fontId="19" fillId="0" borderId="29" xfId="2" applyNumberFormat="1" applyBorder="1" applyAlignment="1" applyProtection="1">
      <alignment horizontal="center"/>
      <protection hidden="1"/>
    </xf>
    <xf numFmtId="0" fontId="19" fillId="0" borderId="31" xfId="2" applyBorder="1" applyProtection="1">
      <protection hidden="1"/>
    </xf>
    <xf numFmtId="164" fontId="19" fillId="0" borderId="32" xfId="2" applyNumberFormat="1" applyBorder="1" applyAlignment="1" applyProtection="1">
      <alignment horizontal="center"/>
      <protection hidden="1"/>
    </xf>
    <xf numFmtId="0" fontId="27" fillId="0" borderId="37" xfId="2" applyFont="1" applyBorder="1" applyAlignment="1" applyProtection="1">
      <alignment horizontal="center"/>
      <protection hidden="1"/>
    </xf>
    <xf numFmtId="2" fontId="19" fillId="0" borderId="32" xfId="2" applyNumberFormat="1" applyFill="1" applyBorder="1" applyAlignment="1" applyProtection="1">
      <alignment horizontal="center"/>
      <protection hidden="1"/>
    </xf>
    <xf numFmtId="0" fontId="19" fillId="0" borderId="20" xfId="2" applyBorder="1" applyProtection="1">
      <protection hidden="1"/>
    </xf>
    <xf numFmtId="0" fontId="19" fillId="0" borderId="21" xfId="2" applyBorder="1" applyProtection="1">
      <protection hidden="1"/>
    </xf>
    <xf numFmtId="0" fontId="19" fillId="13" borderId="38" xfId="2" applyFill="1" applyBorder="1" applyAlignment="1" applyProtection="1">
      <alignment horizontal="center"/>
      <protection locked="0"/>
    </xf>
    <xf numFmtId="0" fontId="19" fillId="13" borderId="29" xfId="2" applyFill="1" applyBorder="1" applyAlignment="1" applyProtection="1">
      <alignment horizontal="center"/>
      <protection locked="0"/>
    </xf>
    <xf numFmtId="0" fontId="19" fillId="13" borderId="32" xfId="2" applyFill="1" applyBorder="1" applyAlignment="1" applyProtection="1">
      <alignment horizontal="center"/>
      <protection locked="0"/>
    </xf>
    <xf numFmtId="0" fontId="19" fillId="0" borderId="29" xfId="2" applyFill="1" applyBorder="1" applyAlignment="1" applyProtection="1">
      <alignment horizontal="center"/>
      <protection hidden="1"/>
    </xf>
    <xf numFmtId="10" fontId="19" fillId="0" borderId="29" xfId="2" applyNumberFormat="1" applyFill="1" applyBorder="1" applyAlignment="1" applyProtection="1">
      <alignment horizontal="center"/>
      <protection hidden="1"/>
    </xf>
    <xf numFmtId="0" fontId="19" fillId="0" borderId="32" xfId="2" applyFill="1" applyBorder="1" applyAlignment="1" applyProtection="1">
      <alignment horizontal="center"/>
      <protection hidden="1"/>
    </xf>
    <xf numFmtId="0" fontId="8" fillId="5" borderId="0" xfId="0" applyFont="1" applyFill="1" applyBorder="1" applyProtection="1">
      <protection hidden="1"/>
    </xf>
    <xf numFmtId="0" fontId="30" fillId="2" borderId="0" xfId="0" applyFont="1" applyFill="1" applyBorder="1" applyProtection="1">
      <protection hidden="1"/>
    </xf>
    <xf numFmtId="0" fontId="30" fillId="0" borderId="0" xfId="0" applyFont="1" applyFill="1" applyBorder="1" applyProtection="1">
      <protection hidden="1"/>
    </xf>
    <xf numFmtId="0" fontId="7" fillId="7" borderId="24" xfId="0" applyFont="1" applyFill="1" applyBorder="1" applyAlignment="1" applyProtection="1">
      <alignment horizontal="center" vertical="center"/>
      <protection hidden="1"/>
    </xf>
    <xf numFmtId="0" fontId="7" fillId="7" borderId="31" xfId="0" applyFont="1" applyFill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2" fillId="4" borderId="15" xfId="0" applyFont="1" applyFill="1" applyBorder="1" applyAlignment="1" applyProtection="1">
      <alignment horizontal="center" vertical="center"/>
      <protection hidden="1"/>
    </xf>
    <xf numFmtId="0" fontId="2" fillId="4" borderId="20" xfId="0" applyFont="1" applyFill="1" applyBorder="1" applyAlignment="1" applyProtection="1">
      <alignment horizontal="center" vertical="center"/>
      <protection hidden="1"/>
    </xf>
    <xf numFmtId="2" fontId="0" fillId="7" borderId="6" xfId="0" applyNumberFormat="1" applyFill="1" applyBorder="1" applyAlignment="1" applyProtection="1">
      <alignment horizontal="center" vertical="center"/>
      <protection hidden="1"/>
    </xf>
    <xf numFmtId="2" fontId="0" fillId="7" borderId="37" xfId="0" applyNumberFormat="1" applyFill="1" applyBorder="1" applyAlignment="1" applyProtection="1">
      <alignment horizontal="center" vertical="center"/>
      <protection hidden="1"/>
    </xf>
    <xf numFmtId="2" fontId="21" fillId="7" borderId="6" xfId="0" applyNumberFormat="1" applyFont="1" applyFill="1" applyBorder="1" applyAlignment="1" applyProtection="1">
      <alignment horizontal="center" vertical="center"/>
      <protection hidden="1"/>
    </xf>
    <xf numFmtId="2" fontId="21" fillId="7" borderId="37" xfId="0" applyNumberFormat="1" applyFont="1" applyFill="1" applyBorder="1" applyAlignment="1" applyProtection="1">
      <alignment horizontal="center" vertical="center"/>
      <protection hidden="1"/>
    </xf>
    <xf numFmtId="2" fontId="0" fillId="8" borderId="6" xfId="0" applyNumberFormat="1" applyFill="1" applyBorder="1" applyAlignment="1" applyProtection="1">
      <alignment horizontal="center" vertical="center"/>
      <protection hidden="1"/>
    </xf>
    <xf numFmtId="2" fontId="0" fillId="8" borderId="37" xfId="0" applyNumberFormat="1" applyFill="1" applyBorder="1" applyAlignment="1" applyProtection="1">
      <alignment horizontal="center" vertical="center"/>
      <protection hidden="1"/>
    </xf>
    <xf numFmtId="164" fontId="0" fillId="8" borderId="6" xfId="0" applyNumberFormat="1" applyFill="1" applyBorder="1" applyAlignment="1" applyProtection="1">
      <alignment horizontal="center" vertical="center"/>
      <protection hidden="1"/>
    </xf>
    <xf numFmtId="164" fontId="0" fillId="8" borderId="37" xfId="0" applyNumberFormat="1" applyFill="1" applyBorder="1" applyAlignment="1" applyProtection="1">
      <alignment horizontal="center" vertical="center"/>
      <protection hidden="1"/>
    </xf>
    <xf numFmtId="2" fontId="5" fillId="3" borderId="6" xfId="0" applyNumberFormat="1" applyFont="1" applyFill="1" applyBorder="1" applyAlignment="1" applyProtection="1">
      <alignment horizontal="center" vertical="center"/>
      <protection locked="0"/>
    </xf>
    <xf numFmtId="164" fontId="5" fillId="5" borderId="6" xfId="0" applyNumberFormat="1" applyFont="1" applyFill="1" applyBorder="1" applyAlignment="1" applyProtection="1">
      <alignment horizontal="center" vertical="center"/>
      <protection locked="0"/>
    </xf>
    <xf numFmtId="164" fontId="5" fillId="5" borderId="37" xfId="0" applyNumberFormat="1" applyFont="1" applyFill="1" applyBorder="1" applyAlignment="1" applyProtection="1">
      <alignment horizontal="center" vertical="center"/>
      <protection locked="0"/>
    </xf>
    <xf numFmtId="0" fontId="5" fillId="7" borderId="6" xfId="0" applyFont="1" applyFill="1" applyBorder="1" applyAlignment="1" applyProtection="1">
      <alignment horizontal="center" vertical="center"/>
      <protection hidden="1"/>
    </xf>
    <xf numFmtId="0" fontId="5" fillId="7" borderId="37" xfId="0" applyFont="1" applyFill="1" applyBorder="1" applyAlignment="1" applyProtection="1">
      <alignment horizontal="center" vertical="center"/>
      <protection hidden="1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37" xfId="0" applyFont="1" applyFill="1" applyBorder="1" applyAlignment="1" applyProtection="1">
      <alignment horizontal="center" vertical="center"/>
      <protection locked="0"/>
    </xf>
    <xf numFmtId="164" fontId="5" fillId="8" borderId="6" xfId="0" applyNumberFormat="1" applyFont="1" applyFill="1" applyBorder="1" applyAlignment="1" applyProtection="1">
      <alignment horizontal="center" vertical="center"/>
      <protection hidden="1"/>
    </xf>
    <xf numFmtId="164" fontId="5" fillId="8" borderId="37" xfId="0" applyNumberFormat="1" applyFont="1" applyFill="1" applyBorder="1" applyAlignment="1" applyProtection="1">
      <alignment horizontal="center" vertical="center"/>
      <protection hidden="1"/>
    </xf>
    <xf numFmtId="2" fontId="5" fillId="3" borderId="37" xfId="0" applyNumberFormat="1" applyFont="1" applyFill="1" applyBorder="1" applyAlignment="1" applyProtection="1">
      <alignment horizontal="center" vertical="center"/>
      <protection locked="0"/>
    </xf>
    <xf numFmtId="0" fontId="5" fillId="8" borderId="6" xfId="0" applyFont="1" applyFill="1" applyBorder="1" applyAlignment="1" applyProtection="1">
      <alignment horizontal="center" vertical="center"/>
      <protection hidden="1"/>
    </xf>
    <xf numFmtId="2" fontId="21" fillId="7" borderId="28" xfId="0" applyNumberFormat="1" applyFont="1" applyFill="1" applyBorder="1" applyAlignment="1" applyProtection="1">
      <alignment horizontal="center" vertical="center"/>
      <protection hidden="1"/>
    </xf>
    <xf numFmtId="2" fontId="0" fillId="8" borderId="28" xfId="0" applyNumberFormat="1" applyFill="1" applyBorder="1" applyAlignment="1" applyProtection="1">
      <alignment horizontal="center" vertical="center"/>
      <protection hidden="1"/>
    </xf>
    <xf numFmtId="164" fontId="0" fillId="8" borderId="28" xfId="0" applyNumberFormat="1" applyFill="1" applyBorder="1" applyAlignment="1" applyProtection="1">
      <alignment horizontal="center" vertical="center"/>
      <protection hidden="1"/>
    </xf>
    <xf numFmtId="164" fontId="18" fillId="8" borderId="38" xfId="0" applyNumberFormat="1" applyFont="1" applyFill="1" applyBorder="1" applyAlignment="1" applyProtection="1">
      <alignment horizontal="center" vertical="center"/>
      <protection hidden="1"/>
    </xf>
    <xf numFmtId="164" fontId="18" fillId="8" borderId="29" xfId="0" applyNumberFormat="1" applyFont="1" applyFill="1" applyBorder="1" applyAlignment="1" applyProtection="1">
      <alignment horizontal="center" vertical="center"/>
      <protection hidden="1"/>
    </xf>
    <xf numFmtId="164" fontId="18" fillId="8" borderId="32" xfId="0" applyNumberFormat="1" applyFont="1" applyFill="1" applyBorder="1" applyAlignment="1" applyProtection="1">
      <alignment horizontal="center" vertical="center"/>
      <protection hidden="1"/>
    </xf>
    <xf numFmtId="0" fontId="7" fillId="7" borderId="25" xfId="0" applyFont="1" applyFill="1" applyBorder="1" applyAlignment="1" applyProtection="1">
      <alignment horizontal="center" vertical="center"/>
      <protection hidden="1"/>
    </xf>
    <xf numFmtId="164" fontId="5" fillId="5" borderId="28" xfId="0" applyNumberFormat="1" applyFont="1" applyFill="1" applyBorder="1" applyAlignment="1" applyProtection="1">
      <alignment horizontal="center" vertical="center"/>
      <protection locked="0"/>
    </xf>
    <xf numFmtId="0" fontId="5" fillId="8" borderId="28" xfId="0" applyFont="1" applyFill="1" applyBorder="1" applyAlignment="1" applyProtection="1">
      <alignment horizontal="center" vertical="center"/>
      <protection hidden="1"/>
    </xf>
    <xf numFmtId="0" fontId="5" fillId="3" borderId="28" xfId="0" applyFont="1" applyFill="1" applyBorder="1" applyAlignment="1" applyProtection="1">
      <alignment horizontal="center" vertical="center"/>
      <protection locked="0"/>
    </xf>
    <xf numFmtId="164" fontId="5" fillId="8" borderId="28" xfId="0" applyNumberFormat="1" applyFont="1" applyFill="1" applyBorder="1" applyAlignment="1" applyProtection="1">
      <alignment horizontal="center" vertical="center"/>
      <protection hidden="1"/>
    </xf>
    <xf numFmtId="2" fontId="5" fillId="3" borderId="28" xfId="0" applyNumberFormat="1" applyFont="1" applyFill="1" applyBorder="1" applyAlignment="1" applyProtection="1">
      <alignment horizontal="center" vertical="center"/>
      <protection locked="0"/>
    </xf>
    <xf numFmtId="2" fontId="5" fillId="3" borderId="2" xfId="0" applyNumberFormat="1" applyFont="1" applyFill="1" applyBorder="1" applyAlignment="1" applyProtection="1">
      <alignment horizontal="center" vertical="center"/>
      <protection locked="0"/>
    </xf>
    <xf numFmtId="2" fontId="5" fillId="3" borderId="35" xfId="0" applyNumberFormat="1" applyFont="1" applyFill="1" applyBorder="1" applyAlignment="1" applyProtection="1">
      <alignment horizontal="center" vertical="center"/>
      <protection locked="0"/>
    </xf>
    <xf numFmtId="164" fontId="0" fillId="9" borderId="6" xfId="0" applyNumberFormat="1" applyFill="1" applyBorder="1" applyAlignment="1" applyProtection="1">
      <alignment horizontal="center" vertical="center"/>
      <protection hidden="1"/>
    </xf>
    <xf numFmtId="2" fontId="0" fillId="6" borderId="2" xfId="0" applyNumberFormat="1" applyFill="1" applyBorder="1" applyAlignment="1" applyProtection="1">
      <alignment horizontal="center" vertical="center"/>
      <protection hidden="1"/>
    </xf>
    <xf numFmtId="2" fontId="0" fillId="6" borderId="35" xfId="0" applyNumberFormat="1" applyFill="1" applyBorder="1" applyAlignment="1" applyProtection="1">
      <alignment horizontal="center" vertical="center"/>
      <protection hidden="1"/>
    </xf>
    <xf numFmtId="2" fontId="0" fillId="9" borderId="6" xfId="0" applyNumberFormat="1" applyFill="1" applyBorder="1" applyAlignment="1" applyProtection="1">
      <alignment horizontal="center" vertical="center"/>
      <protection hidden="1"/>
    </xf>
    <xf numFmtId="2" fontId="0" fillId="9" borderId="37" xfId="0" applyNumberFormat="1" applyFill="1" applyBorder="1" applyAlignment="1" applyProtection="1">
      <alignment horizontal="center" vertical="center"/>
      <protection hidden="1"/>
    </xf>
    <xf numFmtId="164" fontId="0" fillId="9" borderId="37" xfId="0" applyNumberFormat="1" applyFill="1" applyBorder="1" applyAlignment="1" applyProtection="1">
      <alignment horizontal="center" vertical="center"/>
      <protection hidden="1"/>
    </xf>
    <xf numFmtId="164" fontId="21" fillId="9" borderId="6" xfId="0" applyNumberFormat="1" applyFont="1" applyFill="1" applyBorder="1" applyAlignment="1" applyProtection="1">
      <alignment horizontal="center" vertical="center"/>
      <protection hidden="1"/>
    </xf>
    <xf numFmtId="164" fontId="18" fillId="6" borderId="34" xfId="0" applyNumberFormat="1" applyFont="1" applyFill="1" applyBorder="1" applyAlignment="1" applyProtection="1">
      <alignment horizontal="center" vertical="center"/>
      <protection hidden="1"/>
    </xf>
    <xf numFmtId="164" fontId="18" fillId="6" borderId="22" xfId="0" applyNumberFormat="1" applyFont="1" applyFill="1" applyBorder="1" applyAlignment="1" applyProtection="1">
      <alignment horizontal="center" vertical="center"/>
      <protection hidden="1"/>
    </xf>
    <xf numFmtId="164" fontId="18" fillId="6" borderId="41" xfId="0" applyNumberFormat="1" applyFont="1" applyFill="1" applyBorder="1" applyAlignment="1" applyProtection="1">
      <alignment horizontal="center" vertical="center"/>
      <protection hidden="1"/>
    </xf>
    <xf numFmtId="0" fontId="7" fillId="6" borderId="16" xfId="0" applyFont="1" applyFill="1" applyBorder="1" applyAlignment="1" applyProtection="1">
      <alignment horizontal="center" vertical="center"/>
      <protection hidden="1"/>
    </xf>
    <xf numFmtId="0" fontId="7" fillId="6" borderId="18" xfId="0" applyFont="1" applyFill="1" applyBorder="1" applyAlignment="1" applyProtection="1">
      <alignment horizontal="center" vertical="center"/>
      <protection hidden="1"/>
    </xf>
    <xf numFmtId="164" fontId="5" fillId="5" borderId="2" xfId="0" applyNumberFormat="1" applyFont="1" applyFill="1" applyBorder="1" applyAlignment="1" applyProtection="1">
      <alignment horizontal="center" vertical="center"/>
      <protection locked="0"/>
    </xf>
    <xf numFmtId="164" fontId="5" fillId="5" borderId="1" xfId="0" applyNumberFormat="1" applyFont="1" applyFill="1" applyBorder="1" applyAlignment="1" applyProtection="1">
      <alignment horizontal="center" vertical="center"/>
      <protection locked="0"/>
    </xf>
    <xf numFmtId="0" fontId="5" fillId="6" borderId="2" xfId="0" applyFont="1" applyFill="1" applyBorder="1" applyAlignment="1" applyProtection="1">
      <alignment horizontal="center" vertical="center"/>
      <protection hidden="1"/>
    </xf>
    <xf numFmtId="0" fontId="5" fillId="6" borderId="1" xfId="0" applyFont="1" applyFill="1" applyBorder="1" applyAlignment="1" applyProtection="1">
      <alignment horizontal="center" vertical="center"/>
      <protection hidden="1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2" fontId="5" fillId="3" borderId="3" xfId="0" applyNumberFormat="1" applyFont="1" applyFill="1" applyBorder="1" applyAlignment="1" applyProtection="1">
      <alignment horizontal="center" vertical="center"/>
      <protection locked="0"/>
    </xf>
    <xf numFmtId="2" fontId="5" fillId="3" borderId="4" xfId="0" applyNumberFormat="1" applyFont="1" applyFill="1" applyBorder="1" applyAlignment="1" applyProtection="1">
      <alignment horizontal="center" vertical="center"/>
      <protection locked="0"/>
    </xf>
    <xf numFmtId="2" fontId="5" fillId="3" borderId="7" xfId="0" applyNumberFormat="1" applyFont="1" applyFill="1" applyBorder="1" applyAlignment="1" applyProtection="1">
      <alignment horizontal="center" vertical="center"/>
      <protection locked="0"/>
    </xf>
    <xf numFmtId="2" fontId="5" fillId="3" borderId="10" xfId="0" applyNumberFormat="1" applyFont="1" applyFill="1" applyBorder="1" applyAlignment="1" applyProtection="1">
      <alignment horizontal="center" vertical="center"/>
      <protection locked="0"/>
    </xf>
    <xf numFmtId="2" fontId="0" fillId="6" borderId="6" xfId="0" applyNumberFormat="1" applyFill="1" applyBorder="1" applyAlignment="1" applyProtection="1">
      <alignment horizontal="center" vertical="center"/>
      <protection hidden="1"/>
    </xf>
    <xf numFmtId="2" fontId="5" fillId="3" borderId="27" xfId="0" applyNumberFormat="1" applyFont="1" applyFill="1" applyBorder="1" applyAlignment="1" applyProtection="1">
      <alignment horizontal="center" vertical="center"/>
      <protection locked="0"/>
    </xf>
    <xf numFmtId="2" fontId="0" fillId="11" borderId="28" xfId="0" applyNumberFormat="1" applyFill="1" applyBorder="1" applyAlignment="1" applyProtection="1">
      <alignment horizontal="center" vertical="center"/>
      <protection hidden="1"/>
    </xf>
    <xf numFmtId="2" fontId="0" fillId="11" borderId="6" xfId="0" applyNumberFormat="1" applyFill="1" applyBorder="1" applyAlignment="1" applyProtection="1">
      <alignment horizontal="center" vertical="center"/>
      <protection hidden="1"/>
    </xf>
    <xf numFmtId="0" fontId="7" fillId="6" borderId="24" xfId="0" applyFont="1" applyFill="1" applyBorder="1" applyAlignment="1" applyProtection="1">
      <alignment horizontal="center" vertical="center"/>
      <protection hidden="1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2" fontId="5" fillId="3" borderId="1" xfId="0" applyNumberFormat="1" applyFont="1" applyFill="1" applyBorder="1" applyAlignment="1" applyProtection="1">
      <alignment horizontal="center" vertical="center"/>
      <protection locked="0"/>
    </xf>
    <xf numFmtId="2" fontId="0" fillId="6" borderId="1" xfId="0" applyNumberFormat="1" applyFill="1" applyBorder="1" applyAlignment="1" applyProtection="1">
      <alignment horizontal="center" vertical="center"/>
      <protection hidden="1"/>
    </xf>
    <xf numFmtId="2" fontId="0" fillId="9" borderId="26" xfId="0" applyNumberFormat="1" applyFill="1" applyBorder="1" applyAlignment="1" applyProtection="1">
      <alignment horizontal="center" vertical="center"/>
      <protection hidden="1"/>
    </xf>
    <xf numFmtId="2" fontId="0" fillId="9" borderId="23" xfId="0" applyNumberFormat="1" applyFill="1" applyBorder="1" applyAlignment="1" applyProtection="1">
      <alignment horizontal="center" vertical="center"/>
      <protection hidden="1"/>
    </xf>
    <xf numFmtId="2" fontId="0" fillId="9" borderId="35" xfId="0" applyNumberFormat="1" applyFill="1" applyBorder="1" applyAlignment="1" applyProtection="1">
      <alignment horizontal="center" vertical="center"/>
      <protection hidden="1"/>
    </xf>
    <xf numFmtId="2" fontId="0" fillId="9" borderId="28" xfId="0" applyNumberFormat="1" applyFill="1" applyBorder="1" applyAlignment="1" applyProtection="1">
      <alignment horizontal="center" vertical="center"/>
      <protection hidden="1"/>
    </xf>
    <xf numFmtId="0" fontId="7" fillId="6" borderId="31" xfId="0" applyFont="1" applyFill="1" applyBorder="1" applyAlignment="1" applyProtection="1">
      <alignment horizontal="center" vertical="center"/>
      <protection hidden="1"/>
    </xf>
    <xf numFmtId="164" fontId="5" fillId="5" borderId="35" xfId="0" applyNumberFormat="1" applyFont="1" applyFill="1" applyBorder="1" applyAlignment="1" applyProtection="1">
      <alignment horizontal="center" vertical="center"/>
      <protection locked="0"/>
    </xf>
    <xf numFmtId="0" fontId="7" fillId="6" borderId="25" xfId="0" applyFont="1" applyFill="1" applyBorder="1" applyAlignment="1" applyProtection="1">
      <alignment horizontal="center" vertical="center" wrapText="1"/>
      <protection hidden="1"/>
    </xf>
    <xf numFmtId="0" fontId="7" fillId="6" borderId="24" xfId="0" applyFont="1" applyFill="1" applyBorder="1" applyAlignment="1" applyProtection="1">
      <alignment horizontal="center" vertical="center" wrapText="1"/>
      <protection hidden="1"/>
    </xf>
    <xf numFmtId="164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5" fillId="6" borderId="26" xfId="0" applyFont="1" applyFill="1" applyBorder="1" applyAlignment="1" applyProtection="1">
      <alignment horizontal="center" vertical="center"/>
      <protection hidden="1"/>
    </xf>
    <xf numFmtId="0" fontId="5" fillId="3" borderId="27" xfId="0" applyFont="1" applyFill="1" applyBorder="1" applyAlignment="1" applyProtection="1">
      <alignment horizontal="center" vertical="center"/>
      <protection locked="0"/>
    </xf>
    <xf numFmtId="0" fontId="4" fillId="6" borderId="26" xfId="0" applyFont="1" applyFill="1" applyBorder="1" applyAlignment="1" applyProtection="1">
      <alignment horizontal="center" vertical="center"/>
      <protection hidden="1"/>
    </xf>
    <xf numFmtId="0" fontId="4" fillId="6" borderId="23" xfId="0" applyFont="1" applyFill="1" applyBorder="1" applyAlignment="1" applyProtection="1">
      <alignment horizontal="center" vertical="center"/>
      <protection hidden="1"/>
    </xf>
    <xf numFmtId="0" fontId="4" fillId="6" borderId="35" xfId="0" applyFont="1" applyFill="1" applyBorder="1" applyAlignment="1" applyProtection="1">
      <alignment horizontal="center" vertical="center"/>
      <protection hidden="1"/>
    </xf>
    <xf numFmtId="2" fontId="5" fillId="3" borderId="39" xfId="0" applyNumberFormat="1" applyFont="1" applyFill="1" applyBorder="1" applyAlignment="1" applyProtection="1">
      <alignment horizontal="center" vertical="center"/>
      <protection locked="0"/>
    </xf>
    <xf numFmtId="164" fontId="21" fillId="9" borderId="28" xfId="0" applyNumberFormat="1" applyFont="1" applyFill="1" applyBorder="1" applyAlignment="1" applyProtection="1">
      <alignment horizontal="center" vertical="center"/>
      <protection hidden="1"/>
    </xf>
    <xf numFmtId="164" fontId="0" fillId="9" borderId="28" xfId="0" applyNumberFormat="1" applyFill="1" applyBorder="1" applyAlignment="1" applyProtection="1">
      <alignment horizontal="center" vertical="center"/>
      <protection hidden="1"/>
    </xf>
    <xf numFmtId="164" fontId="5" fillId="5" borderId="23" xfId="0" applyNumberFormat="1" applyFont="1" applyFill="1" applyBorder="1" applyAlignment="1" applyProtection="1">
      <alignment horizontal="center" vertical="center"/>
      <protection locked="0"/>
    </xf>
    <xf numFmtId="0" fontId="5" fillId="6" borderId="23" xfId="0" applyFont="1" applyFill="1" applyBorder="1" applyAlignment="1" applyProtection="1">
      <alignment horizontal="center" vertical="center"/>
      <protection hidden="1"/>
    </xf>
    <xf numFmtId="0" fontId="5" fillId="3" borderId="8" xfId="0" applyFont="1" applyFill="1" applyBorder="1" applyAlignment="1" applyProtection="1">
      <alignment horizontal="center" vertical="center"/>
      <protection locked="0"/>
    </xf>
    <xf numFmtId="2" fontId="5" fillId="3" borderId="9" xfId="0" applyNumberFormat="1" applyFont="1" applyFill="1" applyBorder="1" applyAlignment="1" applyProtection="1">
      <alignment horizontal="center" vertical="center"/>
      <protection locked="0"/>
    </xf>
    <xf numFmtId="2" fontId="5" fillId="3" borderId="8" xfId="0" applyNumberFormat="1" applyFont="1" applyFill="1" applyBorder="1" applyAlignment="1" applyProtection="1">
      <alignment horizontal="center" vertical="center"/>
      <protection locked="0"/>
    </xf>
    <xf numFmtId="0" fontId="5" fillId="6" borderId="35" xfId="0" applyFont="1" applyFill="1" applyBorder="1" applyAlignment="1" applyProtection="1">
      <alignment horizontal="center" vertical="center"/>
      <protection hidden="1"/>
    </xf>
    <xf numFmtId="0" fontId="5" fillId="3" borderId="35" xfId="0" applyFont="1" applyFill="1" applyBorder="1" applyAlignment="1" applyProtection="1">
      <alignment horizontal="center" vertical="center"/>
      <protection locked="0"/>
    </xf>
    <xf numFmtId="164" fontId="5" fillId="0" borderId="6" xfId="0" applyNumberFormat="1" applyFont="1" applyFill="1" applyBorder="1" applyAlignment="1" applyProtection="1">
      <alignment horizontal="center" vertical="center"/>
      <protection hidden="1"/>
    </xf>
    <xf numFmtId="2" fontId="0" fillId="0" borderId="6" xfId="0" applyNumberFormat="1" applyFill="1" applyBorder="1" applyAlignment="1" applyProtection="1">
      <alignment horizontal="center" vertical="center"/>
      <protection hidden="1"/>
    </xf>
    <xf numFmtId="0" fontId="5" fillId="5" borderId="6" xfId="0" applyFont="1" applyFill="1" applyBorder="1" applyAlignment="1" applyProtection="1">
      <alignment horizontal="center" vertical="center"/>
      <protection locked="0"/>
    </xf>
    <xf numFmtId="0" fontId="5" fillId="5" borderId="37" xfId="0" applyFont="1" applyFill="1" applyBorder="1" applyAlignment="1" applyProtection="1">
      <alignment horizontal="center" vertical="center"/>
      <protection locked="0"/>
    </xf>
    <xf numFmtId="164" fontId="5" fillId="0" borderId="37" xfId="0" applyNumberFormat="1" applyFont="1" applyFill="1" applyBorder="1" applyAlignment="1" applyProtection="1">
      <alignment horizontal="center" vertical="center"/>
      <protection hidden="1"/>
    </xf>
    <xf numFmtId="2" fontId="0" fillId="0" borderId="37" xfId="0" applyNumberFormat="1" applyFill="1" applyBorder="1" applyAlignment="1" applyProtection="1">
      <alignment horizontal="center" vertical="center"/>
      <protection hidden="1"/>
    </xf>
    <xf numFmtId="0" fontId="5" fillId="2" borderId="24" xfId="0" applyFont="1" applyFill="1" applyBorder="1" applyAlignment="1" applyProtection="1">
      <alignment horizontal="center" vertical="center" wrapText="1"/>
      <protection hidden="1"/>
    </xf>
    <xf numFmtId="0" fontId="5" fillId="2" borderId="31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35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2" fontId="0" fillId="0" borderId="28" xfId="0" applyNumberFormat="1" applyFill="1" applyBorder="1" applyAlignment="1" applyProtection="1">
      <alignment horizontal="center" vertical="center"/>
      <protection hidden="1"/>
    </xf>
    <xf numFmtId="2" fontId="0" fillId="0" borderId="2" xfId="0" applyNumberFormat="1" applyFill="1" applyBorder="1" applyAlignment="1" applyProtection="1">
      <alignment horizontal="center" vertical="center"/>
      <protection hidden="1"/>
    </xf>
    <xf numFmtId="164" fontId="0" fillId="0" borderId="28" xfId="0" applyNumberFormat="1" applyFill="1" applyBorder="1" applyAlignment="1" applyProtection="1">
      <alignment horizontal="center" vertical="center"/>
      <protection hidden="1"/>
    </xf>
    <xf numFmtId="164" fontId="0" fillId="0" borderId="6" xfId="0" applyNumberFormat="1" applyFill="1" applyBorder="1" applyAlignment="1" applyProtection="1">
      <alignment horizontal="center" vertical="center"/>
      <protection hidden="1"/>
    </xf>
    <xf numFmtId="164" fontId="18" fillId="0" borderId="38" xfId="0" applyNumberFormat="1" applyFont="1" applyFill="1" applyBorder="1" applyAlignment="1" applyProtection="1">
      <alignment horizontal="center" vertical="center"/>
      <protection hidden="1"/>
    </xf>
    <xf numFmtId="164" fontId="18" fillId="0" borderId="29" xfId="0" applyNumberFormat="1" applyFont="1" applyFill="1" applyBorder="1" applyAlignment="1" applyProtection="1">
      <alignment horizontal="center" vertical="center"/>
      <protection hidden="1"/>
    </xf>
    <xf numFmtId="164" fontId="18" fillId="0" borderId="32" xfId="0" applyNumberFormat="1" applyFont="1" applyFill="1" applyBorder="1" applyAlignment="1" applyProtection="1">
      <alignment horizontal="center" vertical="center"/>
      <protection hidden="1"/>
    </xf>
    <xf numFmtId="2" fontId="0" fillId="0" borderId="1" xfId="0" applyNumberFormat="1" applyFill="1" applyBorder="1" applyAlignment="1" applyProtection="1">
      <alignment horizontal="center" vertical="center"/>
      <protection hidden="1"/>
    </xf>
    <xf numFmtId="2" fontId="0" fillId="0" borderId="23" xfId="0" applyNumberFormat="1" applyFill="1" applyBorder="1" applyAlignment="1" applyProtection="1">
      <alignment horizontal="center" vertical="center"/>
      <protection hidden="1"/>
    </xf>
    <xf numFmtId="164" fontId="0" fillId="0" borderId="2" xfId="0" applyNumberFormat="1" applyFill="1" applyBorder="1" applyAlignment="1" applyProtection="1">
      <alignment horizontal="center" vertical="center"/>
      <protection hidden="1"/>
    </xf>
    <xf numFmtId="164" fontId="0" fillId="0" borderId="23" xfId="0" applyNumberFormat="1" applyFill="1" applyBorder="1" applyAlignment="1" applyProtection="1">
      <alignment horizontal="center" vertical="center"/>
      <protection hidden="1"/>
    </xf>
    <xf numFmtId="2" fontId="0" fillId="0" borderId="35" xfId="0" applyNumberFormat="1" applyFill="1" applyBorder="1" applyAlignment="1" applyProtection="1">
      <alignment horizontal="center" vertical="center"/>
      <protection hidden="1"/>
    </xf>
    <xf numFmtId="164" fontId="0" fillId="0" borderId="37" xfId="0" applyNumberForma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Fill="1" applyBorder="1" applyAlignment="1" applyProtection="1">
      <alignment horizontal="center" vertical="center"/>
      <protection hidden="1"/>
    </xf>
    <xf numFmtId="164" fontId="5" fillId="0" borderId="14" xfId="0" applyNumberFormat="1" applyFont="1" applyFill="1" applyBorder="1" applyAlignment="1" applyProtection="1">
      <alignment horizontal="center" vertical="center"/>
      <protection hidden="1"/>
    </xf>
    <xf numFmtId="0" fontId="5" fillId="2" borderId="25" xfId="0" applyFont="1" applyFill="1" applyBorder="1" applyAlignment="1" applyProtection="1">
      <alignment horizontal="center" vertical="center" wrapText="1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164" fontId="5" fillId="3" borderId="6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ill="1" applyBorder="1" applyAlignment="1" applyProtection="1">
      <alignment horizontal="center" vertical="center"/>
      <protection hidden="1"/>
    </xf>
    <xf numFmtId="0" fontId="5" fillId="2" borderId="24" xfId="0" applyFont="1" applyFill="1" applyBorder="1" applyAlignment="1" applyProtection="1">
      <alignment horizontal="center" vertical="center"/>
      <protection hidden="1"/>
    </xf>
    <xf numFmtId="0" fontId="0" fillId="2" borderId="31" xfId="0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2" fontId="0" fillId="0" borderId="32" xfId="0" applyNumberFormat="1" applyFill="1" applyBorder="1" applyAlignment="1" applyProtection="1">
      <alignment horizontal="center" vertical="center"/>
      <protection hidden="1"/>
    </xf>
    <xf numFmtId="0" fontId="14" fillId="2" borderId="24" xfId="0" applyFont="1" applyFill="1" applyBorder="1" applyAlignment="1" applyProtection="1">
      <alignment horizontal="center" vertical="center"/>
      <protection hidden="1"/>
    </xf>
    <xf numFmtId="0" fontId="14" fillId="2" borderId="16" xfId="0" applyFont="1" applyFill="1" applyBorder="1" applyAlignment="1" applyProtection="1">
      <alignment horizontal="center" vertical="center"/>
      <protection hidden="1"/>
    </xf>
    <xf numFmtId="0" fontId="14" fillId="2" borderId="6" xfId="0" applyFont="1" applyFill="1" applyBorder="1" applyAlignment="1" applyProtection="1">
      <alignment horizontal="center" vertical="center" wrapText="1"/>
      <protection hidden="1"/>
    </xf>
    <xf numFmtId="0" fontId="14" fillId="2" borderId="2" xfId="0" applyFont="1" applyFill="1" applyBorder="1" applyAlignment="1" applyProtection="1">
      <alignment horizontal="center" vertical="center" wrapText="1"/>
      <protection hidden="1"/>
    </xf>
    <xf numFmtId="0" fontId="14" fillId="2" borderId="6" xfId="0" applyFont="1" applyFill="1" applyBorder="1" applyAlignment="1" applyProtection="1">
      <alignment horizontal="center" vertical="center"/>
      <protection hidden="1"/>
    </xf>
    <xf numFmtId="0" fontId="17" fillId="2" borderId="6" xfId="0" applyFont="1" applyFill="1" applyBorder="1" applyAlignment="1" applyProtection="1">
      <alignment horizontal="center" vertical="center" wrapText="1"/>
      <protection hidden="1"/>
    </xf>
    <xf numFmtId="0" fontId="17" fillId="2" borderId="2" xfId="0" applyFont="1" applyFill="1" applyBorder="1" applyAlignment="1" applyProtection="1">
      <alignment horizontal="center" vertical="center" wrapText="1"/>
      <protection hidden="1"/>
    </xf>
    <xf numFmtId="2" fontId="0" fillId="0" borderId="5" xfId="0" applyNumberFormat="1" applyFill="1" applyBorder="1" applyAlignment="1" applyProtection="1">
      <alignment horizontal="center" vertical="center"/>
      <protection hidden="1"/>
    </xf>
    <xf numFmtId="2" fontId="0" fillId="0" borderId="7" xfId="0" applyNumberFormat="1" applyFill="1" applyBorder="1" applyAlignment="1" applyProtection="1">
      <alignment horizontal="center" vertical="center"/>
      <protection hidden="1"/>
    </xf>
    <xf numFmtId="2" fontId="0" fillId="0" borderId="30" xfId="0" applyNumberFormat="1" applyFill="1" applyBorder="1" applyAlignment="1" applyProtection="1">
      <alignment horizontal="center" vertical="center"/>
      <protection hidden="1"/>
    </xf>
    <xf numFmtId="0" fontId="0" fillId="2" borderId="24" xfId="0" applyFill="1" applyBorder="1" applyAlignment="1" applyProtection="1">
      <alignment horizontal="center" vertical="center"/>
      <protection hidden="1"/>
    </xf>
    <xf numFmtId="2" fontId="5" fillId="5" borderId="23" xfId="0" applyNumberFormat="1" applyFont="1" applyFill="1" applyBorder="1" applyAlignment="1" applyProtection="1">
      <alignment horizontal="center" vertical="center"/>
      <protection locked="0"/>
    </xf>
    <xf numFmtId="2" fontId="5" fillId="5" borderId="1" xfId="0" applyNumberFormat="1" applyFont="1" applyFill="1" applyBorder="1" applyAlignment="1" applyProtection="1">
      <alignment horizontal="center" vertical="center"/>
      <protection locked="0"/>
    </xf>
    <xf numFmtId="2" fontId="5" fillId="3" borderId="23" xfId="0" applyNumberFormat="1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2" fontId="5" fillId="5" borderId="28" xfId="0" applyNumberFormat="1" applyFont="1" applyFill="1" applyBorder="1" applyAlignment="1" applyProtection="1">
      <alignment horizontal="center" vertical="center"/>
      <protection locked="0"/>
    </xf>
    <xf numFmtId="2" fontId="5" fillId="5" borderId="6" xfId="0" applyNumberFormat="1" applyFont="1" applyFill="1" applyBorder="1" applyAlignment="1" applyProtection="1">
      <alignment horizontal="center" vertical="center"/>
      <protection locked="0"/>
    </xf>
    <xf numFmtId="2" fontId="5" fillId="5" borderId="26" xfId="0" applyNumberFormat="1" applyFont="1" applyFill="1" applyBorder="1" applyAlignment="1" applyProtection="1">
      <alignment horizontal="center" vertical="center"/>
      <protection locked="0"/>
    </xf>
    <xf numFmtId="2" fontId="5" fillId="3" borderId="26" xfId="0" applyNumberFormat="1" applyFont="1" applyFill="1" applyBorder="1" applyAlignment="1" applyProtection="1">
      <alignment horizontal="center" vertical="center"/>
      <protection locked="0"/>
    </xf>
    <xf numFmtId="0" fontId="24" fillId="2" borderId="12" xfId="0" applyFont="1" applyFill="1" applyBorder="1" applyAlignment="1" applyProtection="1">
      <alignment horizontal="center" vertical="center"/>
      <protection hidden="1"/>
    </xf>
    <xf numFmtId="0" fontId="24" fillId="2" borderId="13" xfId="0" applyFont="1" applyFill="1" applyBorder="1" applyAlignment="1" applyProtection="1">
      <alignment horizontal="center" vertical="center"/>
      <protection hidden="1"/>
    </xf>
    <xf numFmtId="0" fontId="24" fillId="2" borderId="0" xfId="0" applyFont="1" applyFill="1" applyBorder="1" applyAlignment="1" applyProtection="1">
      <alignment horizontal="center" vertical="center"/>
      <protection hidden="1"/>
    </xf>
    <xf numFmtId="0" fontId="24" fillId="2" borderId="14" xfId="0" applyFont="1" applyFill="1" applyBorder="1" applyAlignment="1" applyProtection="1">
      <alignment horizontal="center" vertical="center"/>
      <protection hidden="1"/>
    </xf>
    <xf numFmtId="0" fontId="5" fillId="5" borderId="0" xfId="0" applyFont="1" applyFill="1" applyBorder="1" applyAlignment="1" applyProtection="1">
      <alignment horizontal="left" vertical="center"/>
      <protection locked="0"/>
    </xf>
    <xf numFmtId="0" fontId="25" fillId="2" borderId="0" xfId="0" applyFont="1" applyFill="1" applyBorder="1" applyAlignment="1" applyProtection="1">
      <alignment horizontal="center" vertical="center"/>
      <protection hidden="1"/>
    </xf>
    <xf numFmtId="0" fontId="25" fillId="2" borderId="14" xfId="0" applyFont="1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hidden="1"/>
    </xf>
    <xf numFmtId="0" fontId="14" fillId="2" borderId="14" xfId="0" applyFont="1" applyFill="1" applyBorder="1" applyAlignment="1" applyProtection="1">
      <alignment horizontal="center" vertical="center"/>
      <protection hidden="1"/>
    </xf>
    <xf numFmtId="2" fontId="5" fillId="5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0" borderId="39" xfId="0" applyFill="1" applyBorder="1" applyAlignment="1" applyProtection="1">
      <alignment horizontal="center" vertical="center"/>
      <protection hidden="1"/>
    </xf>
    <xf numFmtId="0" fontId="0" fillId="0" borderId="8" xfId="0" applyFill="1" applyBorder="1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horizontal="center" vertical="center"/>
      <protection hidden="1"/>
    </xf>
    <xf numFmtId="0" fontId="0" fillId="0" borderId="43" xfId="0" applyFill="1" applyBorder="1" applyAlignment="1" applyProtection="1">
      <alignment horizontal="center" vertical="center"/>
      <protection hidden="1"/>
    </xf>
    <xf numFmtId="0" fontId="0" fillId="0" borderId="40" xfId="0" applyFill="1" applyBorder="1" applyAlignment="1" applyProtection="1">
      <alignment horizontal="center" vertical="center"/>
      <protection hidden="1"/>
    </xf>
    <xf numFmtId="2" fontId="0" fillId="0" borderId="44" xfId="0" applyNumberFormat="1" applyFill="1" applyBorder="1" applyAlignment="1" applyProtection="1">
      <alignment horizontal="center" vertical="center"/>
      <protection hidden="1"/>
    </xf>
    <xf numFmtId="0" fontId="17" fillId="2" borderId="29" xfId="0" applyFont="1" applyFill="1" applyBorder="1" applyAlignment="1" applyProtection="1">
      <alignment horizontal="center" vertical="center" wrapText="1"/>
      <protection hidden="1"/>
    </xf>
    <xf numFmtId="0" fontId="17" fillId="2" borderId="17" xfId="0" applyFont="1" applyFill="1" applyBorder="1" applyAlignment="1" applyProtection="1">
      <alignment horizontal="center" vertical="center" wrapText="1"/>
      <protection hidden="1"/>
    </xf>
    <xf numFmtId="0" fontId="20" fillId="2" borderId="7" xfId="0" applyFont="1" applyFill="1" applyBorder="1" applyAlignment="1" applyProtection="1">
      <alignment horizontal="center" vertical="top" wrapText="1"/>
      <protection hidden="1"/>
    </xf>
    <xf numFmtId="0" fontId="20" fillId="2" borderId="3" xfId="0" applyFont="1" applyFill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0" fontId="0" fillId="0" borderId="15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22" fillId="0" borderId="15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2" fillId="0" borderId="14" xfId="0" applyFont="1" applyFill="1" applyBorder="1" applyAlignment="1" applyProtection="1">
      <alignment horizontal="center" vertical="center"/>
      <protection hidden="1"/>
    </xf>
    <xf numFmtId="0" fontId="22" fillId="0" borderId="19" xfId="0" applyFont="1" applyFill="1" applyBorder="1" applyAlignment="1" applyProtection="1">
      <alignment horizontal="center" vertical="center"/>
      <protection hidden="1"/>
    </xf>
    <xf numFmtId="0" fontId="22" fillId="0" borderId="20" xfId="0" applyFont="1" applyFill="1" applyBorder="1" applyAlignment="1" applyProtection="1">
      <alignment horizontal="center" vertical="center"/>
      <protection hidden="1"/>
    </xf>
    <xf numFmtId="0" fontId="22" fillId="0" borderId="21" xfId="0" applyFont="1" applyFill="1" applyBorder="1" applyAlignment="1" applyProtection="1">
      <alignment horizontal="center" vertical="center"/>
      <protection hidden="1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0" fillId="5" borderId="13" xfId="0" applyFill="1" applyBorder="1" applyAlignment="1" applyProtection="1">
      <alignment horizontal="left" vertical="top" wrapText="1"/>
      <protection locked="0"/>
    </xf>
    <xf numFmtId="0" fontId="0" fillId="5" borderId="15" xfId="0" applyFill="1" applyBorder="1" applyAlignment="1" applyProtection="1">
      <alignment horizontal="left" vertical="top" wrapText="1"/>
      <protection locked="0"/>
    </xf>
    <xf numFmtId="0" fontId="0" fillId="5" borderId="0" xfId="0" applyFill="1" applyBorder="1" applyAlignment="1" applyProtection="1">
      <alignment horizontal="left" vertical="top" wrapText="1"/>
      <protection locked="0"/>
    </xf>
    <xf numFmtId="0" fontId="0" fillId="5" borderId="14" xfId="0" applyFill="1" applyBorder="1" applyAlignment="1" applyProtection="1">
      <alignment horizontal="left" vertical="top" wrapText="1"/>
      <protection locked="0"/>
    </xf>
    <xf numFmtId="0" fontId="0" fillId="5" borderId="19" xfId="0" applyFill="1" applyBorder="1" applyAlignment="1" applyProtection="1">
      <alignment horizontal="left" vertical="top" wrapText="1"/>
      <protection locked="0"/>
    </xf>
    <xf numFmtId="0" fontId="0" fillId="5" borderId="20" xfId="0" applyFill="1" applyBorder="1" applyAlignment="1" applyProtection="1">
      <alignment horizontal="left" vertical="top" wrapText="1"/>
      <protection locked="0"/>
    </xf>
    <xf numFmtId="0" fontId="0" fillId="5" borderId="21" xfId="0" applyFill="1" applyBorder="1" applyAlignment="1" applyProtection="1">
      <alignment horizontal="left" vertical="top" wrapText="1"/>
      <protection locked="0"/>
    </xf>
    <xf numFmtId="2" fontId="11" fillId="0" borderId="42" xfId="0" applyNumberFormat="1" applyFont="1" applyFill="1" applyBorder="1" applyAlignment="1" applyProtection="1">
      <alignment horizontal="center" vertical="center"/>
      <protection hidden="1"/>
    </xf>
    <xf numFmtId="0" fontId="5" fillId="2" borderId="16" xfId="0" applyFont="1" applyFill="1" applyBorder="1" applyAlignment="1" applyProtection="1">
      <alignment horizontal="center" vertical="center"/>
      <protection hidden="1"/>
    </xf>
    <xf numFmtId="0" fontId="0" fillId="2" borderId="36" xfId="0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6" xfId="0" applyNumberFormat="1" applyFill="1" applyBorder="1" applyAlignment="1" applyProtection="1">
      <alignment horizontal="center" vertical="center" wrapText="1"/>
      <protection hidden="1"/>
    </xf>
    <xf numFmtId="2" fontId="0" fillId="0" borderId="38" xfId="0" applyNumberForma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64" fontId="5" fillId="3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hidden="1"/>
    </xf>
    <xf numFmtId="0" fontId="0" fillId="5" borderId="11" xfId="0" applyFill="1" applyBorder="1" applyAlignment="1" applyProtection="1">
      <alignment horizontal="left" vertical="top" wrapText="1"/>
      <protection hidden="1"/>
    </xf>
    <xf numFmtId="0" fontId="0" fillId="5" borderId="12" xfId="0" applyFill="1" applyBorder="1" applyAlignment="1" applyProtection="1">
      <alignment horizontal="left" vertical="top" wrapText="1"/>
      <protection hidden="1"/>
    </xf>
    <xf numFmtId="0" fontId="0" fillId="5" borderId="13" xfId="0" applyFill="1" applyBorder="1" applyAlignment="1" applyProtection="1">
      <alignment horizontal="left" vertical="top" wrapText="1"/>
      <protection hidden="1"/>
    </xf>
    <xf numFmtId="0" fontId="0" fillId="5" borderId="15" xfId="0" applyFill="1" applyBorder="1" applyAlignment="1" applyProtection="1">
      <alignment horizontal="left" vertical="top" wrapText="1"/>
      <protection hidden="1"/>
    </xf>
    <xf numFmtId="0" fontId="0" fillId="5" borderId="0" xfId="0" applyFill="1" applyBorder="1" applyAlignment="1" applyProtection="1">
      <alignment horizontal="left" vertical="top" wrapText="1"/>
      <protection hidden="1"/>
    </xf>
    <xf numFmtId="0" fontId="0" fillId="5" borderId="14" xfId="0" applyFill="1" applyBorder="1" applyAlignment="1" applyProtection="1">
      <alignment horizontal="left" vertical="top" wrapText="1"/>
      <protection hidden="1"/>
    </xf>
    <xf numFmtId="0" fontId="0" fillId="5" borderId="19" xfId="0" applyFill="1" applyBorder="1" applyAlignment="1" applyProtection="1">
      <alignment horizontal="left" vertical="top" wrapText="1"/>
      <protection hidden="1"/>
    </xf>
    <xf numFmtId="0" fontId="0" fillId="5" borderId="20" xfId="0" applyFill="1" applyBorder="1" applyAlignment="1" applyProtection="1">
      <alignment horizontal="left" vertical="top" wrapText="1"/>
      <protection hidden="1"/>
    </xf>
    <xf numFmtId="0" fontId="0" fillId="5" borderId="21" xfId="0" applyFill="1" applyBorder="1" applyAlignment="1" applyProtection="1">
      <alignment horizontal="left" vertical="top" wrapText="1"/>
      <protection hidden="1"/>
    </xf>
    <xf numFmtId="2" fontId="5" fillId="3" borderId="6" xfId="0" applyNumberFormat="1" applyFont="1" applyFill="1" applyBorder="1" applyAlignment="1" applyProtection="1">
      <alignment horizontal="center" vertical="center"/>
      <protection hidden="1"/>
    </xf>
    <xf numFmtId="2" fontId="5" fillId="3" borderId="37" xfId="0" applyNumberFormat="1" applyFont="1" applyFill="1" applyBorder="1" applyAlignment="1" applyProtection="1">
      <alignment horizontal="center" vertical="center"/>
      <protection hidden="1"/>
    </xf>
    <xf numFmtId="164" fontId="5" fillId="5" borderId="6" xfId="0" applyNumberFormat="1" applyFont="1" applyFill="1" applyBorder="1" applyAlignment="1" applyProtection="1">
      <alignment horizontal="center" vertical="center"/>
      <protection hidden="1"/>
    </xf>
    <xf numFmtId="0" fontId="5" fillId="3" borderId="6" xfId="0" applyFont="1" applyFill="1" applyBorder="1" applyAlignment="1" applyProtection="1">
      <alignment horizontal="center" vertical="center"/>
      <protection hidden="1"/>
    </xf>
    <xf numFmtId="164" fontId="5" fillId="5" borderId="37" xfId="0" applyNumberFormat="1" applyFont="1" applyFill="1" applyBorder="1" applyAlignment="1" applyProtection="1">
      <alignment horizontal="center" vertical="center"/>
      <protection hidden="1"/>
    </xf>
    <xf numFmtId="0" fontId="5" fillId="3" borderId="37" xfId="0" applyFont="1" applyFill="1" applyBorder="1" applyAlignment="1" applyProtection="1">
      <alignment horizontal="center" vertical="center"/>
      <protection hidden="1"/>
    </xf>
    <xf numFmtId="2" fontId="5" fillId="3" borderId="28" xfId="0" applyNumberFormat="1" applyFont="1" applyFill="1" applyBorder="1" applyAlignment="1" applyProtection="1">
      <alignment horizontal="center" vertical="center"/>
      <protection hidden="1"/>
    </xf>
    <xf numFmtId="164" fontId="5" fillId="5" borderId="28" xfId="0" applyNumberFormat="1" applyFont="1" applyFill="1" applyBorder="1" applyAlignment="1" applyProtection="1">
      <alignment horizontal="center" vertical="center"/>
      <protection hidden="1"/>
    </xf>
    <xf numFmtId="0" fontId="5" fillId="3" borderId="28" xfId="0" applyFont="1" applyFill="1" applyBorder="1" applyAlignment="1" applyProtection="1">
      <alignment horizontal="center" vertical="center"/>
      <protection hidden="1"/>
    </xf>
    <xf numFmtId="164" fontId="5" fillId="5" borderId="2" xfId="0" applyNumberFormat="1" applyFont="1" applyFill="1" applyBorder="1" applyAlignment="1" applyProtection="1">
      <alignment horizontal="center" vertical="center"/>
      <protection hidden="1"/>
    </xf>
    <xf numFmtId="164" fontId="5" fillId="5" borderId="35" xfId="0" applyNumberFormat="1" applyFont="1" applyFill="1" applyBorder="1" applyAlignment="1" applyProtection="1">
      <alignment horizontal="center" vertical="center"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5" fillId="3" borderId="35" xfId="0" applyFont="1" applyFill="1" applyBorder="1" applyAlignment="1" applyProtection="1">
      <alignment horizontal="center" vertical="center"/>
      <protection hidden="1"/>
    </xf>
    <xf numFmtId="2" fontId="5" fillId="3" borderId="2" xfId="0" applyNumberFormat="1" applyFont="1" applyFill="1" applyBorder="1" applyAlignment="1" applyProtection="1">
      <alignment horizontal="center" vertical="center"/>
      <protection hidden="1"/>
    </xf>
    <xf numFmtId="2" fontId="5" fillId="3" borderId="35" xfId="0" applyNumberFormat="1" applyFont="1" applyFill="1" applyBorder="1" applyAlignment="1" applyProtection="1">
      <alignment horizontal="center" vertical="center"/>
      <protection hidden="1"/>
    </xf>
    <xf numFmtId="164" fontId="5" fillId="5" borderId="23" xfId="0" applyNumberFormat="1" applyFont="1" applyFill="1" applyBorder="1" applyAlignment="1" applyProtection="1">
      <alignment horizontal="center" vertical="center"/>
      <protection hidden="1"/>
    </xf>
    <xf numFmtId="0" fontId="5" fillId="3" borderId="7" xfId="0" applyFont="1" applyFill="1" applyBorder="1" applyAlignment="1" applyProtection="1">
      <alignment horizontal="center" vertical="center"/>
      <protection hidden="1"/>
    </xf>
    <xf numFmtId="0" fontId="5" fillId="3" borderId="8" xfId="0" applyFont="1" applyFill="1" applyBorder="1" applyAlignment="1" applyProtection="1">
      <alignment horizontal="center" vertical="center"/>
      <protection hidden="1"/>
    </xf>
    <xf numFmtId="2" fontId="5" fillId="3" borderId="3" xfId="0" applyNumberFormat="1" applyFont="1" applyFill="1" applyBorder="1" applyAlignment="1" applyProtection="1">
      <alignment horizontal="center" vertical="center"/>
      <protection hidden="1"/>
    </xf>
    <xf numFmtId="2" fontId="5" fillId="3" borderId="9" xfId="0" applyNumberFormat="1" applyFont="1" applyFill="1" applyBorder="1" applyAlignment="1" applyProtection="1">
      <alignment horizontal="center" vertical="center"/>
      <protection hidden="1"/>
    </xf>
    <xf numFmtId="2" fontId="5" fillId="3" borderId="7" xfId="0" applyNumberFormat="1" applyFont="1" applyFill="1" applyBorder="1" applyAlignment="1" applyProtection="1">
      <alignment horizontal="center" vertical="center"/>
      <protection hidden="1"/>
    </xf>
    <xf numFmtId="2" fontId="5" fillId="3" borderId="8" xfId="0" applyNumberFormat="1" applyFont="1" applyFill="1" applyBorder="1" applyAlignment="1" applyProtection="1">
      <alignment horizontal="center" vertical="center"/>
      <protection hidden="1"/>
    </xf>
    <xf numFmtId="2" fontId="5" fillId="3" borderId="1" xfId="0" applyNumberFormat="1" applyFont="1" applyFill="1" applyBorder="1" applyAlignment="1" applyProtection="1">
      <alignment horizontal="center" vertical="center"/>
      <protection hidden="1"/>
    </xf>
    <xf numFmtId="164" fontId="5" fillId="5" borderId="1" xfId="0" applyNumberFormat="1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164" fontId="5" fillId="5" borderId="26" xfId="0" applyNumberFormat="1" applyFont="1" applyFill="1" applyBorder="1" applyAlignment="1" applyProtection="1">
      <alignment horizontal="center" vertical="center"/>
      <protection hidden="1"/>
    </xf>
    <xf numFmtId="0" fontId="5" fillId="3" borderId="27" xfId="0" applyFont="1" applyFill="1" applyBorder="1" applyAlignment="1" applyProtection="1">
      <alignment horizontal="center" vertical="center"/>
      <protection hidden="1"/>
    </xf>
    <xf numFmtId="0" fontId="5" fillId="3" borderId="10" xfId="0" applyFont="1" applyFill="1" applyBorder="1" applyAlignment="1" applyProtection="1">
      <alignment horizontal="center" vertical="center"/>
      <protection hidden="1"/>
    </xf>
    <xf numFmtId="2" fontId="5" fillId="3" borderId="4" xfId="0" applyNumberFormat="1" applyFont="1" applyFill="1" applyBorder="1" applyAlignment="1" applyProtection="1">
      <alignment horizontal="center" vertical="center"/>
      <protection hidden="1"/>
    </xf>
    <xf numFmtId="2" fontId="5" fillId="3" borderId="39" xfId="0" applyNumberFormat="1" applyFont="1" applyFill="1" applyBorder="1" applyAlignment="1" applyProtection="1">
      <alignment horizontal="center" vertical="center"/>
      <protection hidden="1"/>
    </xf>
    <xf numFmtId="2" fontId="5" fillId="3" borderId="27" xfId="0" applyNumberFormat="1" applyFont="1" applyFill="1" applyBorder="1" applyAlignment="1" applyProtection="1">
      <alignment horizontal="center" vertical="center"/>
      <protection hidden="1"/>
    </xf>
    <xf numFmtId="2" fontId="5" fillId="3" borderId="10" xfId="0" applyNumberFormat="1" applyFont="1" applyFill="1" applyBorder="1" applyAlignment="1" applyProtection="1">
      <alignment horizontal="center" vertical="center"/>
      <protection hidden="1"/>
    </xf>
    <xf numFmtId="0" fontId="5" fillId="5" borderId="6" xfId="0" applyFont="1" applyFill="1" applyBorder="1" applyAlignment="1" applyProtection="1">
      <alignment horizontal="center" vertical="center"/>
      <protection hidden="1"/>
    </xf>
    <xf numFmtId="0" fontId="5" fillId="5" borderId="37" xfId="0" applyFont="1" applyFill="1" applyBorder="1" applyAlignment="1" applyProtection="1">
      <alignment horizontal="center" vertical="center"/>
      <protection hidden="1"/>
    </xf>
    <xf numFmtId="164" fontId="5" fillId="3" borderId="6" xfId="0" applyNumberFormat="1" applyFont="1" applyFill="1" applyBorder="1" applyAlignment="1" applyProtection="1">
      <alignment horizontal="center" vertical="center"/>
      <protection hidden="1"/>
    </xf>
    <xf numFmtId="164" fontId="5" fillId="3" borderId="28" xfId="0" applyNumberFormat="1" applyFont="1" applyFill="1" applyBorder="1" applyAlignment="1" applyProtection="1">
      <alignment horizontal="center" vertical="center"/>
      <protection hidden="1"/>
    </xf>
    <xf numFmtId="2" fontId="5" fillId="5" borderId="6" xfId="0" applyNumberFormat="1" applyFont="1" applyFill="1" applyBorder="1" applyAlignment="1" applyProtection="1">
      <alignment horizontal="center" vertical="center"/>
      <protection hidden="1"/>
    </xf>
    <xf numFmtId="2" fontId="5" fillId="5" borderId="37" xfId="0" applyNumberFormat="1" applyFont="1" applyFill="1" applyBorder="1" applyAlignment="1" applyProtection="1">
      <alignment horizontal="center" vertical="center"/>
      <protection hidden="1"/>
    </xf>
    <xf numFmtId="2" fontId="5" fillId="5" borderId="23" xfId="0" applyNumberFormat="1" applyFont="1" applyFill="1" applyBorder="1" applyAlignment="1" applyProtection="1">
      <alignment horizontal="center" vertical="center"/>
      <protection hidden="1"/>
    </xf>
    <xf numFmtId="2" fontId="5" fillId="5" borderId="1" xfId="0" applyNumberFormat="1" applyFont="1" applyFill="1" applyBorder="1" applyAlignment="1" applyProtection="1">
      <alignment horizontal="center" vertical="center"/>
      <protection hidden="1"/>
    </xf>
    <xf numFmtId="2" fontId="5" fillId="3" borderId="23" xfId="0" applyNumberFormat="1" applyFont="1" applyFill="1" applyBorder="1" applyAlignment="1" applyProtection="1">
      <alignment horizontal="center" vertical="center"/>
      <protection hidden="1"/>
    </xf>
    <xf numFmtId="2" fontId="5" fillId="5" borderId="28" xfId="0" applyNumberFormat="1" applyFont="1" applyFill="1" applyBorder="1" applyAlignment="1" applyProtection="1">
      <alignment horizontal="center" vertical="center"/>
      <protection hidden="1"/>
    </xf>
    <xf numFmtId="2" fontId="5" fillId="5" borderId="26" xfId="0" applyNumberFormat="1" applyFont="1" applyFill="1" applyBorder="1" applyAlignment="1" applyProtection="1">
      <alignment horizontal="center" vertical="center"/>
      <protection hidden="1"/>
    </xf>
    <xf numFmtId="2" fontId="5" fillId="3" borderId="26" xfId="0" applyNumberFormat="1" applyFont="1" applyFill="1" applyBorder="1" applyAlignment="1" applyProtection="1">
      <alignment horizontal="center" vertical="center"/>
      <protection hidden="1"/>
    </xf>
    <xf numFmtId="0" fontId="5" fillId="5" borderId="0" xfId="0" applyFont="1" applyFill="1" applyBorder="1" applyAlignment="1" applyProtection="1">
      <alignment horizontal="left" vertical="center"/>
      <protection hidden="1"/>
    </xf>
    <xf numFmtId="0" fontId="0" fillId="5" borderId="0" xfId="0" applyFill="1" applyBorder="1" applyAlignment="1" applyProtection="1">
      <alignment horizontal="left" vertical="center"/>
      <protection hidden="1"/>
    </xf>
    <xf numFmtId="0" fontId="26" fillId="0" borderId="11" xfId="2" applyFont="1" applyBorder="1" applyAlignment="1" applyProtection="1">
      <alignment horizontal="center" vertical="center" wrapText="1"/>
      <protection hidden="1"/>
    </xf>
    <xf numFmtId="0" fontId="26" fillId="0" borderId="13" xfId="2" applyFont="1" applyBorder="1" applyAlignment="1" applyProtection="1">
      <alignment horizontal="center" vertical="center" wrapText="1"/>
      <protection hidden="1"/>
    </xf>
    <xf numFmtId="0" fontId="26" fillId="0" borderId="15" xfId="2" applyFont="1" applyBorder="1" applyAlignment="1" applyProtection="1">
      <alignment horizontal="center" vertical="center" wrapText="1"/>
      <protection hidden="1"/>
    </xf>
    <xf numFmtId="0" fontId="26" fillId="0" borderId="14" xfId="2" applyFont="1" applyBorder="1" applyAlignment="1" applyProtection="1">
      <alignment horizontal="center" vertical="center" wrapText="1"/>
      <protection hidden="1"/>
    </xf>
    <xf numFmtId="0" fontId="26" fillId="0" borderId="49" xfId="2" applyFont="1" applyBorder="1" applyAlignment="1" applyProtection="1">
      <alignment horizontal="center" vertical="center" wrapText="1"/>
      <protection hidden="1"/>
    </xf>
    <xf numFmtId="0" fontId="26" fillId="0" borderId="50" xfId="2" applyFont="1" applyBorder="1" applyAlignment="1" applyProtection="1">
      <alignment horizontal="center" vertical="center" wrapText="1"/>
      <protection hidden="1"/>
    </xf>
    <xf numFmtId="0" fontId="29" fillId="0" borderId="11" xfId="2" applyFont="1" applyFill="1" applyBorder="1" applyAlignment="1" applyProtection="1">
      <alignment horizontal="center" vertical="center"/>
      <protection hidden="1"/>
    </xf>
    <xf numFmtId="0" fontId="29" fillId="0" borderId="12" xfId="2" applyFont="1" applyFill="1" applyBorder="1" applyAlignment="1" applyProtection="1">
      <alignment horizontal="center" vertical="center"/>
      <protection hidden="1"/>
    </xf>
    <xf numFmtId="0" fontId="29" fillId="0" borderId="13" xfId="2" applyFont="1" applyFill="1" applyBorder="1" applyAlignment="1" applyProtection="1">
      <alignment horizontal="center" vertical="center"/>
      <protection hidden="1"/>
    </xf>
    <xf numFmtId="0" fontId="29" fillId="0" borderId="19" xfId="2" applyFont="1" applyFill="1" applyBorder="1" applyAlignment="1" applyProtection="1">
      <alignment horizontal="center" vertical="center"/>
      <protection hidden="1"/>
    </xf>
    <xf numFmtId="0" fontId="29" fillId="0" borderId="20" xfId="2" applyFont="1" applyFill="1" applyBorder="1" applyAlignment="1" applyProtection="1">
      <alignment horizontal="center" vertical="center"/>
      <protection hidden="1"/>
    </xf>
    <xf numFmtId="0" fontId="29" fillId="0" borderId="21" xfId="2" applyFont="1" applyFill="1" applyBorder="1" applyAlignment="1" applyProtection="1">
      <alignment horizontal="center" vertical="center"/>
      <protection hidden="1"/>
    </xf>
    <xf numFmtId="0" fontId="9" fillId="0" borderId="51" xfId="2" applyFont="1" applyFill="1" applyBorder="1" applyAlignment="1" applyProtection="1">
      <alignment horizontal="center"/>
      <protection hidden="1"/>
    </xf>
    <xf numFmtId="0" fontId="19" fillId="0" borderId="52" xfId="2" applyFill="1" applyBorder="1" applyAlignment="1" applyProtection="1">
      <alignment horizontal="center"/>
      <protection hidden="1"/>
    </xf>
    <xf numFmtId="0" fontId="19" fillId="0" borderId="53" xfId="2" applyFill="1" applyBorder="1" applyAlignment="1" applyProtection="1">
      <alignment horizontal="center"/>
      <protection hidden="1"/>
    </xf>
    <xf numFmtId="0" fontId="9" fillId="0" borderId="51" xfId="2" applyFont="1" applyFill="1" applyBorder="1" applyAlignment="1" applyProtection="1">
      <alignment horizontal="center" vertical="center"/>
      <protection hidden="1"/>
    </xf>
    <xf numFmtId="0" fontId="19" fillId="0" borderId="52" xfId="2" applyFill="1" applyBorder="1" applyAlignment="1" applyProtection="1">
      <alignment horizontal="center" vertical="center"/>
      <protection hidden="1"/>
    </xf>
    <xf numFmtId="0" fontId="19" fillId="0" borderId="53" xfId="2" applyFill="1" applyBorder="1" applyAlignment="1" applyProtection="1">
      <alignment horizontal="center" vertical="center"/>
      <protection hidden="1"/>
    </xf>
  </cellXfs>
  <cellStyles count="5">
    <cellStyle name="Normal" xfId="0" builtinId="0"/>
    <cellStyle name="Normal 2" xfId="1"/>
    <cellStyle name="Normal 2 2" xfId="3"/>
    <cellStyle name="Normal 3" xfId="2"/>
    <cellStyle name="Normal 3 2" xfId="4"/>
  </cellStyles>
  <dxfs count="1350"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DD9C3"/>
      </font>
      <fill>
        <patternFill>
          <bgColor rgb="FFDDD9C3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9D9D9"/>
      </font>
    </dxf>
    <dxf>
      <font>
        <color rgb="FFC5D9F1"/>
      </font>
    </dxf>
    <dxf>
      <font>
        <color theme="2" tint="-9.9948118533890809E-2"/>
      </font>
    </dxf>
    <dxf>
      <font>
        <color rgb="FFDBE5F1"/>
      </font>
    </dxf>
    <dxf>
      <font>
        <color theme="0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  <border>
        <left/>
        <right/>
        <top/>
        <bottom/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DD9C3"/>
      </font>
      <fill>
        <patternFill>
          <bgColor rgb="FFDDD9C3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9D9D9"/>
      </font>
    </dxf>
    <dxf>
      <font>
        <color rgb="FFC5D9F1"/>
      </font>
    </dxf>
    <dxf>
      <font>
        <color theme="2" tint="-9.9948118533890809E-2"/>
      </font>
    </dxf>
    <dxf>
      <font>
        <color rgb="FFDBE5F1"/>
      </font>
    </dxf>
    <dxf>
      <font>
        <color theme="0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  <border>
        <left/>
        <right/>
        <top/>
        <bottom/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DD9C3"/>
      </font>
      <fill>
        <patternFill>
          <bgColor rgb="FFDDD9C3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9D9D9"/>
      </font>
    </dxf>
    <dxf>
      <font>
        <color rgb="FFC5D9F1"/>
      </font>
    </dxf>
    <dxf>
      <font>
        <color theme="2" tint="-9.9948118533890809E-2"/>
      </font>
    </dxf>
    <dxf>
      <font>
        <color rgb="FFDBE5F1"/>
      </font>
    </dxf>
    <dxf>
      <font>
        <color theme="0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  <border>
        <left/>
        <right/>
        <top/>
        <bottom/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DD9C3"/>
      </font>
      <fill>
        <patternFill>
          <bgColor rgb="FFDDD9C3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9D9D9"/>
      </font>
    </dxf>
    <dxf>
      <font>
        <color rgb="FFC5D9F1"/>
      </font>
    </dxf>
    <dxf>
      <font>
        <color theme="2" tint="-9.9948118533890809E-2"/>
      </font>
    </dxf>
    <dxf>
      <font>
        <color rgb="FFDBE5F1"/>
      </font>
    </dxf>
    <dxf>
      <font>
        <color theme="0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  <border>
        <left/>
        <right/>
        <top/>
        <bottom/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DD9C3"/>
      </font>
      <fill>
        <patternFill>
          <bgColor rgb="FFDDD9C3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9D9D9"/>
      </font>
    </dxf>
    <dxf>
      <font>
        <color rgb="FFC5D9F1"/>
      </font>
    </dxf>
    <dxf>
      <font>
        <color theme="2" tint="-9.9948118533890809E-2"/>
      </font>
    </dxf>
    <dxf>
      <font>
        <color rgb="FFDBE5F1"/>
      </font>
    </dxf>
    <dxf>
      <font>
        <color theme="0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  <border>
        <left/>
        <right/>
        <top/>
        <bottom/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DD9C3"/>
      </font>
      <fill>
        <patternFill>
          <bgColor rgb="FFDDD9C3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9D9D9"/>
      </font>
    </dxf>
    <dxf>
      <font>
        <color rgb="FFC5D9F1"/>
      </font>
    </dxf>
    <dxf>
      <font>
        <color theme="2" tint="-9.9948118533890809E-2"/>
      </font>
    </dxf>
    <dxf>
      <font>
        <color rgb="FFDBE5F1"/>
      </font>
    </dxf>
    <dxf>
      <font>
        <color theme="0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  <border>
        <left/>
        <right/>
        <top/>
        <bottom/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DD9C3"/>
      </font>
      <fill>
        <patternFill>
          <bgColor rgb="FFDDD9C3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9D9D9"/>
      </font>
    </dxf>
    <dxf>
      <font>
        <color rgb="FFC5D9F1"/>
      </font>
    </dxf>
    <dxf>
      <font>
        <color theme="2" tint="-9.9948118533890809E-2"/>
      </font>
    </dxf>
    <dxf>
      <font>
        <color rgb="FFDBE5F1"/>
      </font>
    </dxf>
    <dxf>
      <font>
        <color theme="0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  <border>
        <left/>
        <right/>
        <top/>
        <bottom/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DD9C3"/>
      </font>
      <fill>
        <patternFill>
          <bgColor rgb="FFDDD9C3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9D9D9"/>
      </font>
    </dxf>
    <dxf>
      <font>
        <color rgb="FFC5D9F1"/>
      </font>
    </dxf>
    <dxf>
      <font>
        <color theme="2" tint="-9.9948118533890809E-2"/>
      </font>
    </dxf>
    <dxf>
      <font>
        <color rgb="FFDBE5F1"/>
      </font>
    </dxf>
    <dxf>
      <font>
        <color theme="0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  <border>
        <left/>
        <right/>
        <top/>
        <bottom/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DD9C3"/>
      </font>
      <fill>
        <patternFill>
          <bgColor rgb="FFDDD9C3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9D9D9"/>
      </font>
    </dxf>
    <dxf>
      <font>
        <color rgb="FFC5D9F1"/>
      </font>
    </dxf>
    <dxf>
      <font>
        <color theme="2" tint="-9.9948118533890809E-2"/>
      </font>
    </dxf>
    <dxf>
      <font>
        <color rgb="FFDBE5F1"/>
      </font>
    </dxf>
    <dxf>
      <font>
        <color theme="0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  <border>
        <left/>
        <right/>
        <top/>
        <bottom/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DD9C3"/>
      </font>
      <fill>
        <patternFill>
          <bgColor rgb="FFDDD9C3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9D9D9"/>
      </font>
    </dxf>
    <dxf>
      <font>
        <color rgb="FFC5D9F1"/>
      </font>
    </dxf>
    <dxf>
      <font>
        <color theme="2" tint="-9.9948118533890809E-2"/>
      </font>
    </dxf>
    <dxf>
      <font>
        <color rgb="FFDBE5F1"/>
      </font>
    </dxf>
    <dxf>
      <font>
        <color theme="0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  <border>
        <left/>
        <right/>
        <top/>
        <bottom/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DD9C3"/>
      </font>
      <fill>
        <patternFill>
          <bgColor rgb="FFDDD9C3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9D9D9"/>
      </font>
    </dxf>
    <dxf>
      <font>
        <color rgb="FFC5D9F1"/>
      </font>
    </dxf>
    <dxf>
      <font>
        <color theme="2" tint="-9.9948118533890809E-2"/>
      </font>
    </dxf>
    <dxf>
      <font>
        <color rgb="FFDBE5F1"/>
      </font>
    </dxf>
    <dxf>
      <font>
        <color theme="0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  <border>
        <left/>
        <right/>
        <top/>
        <bottom/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DD9C3"/>
      </font>
      <fill>
        <patternFill>
          <bgColor rgb="FFDDD9C3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9D9D9"/>
      </font>
    </dxf>
    <dxf>
      <font>
        <color rgb="FFC5D9F1"/>
      </font>
    </dxf>
    <dxf>
      <font>
        <color theme="2" tint="-9.9948118533890809E-2"/>
      </font>
    </dxf>
    <dxf>
      <font>
        <color rgb="FFDBE5F1"/>
      </font>
    </dxf>
    <dxf>
      <font>
        <color theme="0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  <border>
        <left/>
        <right/>
        <top/>
        <bottom/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DD9C3"/>
      </font>
      <fill>
        <patternFill>
          <bgColor rgb="FFDDD9C3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9D9D9"/>
      </font>
    </dxf>
    <dxf>
      <font>
        <color rgb="FFC5D9F1"/>
      </font>
    </dxf>
    <dxf>
      <font>
        <color theme="2" tint="-9.9948118533890809E-2"/>
      </font>
    </dxf>
    <dxf>
      <font>
        <color rgb="FFDBE5F1"/>
      </font>
    </dxf>
    <dxf>
      <font>
        <color theme="0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  <border>
        <left/>
        <right/>
        <top/>
        <bottom/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DD9C3"/>
      </font>
      <fill>
        <patternFill>
          <bgColor rgb="FFDDD9C3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9D9D9"/>
      </font>
    </dxf>
    <dxf>
      <font>
        <color rgb="FFC5D9F1"/>
      </font>
    </dxf>
    <dxf>
      <font>
        <color theme="2" tint="-9.9948118533890809E-2"/>
      </font>
    </dxf>
    <dxf>
      <font>
        <color rgb="FFDBE5F1"/>
      </font>
    </dxf>
    <dxf>
      <font>
        <color theme="0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  <border>
        <left/>
        <right/>
        <top/>
        <bottom/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DD9C3"/>
      </font>
      <fill>
        <patternFill>
          <bgColor rgb="FFDDD9C3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9D9D9"/>
      </font>
    </dxf>
    <dxf>
      <font>
        <color rgb="FFC5D9F1"/>
      </font>
    </dxf>
    <dxf>
      <font>
        <color theme="2" tint="-9.9948118533890809E-2"/>
      </font>
    </dxf>
    <dxf>
      <font>
        <color rgb="FFDBE5F1"/>
      </font>
    </dxf>
    <dxf>
      <font>
        <color theme="0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  <border>
        <left/>
        <right/>
        <top/>
        <bottom/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DD9C3"/>
      </font>
      <fill>
        <patternFill>
          <bgColor rgb="FFDDD9C3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9D9D9"/>
      </font>
    </dxf>
    <dxf>
      <font>
        <color rgb="FFC5D9F1"/>
      </font>
    </dxf>
    <dxf>
      <font>
        <color theme="2" tint="-9.9948118533890809E-2"/>
      </font>
    </dxf>
    <dxf>
      <font>
        <color rgb="FFDBE5F1"/>
      </font>
    </dxf>
    <dxf>
      <font>
        <color theme="0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  <border>
        <left/>
        <right/>
        <top/>
        <bottom/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DD9C3"/>
      </font>
      <fill>
        <patternFill>
          <bgColor rgb="FFDDD9C3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9D9D9"/>
      </font>
    </dxf>
    <dxf>
      <font>
        <color rgb="FFC5D9F1"/>
      </font>
    </dxf>
    <dxf>
      <font>
        <color theme="2" tint="-9.9948118533890809E-2"/>
      </font>
    </dxf>
    <dxf>
      <font>
        <color rgb="FFDBE5F1"/>
      </font>
    </dxf>
    <dxf>
      <font>
        <color theme="0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  <border>
        <left/>
        <right/>
        <top/>
        <bottom/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DD9C3"/>
      </font>
      <fill>
        <patternFill>
          <bgColor rgb="FFDDD9C3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9D9D9"/>
      </font>
    </dxf>
    <dxf>
      <font>
        <color rgb="FFC5D9F1"/>
      </font>
    </dxf>
    <dxf>
      <font>
        <color theme="2" tint="-9.9948118533890809E-2"/>
      </font>
    </dxf>
    <dxf>
      <font>
        <color rgb="FFDBE5F1"/>
      </font>
    </dxf>
    <dxf>
      <font>
        <color theme="0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  <border>
        <left/>
        <right/>
        <top/>
        <bottom/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DD9C3"/>
      </font>
      <fill>
        <patternFill>
          <bgColor rgb="FFDDD9C3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9D9D9"/>
      </font>
    </dxf>
    <dxf>
      <font>
        <color rgb="FFC5D9F1"/>
      </font>
    </dxf>
    <dxf>
      <font>
        <color theme="2" tint="-9.9948118533890809E-2"/>
      </font>
    </dxf>
    <dxf>
      <font>
        <color rgb="FFDBE5F1"/>
      </font>
    </dxf>
    <dxf>
      <font>
        <color theme="0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  <border>
        <left/>
        <right/>
        <top/>
        <bottom/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DD9C3"/>
      </font>
      <fill>
        <patternFill>
          <bgColor rgb="FFDDD9C3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9D9D9"/>
      </font>
    </dxf>
    <dxf>
      <font>
        <color rgb="FFC5D9F1"/>
      </font>
    </dxf>
    <dxf>
      <font>
        <color theme="2" tint="-9.9948118533890809E-2"/>
      </font>
    </dxf>
    <dxf>
      <font>
        <color rgb="FFDBE5F1"/>
      </font>
    </dxf>
    <dxf>
      <font>
        <color theme="0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  <border>
        <left/>
        <right/>
        <top/>
        <bottom/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DD9C3"/>
      </font>
      <fill>
        <patternFill>
          <bgColor rgb="FFDDD9C3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9D9D9"/>
      </font>
    </dxf>
    <dxf>
      <font>
        <color rgb="FFC5D9F1"/>
      </font>
    </dxf>
    <dxf>
      <font>
        <color theme="2" tint="-9.9948118533890809E-2"/>
      </font>
    </dxf>
    <dxf>
      <font>
        <color rgb="FFDBE5F1"/>
      </font>
    </dxf>
    <dxf>
      <font>
        <color theme="0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  <border>
        <left/>
        <right/>
        <top/>
        <bottom/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DD9C3"/>
      </font>
      <fill>
        <patternFill>
          <bgColor rgb="FFDDD9C3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9D9D9"/>
      </font>
    </dxf>
    <dxf>
      <font>
        <color rgb="FFC5D9F1"/>
      </font>
    </dxf>
    <dxf>
      <font>
        <color theme="2" tint="-9.9948118533890809E-2"/>
      </font>
    </dxf>
    <dxf>
      <font>
        <color rgb="FFDBE5F1"/>
      </font>
    </dxf>
    <dxf>
      <font>
        <color theme="0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  <border>
        <left/>
        <right/>
        <top/>
        <bottom/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DD9C3"/>
      </font>
      <fill>
        <patternFill>
          <bgColor rgb="FFDDD9C3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9D9D9"/>
      </font>
    </dxf>
    <dxf>
      <font>
        <color rgb="FFC5D9F1"/>
      </font>
    </dxf>
    <dxf>
      <font>
        <color theme="2" tint="-9.9948118533890809E-2"/>
      </font>
    </dxf>
    <dxf>
      <font>
        <color rgb="FFDBE5F1"/>
      </font>
    </dxf>
    <dxf>
      <font>
        <color theme="0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  <border>
        <left/>
        <right/>
        <top/>
        <bottom/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DD9C3"/>
      </font>
      <fill>
        <patternFill>
          <bgColor rgb="FFDDD9C3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9D9D9"/>
      </font>
    </dxf>
    <dxf>
      <font>
        <color rgb="FFC5D9F1"/>
      </font>
    </dxf>
    <dxf>
      <font>
        <color theme="2" tint="-9.9948118533890809E-2"/>
      </font>
    </dxf>
    <dxf>
      <font>
        <color rgb="FFDBE5F1"/>
      </font>
    </dxf>
    <dxf>
      <font>
        <color theme="0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  <border>
        <left/>
        <right/>
        <top/>
        <bottom/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DD9C3"/>
      </font>
      <fill>
        <patternFill>
          <bgColor rgb="FFDDD9C3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9D9D9"/>
      </font>
    </dxf>
    <dxf>
      <font>
        <color rgb="FFC5D9F1"/>
      </font>
    </dxf>
    <dxf>
      <font>
        <color theme="2" tint="-9.9948118533890809E-2"/>
      </font>
    </dxf>
    <dxf>
      <font>
        <color rgb="FFDBE5F1"/>
      </font>
    </dxf>
    <dxf>
      <font>
        <color theme="0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  <border>
        <left/>
        <right/>
        <top/>
        <bottom/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DD9C3"/>
      </font>
      <fill>
        <patternFill>
          <bgColor rgb="FFDDD9C3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9D9D9"/>
      </font>
    </dxf>
    <dxf>
      <font>
        <color rgb="FFC5D9F1"/>
      </font>
    </dxf>
    <dxf>
      <font>
        <color theme="2" tint="-9.9948118533890809E-2"/>
      </font>
    </dxf>
    <dxf>
      <font>
        <color rgb="FFDBE5F1"/>
      </font>
    </dxf>
    <dxf>
      <font>
        <color theme="0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  <border>
        <left/>
        <right/>
        <top/>
        <bottom/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DD9C3"/>
      </font>
      <fill>
        <patternFill>
          <bgColor rgb="FFDDD9C3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9D9D9"/>
      </font>
    </dxf>
    <dxf>
      <font>
        <color rgb="FFC5D9F1"/>
      </font>
    </dxf>
    <dxf>
      <font>
        <color theme="2" tint="-9.9948118533890809E-2"/>
      </font>
    </dxf>
    <dxf>
      <font>
        <color rgb="FFDBE5F1"/>
      </font>
    </dxf>
    <dxf>
      <font>
        <color theme="0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  <border>
        <left/>
        <right/>
        <top/>
        <bottom/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DD9C3"/>
      </font>
      <fill>
        <patternFill>
          <bgColor rgb="FFDDD9C3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9D9D9"/>
      </font>
    </dxf>
    <dxf>
      <font>
        <color rgb="FFC5D9F1"/>
      </font>
    </dxf>
    <dxf>
      <font>
        <color theme="2" tint="-9.9948118533890809E-2"/>
      </font>
    </dxf>
    <dxf>
      <font>
        <color rgb="FFDBE5F1"/>
      </font>
    </dxf>
    <dxf>
      <font>
        <color theme="0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  <border>
        <left/>
        <right/>
        <top/>
        <bottom/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DD9C3"/>
      </font>
      <fill>
        <patternFill>
          <bgColor rgb="FFDDD9C3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9D9D9"/>
      </font>
    </dxf>
    <dxf>
      <font>
        <color rgb="FFC5D9F1"/>
      </font>
    </dxf>
    <dxf>
      <font>
        <color theme="2" tint="-9.9948118533890809E-2"/>
      </font>
    </dxf>
    <dxf>
      <font>
        <color rgb="FFDBE5F1"/>
      </font>
    </dxf>
    <dxf>
      <font>
        <color theme="0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  <border>
        <left/>
        <right/>
        <top/>
        <bottom/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DD9C3"/>
      </font>
      <fill>
        <patternFill>
          <bgColor rgb="FFDDD9C3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9D9D9"/>
      </font>
    </dxf>
    <dxf>
      <font>
        <color rgb="FFC5D9F1"/>
      </font>
    </dxf>
    <dxf>
      <font>
        <color theme="2" tint="-9.9948118533890809E-2"/>
      </font>
    </dxf>
    <dxf>
      <font>
        <color rgb="FFDBE5F1"/>
      </font>
    </dxf>
    <dxf>
      <font>
        <color theme="0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  <border>
        <left/>
        <right/>
        <top/>
        <bottom/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DD9C3"/>
      </font>
      <fill>
        <patternFill>
          <bgColor rgb="FFDDD9C3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9D9D9"/>
      </font>
    </dxf>
    <dxf>
      <font>
        <color rgb="FFC5D9F1"/>
      </font>
    </dxf>
    <dxf>
      <font>
        <color theme="2" tint="-9.9948118533890809E-2"/>
      </font>
    </dxf>
    <dxf>
      <font>
        <color rgb="FFDBE5F1"/>
      </font>
    </dxf>
    <dxf>
      <font>
        <color theme="0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  <border>
        <left/>
        <right/>
        <top/>
        <bottom/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DD9C3"/>
      </font>
      <fill>
        <patternFill>
          <bgColor rgb="FFDDD9C3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C5D9F1"/>
      </font>
      <fill>
        <patternFill>
          <bgColor rgb="FFC5D9F1"/>
        </patternFill>
      </fill>
    </dxf>
    <dxf>
      <font>
        <color rgb="FFDDD9C3"/>
      </font>
      <fill>
        <patternFill>
          <bgColor rgb="FFDDD9C3"/>
        </patternFill>
      </fill>
    </dxf>
    <dxf>
      <font>
        <color rgb="FFD9D9D9"/>
      </font>
    </dxf>
    <dxf>
      <font>
        <color rgb="FFC5D9F1"/>
      </font>
    </dxf>
    <dxf>
      <font>
        <color theme="2" tint="-9.9948118533890809E-2"/>
      </font>
    </dxf>
    <dxf>
      <font>
        <color rgb="FFDBE5F1"/>
      </font>
    </dxf>
    <dxf>
      <font>
        <color theme="0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  <border>
        <left/>
        <right/>
        <top/>
        <bottom/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FF"/>
      <color rgb="FFFFC7CE"/>
      <color rgb="FF9C0006"/>
      <color rgb="FF000000"/>
      <color rgb="FFE5E2D3"/>
      <color rgb="FFDDD9C4"/>
      <color rgb="FFF0F0F0"/>
      <color rgb="FFEAEAEA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Repeated Analysis of a Standard</a:t>
            </a:r>
          </a:p>
        </c:rich>
      </c:tx>
      <c:layout>
        <c:manualLayout>
          <c:xMode val="edge"/>
          <c:yMode val="edge"/>
          <c:x val="0.36529734662966523"/>
          <c:y val="2.83186085441514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50091487840515"/>
          <c:y val="8.4955825632454393E-2"/>
          <c:w val="0.87823570418882024"/>
          <c:h val="0.8159299086783641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'Blank D.O. Depletion Chart'!$AA$40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UAL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'Blank D.O. Depletion Chart'!$W$7:$W$36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UWL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'Blank D.O. Depletion Chart'!$X$7:$X$36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v>Mean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'Blank D.O. Depletion Chart'!$Y$7:$Y$36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v>LWL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'Blank D.O. Depletion Chart'!$Z$7:$Z$36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v>LAL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'Blank D.O. Depletion Chart'!$AA$7:$AA$36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7"/>
          <c:order val="6"/>
          <c:tx>
            <c:v>Daily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'Blank D.O. Depletion Chart'!$D$7:$D$36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093536"/>
        <c:axId val="330827864"/>
      </c:lineChart>
      <c:catAx>
        <c:axId val="336093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Test Number</a:t>
                </a:r>
              </a:p>
            </c:rich>
          </c:tx>
          <c:layout>
            <c:manualLayout>
              <c:xMode val="edge"/>
              <c:yMode val="edge"/>
              <c:x val="0.48858520111717729"/>
              <c:y val="0.948673386229074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08278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0827864"/>
        <c:scaling>
          <c:orientation val="minMax"/>
          <c:max val="280"/>
          <c:min val="14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Concentration</a:t>
                </a:r>
              </a:p>
            </c:rich>
          </c:tx>
          <c:layout>
            <c:manualLayout>
              <c:xMode val="edge"/>
              <c:yMode val="edge"/>
              <c:x val="1.0654505943365237E-2"/>
              <c:y val="0.4212393020942530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6093536"/>
        <c:crosses val="autoZero"/>
        <c:crossBetween val="midCat"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8584606557693824"/>
          <c:y val="4.2477912816227197E-2"/>
          <c:w val="0.10350091487840515"/>
          <c:h val="0.198230259809060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-4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Repeated Analysis of a Standard</a:t>
            </a:r>
          </a:p>
        </c:rich>
      </c:tx>
      <c:layout>
        <c:manualLayout>
          <c:xMode val="edge"/>
          <c:yMode val="edge"/>
          <c:x val="0.36529734662966523"/>
          <c:y val="2.83186085441514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50091487840515"/>
          <c:y val="8.4955825632454393E-2"/>
          <c:w val="0.87823570418882024"/>
          <c:h val="0.8159299086783641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'SCF Chart'!$AA$40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UAL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'SCF Chart'!$W$7:$W$36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UWL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'SCF Chart'!$X$7:$X$36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v>Mean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'SCF Chart'!$Y$7:$Y$36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v>LWL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'SCF Chart'!$Z$7:$Z$36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v>LAL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'SCF Chart'!$AA$7:$AA$36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7"/>
          <c:order val="6"/>
          <c:tx>
            <c:v>Daily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'SCF Chart'!$D$7:$D$36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218976"/>
        <c:axId val="332914472"/>
      </c:lineChart>
      <c:catAx>
        <c:axId val="333218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Test Number</a:t>
                </a:r>
              </a:p>
            </c:rich>
          </c:tx>
          <c:layout>
            <c:manualLayout>
              <c:xMode val="edge"/>
              <c:yMode val="edge"/>
              <c:x val="0.48858520111717729"/>
              <c:y val="0.948673386229074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29144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2914472"/>
        <c:scaling>
          <c:orientation val="minMax"/>
          <c:max val="280"/>
          <c:min val="14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Concentration</a:t>
                </a:r>
              </a:p>
            </c:rich>
          </c:tx>
          <c:layout>
            <c:manualLayout>
              <c:xMode val="edge"/>
              <c:yMode val="edge"/>
              <c:x val="1.0654505943365237E-2"/>
              <c:y val="0.4212393020942530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3218976"/>
        <c:crosses val="autoZero"/>
        <c:crossBetween val="midCat"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8584606557693824"/>
          <c:y val="4.2477912816227197E-2"/>
          <c:w val="0.10350091487840515"/>
          <c:h val="0.198230259809060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-4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Repeated Analysis of a Standard</a:t>
            </a:r>
          </a:p>
        </c:rich>
      </c:tx>
      <c:layout>
        <c:manualLayout>
          <c:xMode val="edge"/>
          <c:yMode val="edge"/>
          <c:x val="0.36529734662966523"/>
          <c:y val="2.83186085441514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50091487840515"/>
          <c:y val="8.4955825632454393E-2"/>
          <c:w val="0.87823570418882024"/>
          <c:h val="0.8159299086783641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'GGA Chart'!$AA$40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UAL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'GGA Chart'!$W$7:$W$36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UWL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'GGA Chart'!$X$7:$X$36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v>Mean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'GGA Chart'!$Y$7:$Y$36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v>LWL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'GGA Chart'!$Z$7:$Z$36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v>LAL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'GGA Chart'!$AA$7:$AA$36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7"/>
          <c:order val="6"/>
          <c:tx>
            <c:v>Daily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'GGA Chart'!$D$7:$D$36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 formatCode="0.00%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773376"/>
        <c:axId val="330431488"/>
      </c:lineChart>
      <c:catAx>
        <c:axId val="330773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Test Number</a:t>
                </a:r>
              </a:p>
            </c:rich>
          </c:tx>
          <c:layout>
            <c:manualLayout>
              <c:xMode val="edge"/>
              <c:yMode val="edge"/>
              <c:x val="0.48858520111717729"/>
              <c:y val="0.948673386229074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0431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0431488"/>
        <c:scaling>
          <c:orientation val="minMax"/>
          <c:max val="280"/>
          <c:min val="14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Concentration</a:t>
                </a:r>
              </a:p>
            </c:rich>
          </c:tx>
          <c:layout>
            <c:manualLayout>
              <c:xMode val="edge"/>
              <c:yMode val="edge"/>
              <c:x val="1.0654505943365237E-2"/>
              <c:y val="0.4212393020942530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0773376"/>
        <c:crosses val="autoZero"/>
        <c:crossBetween val="midCat"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8584606557693824"/>
          <c:y val="4.2477912816227197E-2"/>
          <c:w val="0.10350091487840515"/>
          <c:h val="0.198230259809060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-4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15</xdr:row>
      <xdr:rowOff>76200</xdr:rowOff>
    </xdr:from>
    <xdr:to>
      <xdr:col>6</xdr:col>
      <xdr:colOff>161925</xdr:colOff>
      <xdr:row>15</xdr:row>
      <xdr:rowOff>76200</xdr:rowOff>
    </xdr:to>
    <xdr:cxnSp macro="">
      <xdr:nvCxnSpPr>
        <xdr:cNvPr id="2" name="Straight Arrow Connector 1"/>
        <xdr:cNvCxnSpPr/>
      </xdr:nvCxnSpPr>
      <xdr:spPr>
        <a:xfrm>
          <a:off x="1190625" y="2857500"/>
          <a:ext cx="4076700" cy="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24</xdr:row>
      <xdr:rowOff>66675</xdr:rowOff>
    </xdr:from>
    <xdr:to>
      <xdr:col>4</xdr:col>
      <xdr:colOff>390525</xdr:colOff>
      <xdr:row>24</xdr:row>
      <xdr:rowOff>76201</xdr:rowOff>
    </xdr:to>
    <xdr:cxnSp macro="">
      <xdr:nvCxnSpPr>
        <xdr:cNvPr id="3" name="Straight Arrow Connector 2"/>
        <xdr:cNvCxnSpPr/>
      </xdr:nvCxnSpPr>
      <xdr:spPr>
        <a:xfrm>
          <a:off x="1200150" y="4543425"/>
          <a:ext cx="2733675" cy="9526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31</xdr:row>
      <xdr:rowOff>66675</xdr:rowOff>
    </xdr:from>
    <xdr:to>
      <xdr:col>12</xdr:col>
      <xdr:colOff>66675</xdr:colOff>
      <xdr:row>31</xdr:row>
      <xdr:rowOff>85725</xdr:rowOff>
    </xdr:to>
    <xdr:cxnSp macro="">
      <xdr:nvCxnSpPr>
        <xdr:cNvPr id="4" name="Straight Arrow Connector 3"/>
        <xdr:cNvCxnSpPr/>
      </xdr:nvCxnSpPr>
      <xdr:spPr>
        <a:xfrm>
          <a:off x="1190625" y="6238875"/>
          <a:ext cx="9201150" cy="1905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42</xdr:row>
      <xdr:rowOff>66675</xdr:rowOff>
    </xdr:from>
    <xdr:to>
      <xdr:col>12</xdr:col>
      <xdr:colOff>76200</xdr:colOff>
      <xdr:row>42</xdr:row>
      <xdr:rowOff>76200</xdr:rowOff>
    </xdr:to>
    <xdr:cxnSp macro="">
      <xdr:nvCxnSpPr>
        <xdr:cNvPr id="5" name="Straight Arrow Connector 4"/>
        <xdr:cNvCxnSpPr/>
      </xdr:nvCxnSpPr>
      <xdr:spPr>
        <a:xfrm>
          <a:off x="1190625" y="831532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53</xdr:row>
      <xdr:rowOff>66675</xdr:rowOff>
    </xdr:from>
    <xdr:to>
      <xdr:col>12</xdr:col>
      <xdr:colOff>76200</xdr:colOff>
      <xdr:row>53</xdr:row>
      <xdr:rowOff>76200</xdr:rowOff>
    </xdr:to>
    <xdr:cxnSp macro="">
      <xdr:nvCxnSpPr>
        <xdr:cNvPr id="6" name="Straight Arrow Connector 5"/>
        <xdr:cNvCxnSpPr/>
      </xdr:nvCxnSpPr>
      <xdr:spPr>
        <a:xfrm>
          <a:off x="1190625" y="1039177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24</xdr:row>
      <xdr:rowOff>76200</xdr:rowOff>
    </xdr:from>
    <xdr:to>
      <xdr:col>7</xdr:col>
      <xdr:colOff>409575</xdr:colOff>
      <xdr:row>24</xdr:row>
      <xdr:rowOff>76201</xdr:rowOff>
    </xdr:to>
    <xdr:cxnSp macro="">
      <xdr:nvCxnSpPr>
        <xdr:cNvPr id="7" name="Straight Arrow Connector 6"/>
        <xdr:cNvCxnSpPr/>
      </xdr:nvCxnSpPr>
      <xdr:spPr>
        <a:xfrm flipV="1">
          <a:off x="5162550" y="4552950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200025</xdr:colOff>
      <xdr:row>12</xdr:row>
      <xdr:rowOff>9525</xdr:rowOff>
    </xdr:from>
    <xdr:to>
      <xdr:col>5</xdr:col>
      <xdr:colOff>552450</xdr:colOff>
      <xdr:row>12</xdr:row>
      <xdr:rowOff>9526</xdr:rowOff>
    </xdr:to>
    <xdr:cxnSp macro="">
      <xdr:nvCxnSpPr>
        <xdr:cNvPr id="8" name="Straight Arrow Connector 7"/>
        <xdr:cNvCxnSpPr/>
      </xdr:nvCxnSpPr>
      <xdr:spPr>
        <a:xfrm flipV="1">
          <a:off x="3743325" y="2600325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30956</xdr:colOff>
      <xdr:row>24</xdr:row>
      <xdr:rowOff>71437</xdr:rowOff>
    </xdr:from>
    <xdr:to>
      <xdr:col>12</xdr:col>
      <xdr:colOff>888206</xdr:colOff>
      <xdr:row>24</xdr:row>
      <xdr:rowOff>80962</xdr:rowOff>
    </xdr:to>
    <xdr:cxnSp macro="">
      <xdr:nvCxnSpPr>
        <xdr:cNvPr id="16" name="Straight Arrow Connector 15"/>
        <xdr:cNvCxnSpPr/>
      </xdr:nvCxnSpPr>
      <xdr:spPr>
        <a:xfrm>
          <a:off x="9441656" y="4929187"/>
          <a:ext cx="1771650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523876</xdr:colOff>
      <xdr:row>9</xdr:row>
      <xdr:rowOff>38100</xdr:rowOff>
    </xdr:from>
    <xdr:to>
      <xdr:col>11</xdr:col>
      <xdr:colOff>371476</xdr:colOff>
      <xdr:row>15</xdr:row>
      <xdr:rowOff>114536</xdr:rowOff>
    </xdr:to>
    <xdr:sp macro="" textlink="">
      <xdr:nvSpPr>
        <xdr:cNvPr id="20" name="Rectangle 19"/>
        <xdr:cNvSpPr/>
      </xdr:nvSpPr>
      <xdr:spPr>
        <a:xfrm>
          <a:off x="9020176" y="2057400"/>
          <a:ext cx="7620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695324</xdr:colOff>
      <xdr:row>9</xdr:row>
      <xdr:rowOff>47625</xdr:rowOff>
    </xdr:from>
    <xdr:to>
      <xdr:col>13</xdr:col>
      <xdr:colOff>761999</xdr:colOff>
      <xdr:row>15</xdr:row>
      <xdr:rowOff>124061</xdr:rowOff>
    </xdr:to>
    <xdr:sp macro="" textlink="">
      <xdr:nvSpPr>
        <xdr:cNvPr id="21" name="Rectangle 20"/>
        <xdr:cNvSpPr/>
      </xdr:nvSpPr>
      <xdr:spPr>
        <a:xfrm>
          <a:off x="11020424" y="20669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447675</xdr:colOff>
      <xdr:row>15</xdr:row>
      <xdr:rowOff>19050</xdr:rowOff>
    </xdr:from>
    <xdr:to>
      <xdr:col>13</xdr:col>
      <xdr:colOff>752475</xdr:colOff>
      <xdr:row>21</xdr:row>
      <xdr:rowOff>114536</xdr:rowOff>
    </xdr:to>
    <xdr:sp macro="" textlink="">
      <xdr:nvSpPr>
        <xdr:cNvPr id="23" name="Rectangle 22"/>
        <xdr:cNvSpPr/>
      </xdr:nvSpPr>
      <xdr:spPr>
        <a:xfrm>
          <a:off x="10772775" y="3181350"/>
          <a:ext cx="12192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</a:p>
      </xdr:txBody>
    </xdr:sp>
    <xdr:clientData/>
  </xdr:twoCellAnchor>
  <xdr:twoCellAnchor>
    <xdr:from>
      <xdr:col>10</xdr:col>
      <xdr:colOff>266700</xdr:colOff>
      <xdr:row>15</xdr:row>
      <xdr:rowOff>9525</xdr:rowOff>
    </xdr:from>
    <xdr:to>
      <xdr:col>11</xdr:col>
      <xdr:colOff>333375</xdr:colOff>
      <xdr:row>21</xdr:row>
      <xdr:rowOff>105011</xdr:rowOff>
    </xdr:to>
    <xdr:sp macro="" textlink="">
      <xdr:nvSpPr>
        <xdr:cNvPr id="26" name="Rectangle 25"/>
        <xdr:cNvSpPr/>
      </xdr:nvSpPr>
      <xdr:spPr>
        <a:xfrm>
          <a:off x="8763000" y="31718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10</xdr:col>
      <xdr:colOff>514350</xdr:colOff>
      <xdr:row>21</xdr:row>
      <xdr:rowOff>9525</xdr:rowOff>
    </xdr:from>
    <xdr:to>
      <xdr:col>13</xdr:col>
      <xdr:colOff>466725</xdr:colOff>
      <xdr:row>21</xdr:row>
      <xdr:rowOff>22741</xdr:rowOff>
    </xdr:to>
    <xdr:cxnSp macro="">
      <xdr:nvCxnSpPr>
        <xdr:cNvPr id="27" name="Straight Arrow Connector 26"/>
        <xdr:cNvCxnSpPr>
          <a:endCxn id="37" idx="1"/>
        </xdr:cNvCxnSpPr>
      </xdr:nvCxnSpPr>
      <xdr:spPr>
        <a:xfrm>
          <a:off x="9010650" y="4295775"/>
          <a:ext cx="2695575" cy="13216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11</xdr:row>
      <xdr:rowOff>123825</xdr:rowOff>
    </xdr:from>
    <xdr:to>
      <xdr:col>10</xdr:col>
      <xdr:colOff>228600</xdr:colOff>
      <xdr:row>19</xdr:row>
      <xdr:rowOff>180975</xdr:rowOff>
    </xdr:to>
    <xdr:cxnSp macro="">
      <xdr:nvCxnSpPr>
        <xdr:cNvPr id="29" name="Straight Arrow Connector 28"/>
        <xdr:cNvCxnSpPr/>
      </xdr:nvCxnSpPr>
      <xdr:spPr>
        <a:xfrm flipH="1" flipV="1">
          <a:off x="8715375" y="2524125"/>
          <a:ext cx="9525" cy="156210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838200</xdr:colOff>
      <xdr:row>19</xdr:row>
      <xdr:rowOff>180975</xdr:rowOff>
    </xdr:from>
    <xdr:to>
      <xdr:col>10</xdr:col>
      <xdr:colOff>492289</xdr:colOff>
      <xdr:row>21</xdr:row>
      <xdr:rowOff>169307</xdr:rowOff>
    </xdr:to>
    <xdr:sp macro="" textlink="">
      <xdr:nvSpPr>
        <xdr:cNvPr id="36" name="TextBox 30"/>
        <xdr:cNvSpPr txBox="1"/>
      </xdr:nvSpPr>
      <xdr:spPr>
        <a:xfrm>
          <a:off x="8420100" y="4086225"/>
          <a:ext cx="568489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Low</a:t>
          </a:r>
        </a:p>
      </xdr:txBody>
    </xdr:sp>
    <xdr:clientData/>
  </xdr:twoCellAnchor>
  <xdr:twoCellAnchor>
    <xdr:from>
      <xdr:col>13</xdr:col>
      <xdr:colOff>466725</xdr:colOff>
      <xdr:row>20</xdr:row>
      <xdr:rowOff>28575</xdr:rowOff>
    </xdr:from>
    <xdr:to>
      <xdr:col>14</xdr:col>
      <xdr:colOff>31643</xdr:colOff>
      <xdr:row>22</xdr:row>
      <xdr:rowOff>16907</xdr:rowOff>
    </xdr:to>
    <xdr:sp macro="" textlink="">
      <xdr:nvSpPr>
        <xdr:cNvPr id="37" name="TextBox 32"/>
        <xdr:cNvSpPr txBox="1"/>
      </xdr:nvSpPr>
      <xdr:spPr>
        <a:xfrm>
          <a:off x="11706225" y="412432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9</xdr:col>
      <xdr:colOff>819150</xdr:colOff>
      <xdr:row>9</xdr:row>
      <xdr:rowOff>104775</xdr:rowOff>
    </xdr:from>
    <xdr:to>
      <xdr:col>10</xdr:col>
      <xdr:colOff>517418</xdr:colOff>
      <xdr:row>11</xdr:row>
      <xdr:rowOff>93107</xdr:rowOff>
    </xdr:to>
    <xdr:sp macro="" textlink="">
      <xdr:nvSpPr>
        <xdr:cNvPr id="38" name="TextBox 32"/>
        <xdr:cNvSpPr txBox="1"/>
      </xdr:nvSpPr>
      <xdr:spPr>
        <a:xfrm>
          <a:off x="8401050" y="212407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11</xdr:col>
      <xdr:colOff>247650</xdr:colOff>
      <xdr:row>11</xdr:row>
      <xdr:rowOff>180975</xdr:rowOff>
    </xdr:from>
    <xdr:to>
      <xdr:col>12</xdr:col>
      <xdr:colOff>619125</xdr:colOff>
      <xdr:row>18</xdr:row>
      <xdr:rowOff>85961</xdr:rowOff>
    </xdr:to>
    <xdr:sp macro="" textlink="">
      <xdr:nvSpPr>
        <xdr:cNvPr id="43" name="Rectangle 42"/>
        <xdr:cNvSpPr/>
      </xdr:nvSpPr>
      <xdr:spPr>
        <a:xfrm>
          <a:off x="9658350" y="2581275"/>
          <a:ext cx="12858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92D050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ok</a:t>
          </a:r>
        </a:p>
      </xdr:txBody>
    </xdr:sp>
    <xdr:clientData/>
  </xdr:twoCellAnchor>
  <xdr:twoCellAnchor>
    <xdr:from>
      <xdr:col>8</xdr:col>
      <xdr:colOff>809624</xdr:colOff>
      <xdr:row>13</xdr:row>
      <xdr:rowOff>123825</xdr:rowOff>
    </xdr:from>
    <xdr:to>
      <xdr:col>10</xdr:col>
      <xdr:colOff>304799</xdr:colOff>
      <xdr:row>17</xdr:row>
      <xdr:rowOff>99405</xdr:rowOff>
    </xdr:to>
    <xdr:sp macro="" textlink="">
      <xdr:nvSpPr>
        <xdr:cNvPr id="45" name="TextBox 60"/>
        <xdr:cNvSpPr txBox="1"/>
      </xdr:nvSpPr>
      <xdr:spPr>
        <a:xfrm>
          <a:off x="7477124" y="2905125"/>
          <a:ext cx="1323975" cy="7185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2800" b="1" i="1">
              <a:ln w="3175">
                <a:solidFill>
                  <a:schemeClr val="tx1"/>
                </a:solidFill>
              </a:ln>
              <a:solidFill>
                <a:schemeClr val="tx2">
                  <a:lumMod val="20000"/>
                  <a:lumOff val="80000"/>
                </a:schemeClr>
              </a:solidFill>
            </a:rPr>
            <a:t>SCF </a:t>
          </a:r>
        </a:p>
        <a:p>
          <a:pPr algn="ctr"/>
          <a:r>
            <a:rPr lang="en-US" sz="1200" b="1" i="1">
              <a:ln w="3175">
                <a:noFill/>
              </a:ln>
              <a:solidFill>
                <a:sysClr val="windowText" lastClr="000000"/>
              </a:solidFill>
            </a:rPr>
            <a:t>(Dilution Water)</a:t>
          </a:r>
          <a:endParaRPr lang="en-US" sz="2400" b="1" i="1">
            <a:ln w="3175"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409575</xdr:colOff>
      <xdr:row>20</xdr:row>
      <xdr:rowOff>171450</xdr:rowOff>
    </xdr:from>
    <xdr:to>
      <xdr:col>13</xdr:col>
      <xdr:colOff>323850</xdr:colOff>
      <xdr:row>23</xdr:row>
      <xdr:rowOff>9525</xdr:rowOff>
    </xdr:to>
    <xdr:sp macro="" textlink="">
      <xdr:nvSpPr>
        <xdr:cNvPr id="46" name="TextBox 60"/>
        <xdr:cNvSpPr txBox="1"/>
      </xdr:nvSpPr>
      <xdr:spPr>
        <a:xfrm>
          <a:off x="9820275" y="4267200"/>
          <a:ext cx="1743075" cy="40957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 b="1" i="1">
              <a:ln w="3175">
                <a:solidFill>
                  <a:schemeClr val="tx1"/>
                </a:solidFill>
              </a:ln>
              <a:solidFill>
                <a:srgbClr val="FFFF99"/>
              </a:solidFill>
            </a:rPr>
            <a:t>GGA</a:t>
          </a:r>
          <a:r>
            <a:rPr lang="en-US" sz="2400" b="1" i="1">
              <a:solidFill>
                <a:srgbClr val="FFFF99"/>
              </a:solidFill>
            </a:rPr>
            <a:t> 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(Seed</a:t>
          </a:r>
          <a:r>
            <a:rPr lang="en-US" sz="1100" b="1" i="1" kern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Volume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US" sz="1100">
            <a:solidFill>
              <a:sysClr val="windowText" lastClr="000000"/>
            </a:solidFill>
            <a:effectLst/>
          </a:endParaRPr>
        </a:p>
        <a:p>
          <a:endParaRPr lang="en-US" sz="2400" b="1" i="1"/>
        </a:p>
      </xdr:txBody>
    </xdr:sp>
    <xdr:clientData/>
  </xdr:twoCellAnchor>
  <xdr:twoCellAnchor>
    <xdr:from>
      <xdr:col>10</xdr:col>
      <xdr:colOff>390525</xdr:colOff>
      <xdr:row>15</xdr:row>
      <xdr:rowOff>85725</xdr:rowOff>
    </xdr:from>
    <xdr:to>
      <xdr:col>11</xdr:col>
      <xdr:colOff>314325</xdr:colOff>
      <xdr:row>15</xdr:row>
      <xdr:rowOff>95250</xdr:rowOff>
    </xdr:to>
    <xdr:cxnSp macro="">
      <xdr:nvCxnSpPr>
        <xdr:cNvPr id="48" name="Straight Connector 47"/>
        <xdr:cNvCxnSpPr/>
      </xdr:nvCxnSpPr>
      <xdr:spPr>
        <a:xfrm>
          <a:off x="8886825" y="3248025"/>
          <a:ext cx="838200" cy="9525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904875</xdr:colOff>
      <xdr:row>17</xdr:row>
      <xdr:rowOff>104775</xdr:rowOff>
    </xdr:from>
    <xdr:to>
      <xdr:col>11</xdr:col>
      <xdr:colOff>904875</xdr:colOff>
      <xdr:row>20</xdr:row>
      <xdr:rowOff>47625</xdr:rowOff>
    </xdr:to>
    <xdr:cxnSp macro="">
      <xdr:nvCxnSpPr>
        <xdr:cNvPr id="52" name="Straight Connector 51"/>
        <xdr:cNvCxnSpPr/>
      </xdr:nvCxnSpPr>
      <xdr:spPr>
        <a:xfrm flipV="1">
          <a:off x="10315575" y="3629025"/>
          <a:ext cx="0" cy="514350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890390</xdr:colOff>
      <xdr:row>20</xdr:row>
      <xdr:rowOff>104775</xdr:rowOff>
    </xdr:from>
    <xdr:ext cx="988861" cy="468077"/>
    <xdr:sp macro="" textlink="">
      <xdr:nvSpPr>
        <xdr:cNvPr id="61" name="TextBox 60"/>
        <xdr:cNvSpPr txBox="1"/>
      </xdr:nvSpPr>
      <xdr:spPr>
        <a:xfrm>
          <a:off x="7557890" y="4200525"/>
          <a:ext cx="988861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/>
            <a:t>i = Increase</a:t>
          </a:r>
        </a:p>
        <a:p>
          <a:pPr algn="ctr"/>
          <a:r>
            <a:rPr lang="en-US" sz="1200"/>
            <a:t>d = Decrease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15</xdr:row>
      <xdr:rowOff>76200</xdr:rowOff>
    </xdr:from>
    <xdr:to>
      <xdr:col>6</xdr:col>
      <xdr:colOff>161925</xdr:colOff>
      <xdr:row>15</xdr:row>
      <xdr:rowOff>76200</xdr:rowOff>
    </xdr:to>
    <xdr:cxnSp macro="">
      <xdr:nvCxnSpPr>
        <xdr:cNvPr id="2" name="Straight Arrow Connector 1"/>
        <xdr:cNvCxnSpPr/>
      </xdr:nvCxnSpPr>
      <xdr:spPr>
        <a:xfrm>
          <a:off x="1190625" y="3238500"/>
          <a:ext cx="4076700" cy="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24</xdr:row>
      <xdr:rowOff>66675</xdr:rowOff>
    </xdr:from>
    <xdr:to>
      <xdr:col>4</xdr:col>
      <xdr:colOff>390525</xdr:colOff>
      <xdr:row>24</xdr:row>
      <xdr:rowOff>76201</xdr:rowOff>
    </xdr:to>
    <xdr:cxnSp macro="">
      <xdr:nvCxnSpPr>
        <xdr:cNvPr id="3" name="Straight Arrow Connector 2"/>
        <xdr:cNvCxnSpPr/>
      </xdr:nvCxnSpPr>
      <xdr:spPr>
        <a:xfrm>
          <a:off x="1200150" y="4924425"/>
          <a:ext cx="2733675" cy="9526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31</xdr:row>
      <xdr:rowOff>66675</xdr:rowOff>
    </xdr:from>
    <xdr:to>
      <xdr:col>12</xdr:col>
      <xdr:colOff>66675</xdr:colOff>
      <xdr:row>31</xdr:row>
      <xdr:rowOff>85725</xdr:rowOff>
    </xdr:to>
    <xdr:cxnSp macro="">
      <xdr:nvCxnSpPr>
        <xdr:cNvPr id="4" name="Straight Arrow Connector 3"/>
        <xdr:cNvCxnSpPr/>
      </xdr:nvCxnSpPr>
      <xdr:spPr>
        <a:xfrm>
          <a:off x="1190625" y="6257925"/>
          <a:ext cx="9201150" cy="1905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42</xdr:row>
      <xdr:rowOff>66675</xdr:rowOff>
    </xdr:from>
    <xdr:to>
      <xdr:col>12</xdr:col>
      <xdr:colOff>76200</xdr:colOff>
      <xdr:row>42</xdr:row>
      <xdr:rowOff>76200</xdr:rowOff>
    </xdr:to>
    <xdr:cxnSp macro="">
      <xdr:nvCxnSpPr>
        <xdr:cNvPr id="5" name="Straight Arrow Connector 4"/>
        <xdr:cNvCxnSpPr/>
      </xdr:nvCxnSpPr>
      <xdr:spPr>
        <a:xfrm>
          <a:off x="1190625" y="833437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53</xdr:row>
      <xdr:rowOff>66675</xdr:rowOff>
    </xdr:from>
    <xdr:to>
      <xdr:col>12</xdr:col>
      <xdr:colOff>76200</xdr:colOff>
      <xdr:row>53</xdr:row>
      <xdr:rowOff>76200</xdr:rowOff>
    </xdr:to>
    <xdr:cxnSp macro="">
      <xdr:nvCxnSpPr>
        <xdr:cNvPr id="6" name="Straight Arrow Connector 5"/>
        <xdr:cNvCxnSpPr/>
      </xdr:nvCxnSpPr>
      <xdr:spPr>
        <a:xfrm>
          <a:off x="1190625" y="1041082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24</xdr:row>
      <xdr:rowOff>76200</xdr:rowOff>
    </xdr:from>
    <xdr:to>
      <xdr:col>7</xdr:col>
      <xdr:colOff>409575</xdr:colOff>
      <xdr:row>24</xdr:row>
      <xdr:rowOff>76201</xdr:rowOff>
    </xdr:to>
    <xdr:cxnSp macro="">
      <xdr:nvCxnSpPr>
        <xdr:cNvPr id="7" name="Straight Arrow Connector 6"/>
        <xdr:cNvCxnSpPr/>
      </xdr:nvCxnSpPr>
      <xdr:spPr>
        <a:xfrm flipV="1">
          <a:off x="5162550" y="4933950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200025</xdr:colOff>
      <xdr:row>12</xdr:row>
      <xdr:rowOff>9525</xdr:rowOff>
    </xdr:from>
    <xdr:to>
      <xdr:col>5</xdr:col>
      <xdr:colOff>552450</xdr:colOff>
      <xdr:row>12</xdr:row>
      <xdr:rowOff>9526</xdr:rowOff>
    </xdr:to>
    <xdr:cxnSp macro="">
      <xdr:nvCxnSpPr>
        <xdr:cNvPr id="8" name="Straight Arrow Connector 7"/>
        <xdr:cNvCxnSpPr/>
      </xdr:nvCxnSpPr>
      <xdr:spPr>
        <a:xfrm flipV="1">
          <a:off x="3743325" y="2600325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30956</xdr:colOff>
      <xdr:row>24</xdr:row>
      <xdr:rowOff>71437</xdr:rowOff>
    </xdr:from>
    <xdr:to>
      <xdr:col>12</xdr:col>
      <xdr:colOff>888206</xdr:colOff>
      <xdr:row>24</xdr:row>
      <xdr:rowOff>80962</xdr:rowOff>
    </xdr:to>
    <xdr:cxnSp macro="">
      <xdr:nvCxnSpPr>
        <xdr:cNvPr id="9" name="Straight Arrow Connector 8"/>
        <xdr:cNvCxnSpPr/>
      </xdr:nvCxnSpPr>
      <xdr:spPr>
        <a:xfrm>
          <a:off x="9441656" y="4929187"/>
          <a:ext cx="1771650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523876</xdr:colOff>
      <xdr:row>9</xdr:row>
      <xdr:rowOff>38100</xdr:rowOff>
    </xdr:from>
    <xdr:to>
      <xdr:col>11</xdr:col>
      <xdr:colOff>371476</xdr:colOff>
      <xdr:row>15</xdr:row>
      <xdr:rowOff>114536</xdr:rowOff>
    </xdr:to>
    <xdr:sp macro="" textlink="">
      <xdr:nvSpPr>
        <xdr:cNvPr id="10" name="Rectangle 9"/>
        <xdr:cNvSpPr/>
      </xdr:nvSpPr>
      <xdr:spPr>
        <a:xfrm>
          <a:off x="9020176" y="2057400"/>
          <a:ext cx="7620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695324</xdr:colOff>
      <xdr:row>9</xdr:row>
      <xdr:rowOff>47625</xdr:rowOff>
    </xdr:from>
    <xdr:to>
      <xdr:col>13</xdr:col>
      <xdr:colOff>761999</xdr:colOff>
      <xdr:row>15</xdr:row>
      <xdr:rowOff>124061</xdr:rowOff>
    </xdr:to>
    <xdr:sp macro="" textlink="">
      <xdr:nvSpPr>
        <xdr:cNvPr id="11" name="Rectangle 10"/>
        <xdr:cNvSpPr/>
      </xdr:nvSpPr>
      <xdr:spPr>
        <a:xfrm>
          <a:off x="11020424" y="20669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447675</xdr:colOff>
      <xdr:row>15</xdr:row>
      <xdr:rowOff>19050</xdr:rowOff>
    </xdr:from>
    <xdr:to>
      <xdr:col>13</xdr:col>
      <xdr:colOff>752475</xdr:colOff>
      <xdr:row>21</xdr:row>
      <xdr:rowOff>114536</xdr:rowOff>
    </xdr:to>
    <xdr:sp macro="" textlink="">
      <xdr:nvSpPr>
        <xdr:cNvPr id="12" name="Rectangle 11"/>
        <xdr:cNvSpPr/>
      </xdr:nvSpPr>
      <xdr:spPr>
        <a:xfrm>
          <a:off x="10772775" y="3181350"/>
          <a:ext cx="12192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</a:p>
      </xdr:txBody>
    </xdr:sp>
    <xdr:clientData/>
  </xdr:twoCellAnchor>
  <xdr:twoCellAnchor>
    <xdr:from>
      <xdr:col>10</xdr:col>
      <xdr:colOff>266700</xdr:colOff>
      <xdr:row>15</xdr:row>
      <xdr:rowOff>9525</xdr:rowOff>
    </xdr:from>
    <xdr:to>
      <xdr:col>11</xdr:col>
      <xdr:colOff>333375</xdr:colOff>
      <xdr:row>21</xdr:row>
      <xdr:rowOff>105011</xdr:rowOff>
    </xdr:to>
    <xdr:sp macro="" textlink="">
      <xdr:nvSpPr>
        <xdr:cNvPr id="13" name="Rectangle 12"/>
        <xdr:cNvSpPr/>
      </xdr:nvSpPr>
      <xdr:spPr>
        <a:xfrm>
          <a:off x="8763000" y="31718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10</xdr:col>
      <xdr:colOff>514350</xdr:colOff>
      <xdr:row>21</xdr:row>
      <xdr:rowOff>9525</xdr:rowOff>
    </xdr:from>
    <xdr:to>
      <xdr:col>13</xdr:col>
      <xdr:colOff>466725</xdr:colOff>
      <xdr:row>21</xdr:row>
      <xdr:rowOff>22741</xdr:rowOff>
    </xdr:to>
    <xdr:cxnSp macro="">
      <xdr:nvCxnSpPr>
        <xdr:cNvPr id="14" name="Straight Arrow Connector 13"/>
        <xdr:cNvCxnSpPr>
          <a:endCxn id="17" idx="1"/>
        </xdr:cNvCxnSpPr>
      </xdr:nvCxnSpPr>
      <xdr:spPr>
        <a:xfrm>
          <a:off x="9010650" y="4295775"/>
          <a:ext cx="2695575" cy="13216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11</xdr:row>
      <xdr:rowOff>123825</xdr:rowOff>
    </xdr:from>
    <xdr:to>
      <xdr:col>10</xdr:col>
      <xdr:colOff>228600</xdr:colOff>
      <xdr:row>19</xdr:row>
      <xdr:rowOff>180975</xdr:rowOff>
    </xdr:to>
    <xdr:cxnSp macro="">
      <xdr:nvCxnSpPr>
        <xdr:cNvPr id="15" name="Straight Arrow Connector 14"/>
        <xdr:cNvCxnSpPr/>
      </xdr:nvCxnSpPr>
      <xdr:spPr>
        <a:xfrm flipH="1" flipV="1">
          <a:off x="8715375" y="2524125"/>
          <a:ext cx="9525" cy="156210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838200</xdr:colOff>
      <xdr:row>19</xdr:row>
      <xdr:rowOff>180975</xdr:rowOff>
    </xdr:from>
    <xdr:to>
      <xdr:col>10</xdr:col>
      <xdr:colOff>492289</xdr:colOff>
      <xdr:row>21</xdr:row>
      <xdr:rowOff>169307</xdr:rowOff>
    </xdr:to>
    <xdr:sp macro="" textlink="">
      <xdr:nvSpPr>
        <xdr:cNvPr id="16" name="TextBox 30"/>
        <xdr:cNvSpPr txBox="1"/>
      </xdr:nvSpPr>
      <xdr:spPr>
        <a:xfrm>
          <a:off x="8420100" y="4086225"/>
          <a:ext cx="568489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Low</a:t>
          </a:r>
        </a:p>
      </xdr:txBody>
    </xdr:sp>
    <xdr:clientData/>
  </xdr:twoCellAnchor>
  <xdr:twoCellAnchor>
    <xdr:from>
      <xdr:col>13</xdr:col>
      <xdr:colOff>466725</xdr:colOff>
      <xdr:row>20</xdr:row>
      <xdr:rowOff>28575</xdr:rowOff>
    </xdr:from>
    <xdr:to>
      <xdr:col>14</xdr:col>
      <xdr:colOff>31643</xdr:colOff>
      <xdr:row>22</xdr:row>
      <xdr:rowOff>16907</xdr:rowOff>
    </xdr:to>
    <xdr:sp macro="" textlink="">
      <xdr:nvSpPr>
        <xdr:cNvPr id="17" name="TextBox 32"/>
        <xdr:cNvSpPr txBox="1"/>
      </xdr:nvSpPr>
      <xdr:spPr>
        <a:xfrm>
          <a:off x="11706225" y="412432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9</xdr:col>
      <xdr:colOff>819150</xdr:colOff>
      <xdr:row>9</xdr:row>
      <xdr:rowOff>104775</xdr:rowOff>
    </xdr:from>
    <xdr:to>
      <xdr:col>10</xdr:col>
      <xdr:colOff>517418</xdr:colOff>
      <xdr:row>11</xdr:row>
      <xdr:rowOff>93107</xdr:rowOff>
    </xdr:to>
    <xdr:sp macro="" textlink="">
      <xdr:nvSpPr>
        <xdr:cNvPr id="18" name="TextBox 32"/>
        <xdr:cNvSpPr txBox="1"/>
      </xdr:nvSpPr>
      <xdr:spPr>
        <a:xfrm>
          <a:off x="8401050" y="212407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11</xdr:col>
      <xdr:colOff>247650</xdr:colOff>
      <xdr:row>11</xdr:row>
      <xdr:rowOff>180975</xdr:rowOff>
    </xdr:from>
    <xdr:to>
      <xdr:col>12</xdr:col>
      <xdr:colOff>619125</xdr:colOff>
      <xdr:row>18</xdr:row>
      <xdr:rowOff>85961</xdr:rowOff>
    </xdr:to>
    <xdr:sp macro="" textlink="">
      <xdr:nvSpPr>
        <xdr:cNvPr id="19" name="Rectangle 18"/>
        <xdr:cNvSpPr/>
      </xdr:nvSpPr>
      <xdr:spPr>
        <a:xfrm>
          <a:off x="9658350" y="2581275"/>
          <a:ext cx="12858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92D050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ok</a:t>
          </a:r>
        </a:p>
      </xdr:txBody>
    </xdr:sp>
    <xdr:clientData/>
  </xdr:twoCellAnchor>
  <xdr:twoCellAnchor>
    <xdr:from>
      <xdr:col>8</xdr:col>
      <xdr:colOff>809624</xdr:colOff>
      <xdr:row>13</xdr:row>
      <xdr:rowOff>123825</xdr:rowOff>
    </xdr:from>
    <xdr:to>
      <xdr:col>10</xdr:col>
      <xdr:colOff>304799</xdr:colOff>
      <xdr:row>17</xdr:row>
      <xdr:rowOff>99405</xdr:rowOff>
    </xdr:to>
    <xdr:sp macro="" textlink="">
      <xdr:nvSpPr>
        <xdr:cNvPr id="20" name="TextBox 60"/>
        <xdr:cNvSpPr txBox="1"/>
      </xdr:nvSpPr>
      <xdr:spPr>
        <a:xfrm>
          <a:off x="7477124" y="2905125"/>
          <a:ext cx="1323975" cy="7185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2800" b="1" i="1">
              <a:ln w="3175">
                <a:solidFill>
                  <a:schemeClr val="tx1"/>
                </a:solidFill>
              </a:ln>
              <a:solidFill>
                <a:schemeClr val="tx2">
                  <a:lumMod val="20000"/>
                  <a:lumOff val="80000"/>
                </a:schemeClr>
              </a:solidFill>
            </a:rPr>
            <a:t>SCF </a:t>
          </a:r>
        </a:p>
        <a:p>
          <a:pPr algn="ctr"/>
          <a:r>
            <a:rPr lang="en-US" sz="1200" b="1" i="1">
              <a:ln w="3175">
                <a:noFill/>
              </a:ln>
              <a:solidFill>
                <a:sysClr val="windowText" lastClr="000000"/>
              </a:solidFill>
            </a:rPr>
            <a:t>(Dilution Water)</a:t>
          </a:r>
          <a:endParaRPr lang="en-US" sz="2400" b="1" i="1">
            <a:ln w="3175"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409575</xdr:colOff>
      <xdr:row>20</xdr:row>
      <xdr:rowOff>171450</xdr:rowOff>
    </xdr:from>
    <xdr:to>
      <xdr:col>13</xdr:col>
      <xdr:colOff>323850</xdr:colOff>
      <xdr:row>23</xdr:row>
      <xdr:rowOff>9525</xdr:rowOff>
    </xdr:to>
    <xdr:sp macro="" textlink="">
      <xdr:nvSpPr>
        <xdr:cNvPr id="21" name="TextBox 60"/>
        <xdr:cNvSpPr txBox="1"/>
      </xdr:nvSpPr>
      <xdr:spPr>
        <a:xfrm>
          <a:off x="9820275" y="4267200"/>
          <a:ext cx="1743075" cy="40957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 b="1" i="1">
              <a:ln w="3175">
                <a:solidFill>
                  <a:schemeClr val="tx1"/>
                </a:solidFill>
              </a:ln>
              <a:solidFill>
                <a:srgbClr val="FFFF99"/>
              </a:solidFill>
            </a:rPr>
            <a:t>GGA</a:t>
          </a:r>
          <a:r>
            <a:rPr lang="en-US" sz="2400" b="1" i="1">
              <a:solidFill>
                <a:srgbClr val="FFFF99"/>
              </a:solidFill>
            </a:rPr>
            <a:t> 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(Seed</a:t>
          </a:r>
          <a:r>
            <a:rPr lang="en-US" sz="1100" b="1" i="1" kern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Volume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US" sz="1100">
            <a:solidFill>
              <a:sysClr val="windowText" lastClr="000000"/>
            </a:solidFill>
            <a:effectLst/>
          </a:endParaRPr>
        </a:p>
        <a:p>
          <a:endParaRPr lang="en-US" sz="2400" b="1" i="1"/>
        </a:p>
      </xdr:txBody>
    </xdr:sp>
    <xdr:clientData/>
  </xdr:twoCellAnchor>
  <xdr:twoCellAnchor>
    <xdr:from>
      <xdr:col>10</xdr:col>
      <xdr:colOff>390525</xdr:colOff>
      <xdr:row>15</xdr:row>
      <xdr:rowOff>85725</xdr:rowOff>
    </xdr:from>
    <xdr:to>
      <xdr:col>11</xdr:col>
      <xdr:colOff>314325</xdr:colOff>
      <xdr:row>15</xdr:row>
      <xdr:rowOff>95250</xdr:rowOff>
    </xdr:to>
    <xdr:cxnSp macro="">
      <xdr:nvCxnSpPr>
        <xdr:cNvPr id="22" name="Straight Connector 21"/>
        <xdr:cNvCxnSpPr/>
      </xdr:nvCxnSpPr>
      <xdr:spPr>
        <a:xfrm>
          <a:off x="8886825" y="3248025"/>
          <a:ext cx="838200" cy="9525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904875</xdr:colOff>
      <xdr:row>17</xdr:row>
      <xdr:rowOff>104775</xdr:rowOff>
    </xdr:from>
    <xdr:to>
      <xdr:col>11</xdr:col>
      <xdr:colOff>904875</xdr:colOff>
      <xdr:row>20</xdr:row>
      <xdr:rowOff>47625</xdr:rowOff>
    </xdr:to>
    <xdr:cxnSp macro="">
      <xdr:nvCxnSpPr>
        <xdr:cNvPr id="23" name="Straight Connector 22"/>
        <xdr:cNvCxnSpPr/>
      </xdr:nvCxnSpPr>
      <xdr:spPr>
        <a:xfrm flipV="1">
          <a:off x="10315575" y="3629025"/>
          <a:ext cx="0" cy="514350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890390</xdr:colOff>
      <xdr:row>20</xdr:row>
      <xdr:rowOff>104775</xdr:rowOff>
    </xdr:from>
    <xdr:ext cx="988861" cy="468077"/>
    <xdr:sp macro="" textlink="">
      <xdr:nvSpPr>
        <xdr:cNvPr id="24" name="TextBox 23"/>
        <xdr:cNvSpPr txBox="1"/>
      </xdr:nvSpPr>
      <xdr:spPr>
        <a:xfrm>
          <a:off x="7557890" y="4200525"/>
          <a:ext cx="988861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/>
            <a:t>i = Increase</a:t>
          </a:r>
        </a:p>
        <a:p>
          <a:pPr algn="ctr"/>
          <a:r>
            <a:rPr lang="en-US" sz="1200"/>
            <a:t>d = Decrease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15</xdr:row>
      <xdr:rowOff>76200</xdr:rowOff>
    </xdr:from>
    <xdr:to>
      <xdr:col>6</xdr:col>
      <xdr:colOff>161925</xdr:colOff>
      <xdr:row>15</xdr:row>
      <xdr:rowOff>76200</xdr:rowOff>
    </xdr:to>
    <xdr:cxnSp macro="">
      <xdr:nvCxnSpPr>
        <xdr:cNvPr id="2" name="Straight Arrow Connector 1"/>
        <xdr:cNvCxnSpPr/>
      </xdr:nvCxnSpPr>
      <xdr:spPr>
        <a:xfrm>
          <a:off x="1190625" y="3238500"/>
          <a:ext cx="4076700" cy="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24</xdr:row>
      <xdr:rowOff>66675</xdr:rowOff>
    </xdr:from>
    <xdr:to>
      <xdr:col>4</xdr:col>
      <xdr:colOff>390525</xdr:colOff>
      <xdr:row>24</xdr:row>
      <xdr:rowOff>76201</xdr:rowOff>
    </xdr:to>
    <xdr:cxnSp macro="">
      <xdr:nvCxnSpPr>
        <xdr:cNvPr id="3" name="Straight Arrow Connector 2"/>
        <xdr:cNvCxnSpPr/>
      </xdr:nvCxnSpPr>
      <xdr:spPr>
        <a:xfrm>
          <a:off x="1200150" y="4924425"/>
          <a:ext cx="2733675" cy="9526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31</xdr:row>
      <xdr:rowOff>66675</xdr:rowOff>
    </xdr:from>
    <xdr:to>
      <xdr:col>12</xdr:col>
      <xdr:colOff>66675</xdr:colOff>
      <xdr:row>31</xdr:row>
      <xdr:rowOff>85725</xdr:rowOff>
    </xdr:to>
    <xdr:cxnSp macro="">
      <xdr:nvCxnSpPr>
        <xdr:cNvPr id="4" name="Straight Arrow Connector 3"/>
        <xdr:cNvCxnSpPr/>
      </xdr:nvCxnSpPr>
      <xdr:spPr>
        <a:xfrm>
          <a:off x="1190625" y="6257925"/>
          <a:ext cx="9201150" cy="1905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42</xdr:row>
      <xdr:rowOff>66675</xdr:rowOff>
    </xdr:from>
    <xdr:to>
      <xdr:col>12</xdr:col>
      <xdr:colOff>76200</xdr:colOff>
      <xdr:row>42</xdr:row>
      <xdr:rowOff>76200</xdr:rowOff>
    </xdr:to>
    <xdr:cxnSp macro="">
      <xdr:nvCxnSpPr>
        <xdr:cNvPr id="5" name="Straight Arrow Connector 4"/>
        <xdr:cNvCxnSpPr/>
      </xdr:nvCxnSpPr>
      <xdr:spPr>
        <a:xfrm>
          <a:off x="1190625" y="833437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53</xdr:row>
      <xdr:rowOff>66675</xdr:rowOff>
    </xdr:from>
    <xdr:to>
      <xdr:col>12</xdr:col>
      <xdr:colOff>76200</xdr:colOff>
      <xdr:row>53</xdr:row>
      <xdr:rowOff>76200</xdr:rowOff>
    </xdr:to>
    <xdr:cxnSp macro="">
      <xdr:nvCxnSpPr>
        <xdr:cNvPr id="6" name="Straight Arrow Connector 5"/>
        <xdr:cNvCxnSpPr/>
      </xdr:nvCxnSpPr>
      <xdr:spPr>
        <a:xfrm>
          <a:off x="1190625" y="1041082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24</xdr:row>
      <xdr:rowOff>76200</xdr:rowOff>
    </xdr:from>
    <xdr:to>
      <xdr:col>7</xdr:col>
      <xdr:colOff>409575</xdr:colOff>
      <xdr:row>24</xdr:row>
      <xdr:rowOff>76201</xdr:rowOff>
    </xdr:to>
    <xdr:cxnSp macro="">
      <xdr:nvCxnSpPr>
        <xdr:cNvPr id="7" name="Straight Arrow Connector 6"/>
        <xdr:cNvCxnSpPr/>
      </xdr:nvCxnSpPr>
      <xdr:spPr>
        <a:xfrm flipV="1">
          <a:off x="5162550" y="4933950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200025</xdr:colOff>
      <xdr:row>12</xdr:row>
      <xdr:rowOff>9525</xdr:rowOff>
    </xdr:from>
    <xdr:to>
      <xdr:col>5</xdr:col>
      <xdr:colOff>552450</xdr:colOff>
      <xdr:row>12</xdr:row>
      <xdr:rowOff>9526</xdr:rowOff>
    </xdr:to>
    <xdr:cxnSp macro="">
      <xdr:nvCxnSpPr>
        <xdr:cNvPr id="8" name="Straight Arrow Connector 7"/>
        <xdr:cNvCxnSpPr/>
      </xdr:nvCxnSpPr>
      <xdr:spPr>
        <a:xfrm flipV="1">
          <a:off x="3743325" y="2600325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30956</xdr:colOff>
      <xdr:row>24</xdr:row>
      <xdr:rowOff>71437</xdr:rowOff>
    </xdr:from>
    <xdr:to>
      <xdr:col>12</xdr:col>
      <xdr:colOff>888206</xdr:colOff>
      <xdr:row>24</xdr:row>
      <xdr:rowOff>80962</xdr:rowOff>
    </xdr:to>
    <xdr:cxnSp macro="">
      <xdr:nvCxnSpPr>
        <xdr:cNvPr id="9" name="Straight Arrow Connector 8"/>
        <xdr:cNvCxnSpPr/>
      </xdr:nvCxnSpPr>
      <xdr:spPr>
        <a:xfrm>
          <a:off x="9441656" y="4929187"/>
          <a:ext cx="1771650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523876</xdr:colOff>
      <xdr:row>9</xdr:row>
      <xdr:rowOff>38100</xdr:rowOff>
    </xdr:from>
    <xdr:to>
      <xdr:col>11</xdr:col>
      <xdr:colOff>371476</xdr:colOff>
      <xdr:row>15</xdr:row>
      <xdr:rowOff>114536</xdr:rowOff>
    </xdr:to>
    <xdr:sp macro="" textlink="">
      <xdr:nvSpPr>
        <xdr:cNvPr id="10" name="Rectangle 9"/>
        <xdr:cNvSpPr/>
      </xdr:nvSpPr>
      <xdr:spPr>
        <a:xfrm>
          <a:off x="9020176" y="2057400"/>
          <a:ext cx="7620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695324</xdr:colOff>
      <xdr:row>9</xdr:row>
      <xdr:rowOff>47625</xdr:rowOff>
    </xdr:from>
    <xdr:to>
      <xdr:col>13</xdr:col>
      <xdr:colOff>761999</xdr:colOff>
      <xdr:row>15</xdr:row>
      <xdr:rowOff>124061</xdr:rowOff>
    </xdr:to>
    <xdr:sp macro="" textlink="">
      <xdr:nvSpPr>
        <xdr:cNvPr id="11" name="Rectangle 10"/>
        <xdr:cNvSpPr/>
      </xdr:nvSpPr>
      <xdr:spPr>
        <a:xfrm>
          <a:off x="11020424" y="20669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447675</xdr:colOff>
      <xdr:row>15</xdr:row>
      <xdr:rowOff>19050</xdr:rowOff>
    </xdr:from>
    <xdr:to>
      <xdr:col>13</xdr:col>
      <xdr:colOff>752475</xdr:colOff>
      <xdr:row>21</xdr:row>
      <xdr:rowOff>114536</xdr:rowOff>
    </xdr:to>
    <xdr:sp macro="" textlink="">
      <xdr:nvSpPr>
        <xdr:cNvPr id="12" name="Rectangle 11"/>
        <xdr:cNvSpPr/>
      </xdr:nvSpPr>
      <xdr:spPr>
        <a:xfrm>
          <a:off x="10772775" y="3181350"/>
          <a:ext cx="12192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</a:p>
      </xdr:txBody>
    </xdr:sp>
    <xdr:clientData/>
  </xdr:twoCellAnchor>
  <xdr:twoCellAnchor>
    <xdr:from>
      <xdr:col>10</xdr:col>
      <xdr:colOff>266700</xdr:colOff>
      <xdr:row>15</xdr:row>
      <xdr:rowOff>9525</xdr:rowOff>
    </xdr:from>
    <xdr:to>
      <xdr:col>11</xdr:col>
      <xdr:colOff>333375</xdr:colOff>
      <xdr:row>21</xdr:row>
      <xdr:rowOff>105011</xdr:rowOff>
    </xdr:to>
    <xdr:sp macro="" textlink="">
      <xdr:nvSpPr>
        <xdr:cNvPr id="13" name="Rectangle 12"/>
        <xdr:cNvSpPr/>
      </xdr:nvSpPr>
      <xdr:spPr>
        <a:xfrm>
          <a:off x="8763000" y="31718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10</xdr:col>
      <xdr:colOff>514350</xdr:colOff>
      <xdr:row>21</xdr:row>
      <xdr:rowOff>9525</xdr:rowOff>
    </xdr:from>
    <xdr:to>
      <xdr:col>13</xdr:col>
      <xdr:colOff>466725</xdr:colOff>
      <xdr:row>21</xdr:row>
      <xdr:rowOff>22741</xdr:rowOff>
    </xdr:to>
    <xdr:cxnSp macro="">
      <xdr:nvCxnSpPr>
        <xdr:cNvPr id="14" name="Straight Arrow Connector 13"/>
        <xdr:cNvCxnSpPr>
          <a:endCxn id="17" idx="1"/>
        </xdr:cNvCxnSpPr>
      </xdr:nvCxnSpPr>
      <xdr:spPr>
        <a:xfrm>
          <a:off x="9010650" y="4295775"/>
          <a:ext cx="2695575" cy="13216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11</xdr:row>
      <xdr:rowOff>123825</xdr:rowOff>
    </xdr:from>
    <xdr:to>
      <xdr:col>10</xdr:col>
      <xdr:colOff>228600</xdr:colOff>
      <xdr:row>19</xdr:row>
      <xdr:rowOff>180975</xdr:rowOff>
    </xdr:to>
    <xdr:cxnSp macro="">
      <xdr:nvCxnSpPr>
        <xdr:cNvPr id="15" name="Straight Arrow Connector 14"/>
        <xdr:cNvCxnSpPr/>
      </xdr:nvCxnSpPr>
      <xdr:spPr>
        <a:xfrm flipH="1" flipV="1">
          <a:off x="8715375" y="2524125"/>
          <a:ext cx="9525" cy="156210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838200</xdr:colOff>
      <xdr:row>19</xdr:row>
      <xdr:rowOff>180975</xdr:rowOff>
    </xdr:from>
    <xdr:to>
      <xdr:col>10</xdr:col>
      <xdr:colOff>492289</xdr:colOff>
      <xdr:row>21</xdr:row>
      <xdr:rowOff>169307</xdr:rowOff>
    </xdr:to>
    <xdr:sp macro="" textlink="">
      <xdr:nvSpPr>
        <xdr:cNvPr id="16" name="TextBox 30"/>
        <xdr:cNvSpPr txBox="1"/>
      </xdr:nvSpPr>
      <xdr:spPr>
        <a:xfrm>
          <a:off x="8420100" y="4086225"/>
          <a:ext cx="568489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Low</a:t>
          </a:r>
        </a:p>
      </xdr:txBody>
    </xdr:sp>
    <xdr:clientData/>
  </xdr:twoCellAnchor>
  <xdr:twoCellAnchor>
    <xdr:from>
      <xdr:col>13</xdr:col>
      <xdr:colOff>466725</xdr:colOff>
      <xdr:row>20</xdr:row>
      <xdr:rowOff>28575</xdr:rowOff>
    </xdr:from>
    <xdr:to>
      <xdr:col>14</xdr:col>
      <xdr:colOff>31643</xdr:colOff>
      <xdr:row>22</xdr:row>
      <xdr:rowOff>16907</xdr:rowOff>
    </xdr:to>
    <xdr:sp macro="" textlink="">
      <xdr:nvSpPr>
        <xdr:cNvPr id="17" name="TextBox 32"/>
        <xdr:cNvSpPr txBox="1"/>
      </xdr:nvSpPr>
      <xdr:spPr>
        <a:xfrm>
          <a:off x="11706225" y="412432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9</xdr:col>
      <xdr:colOff>819150</xdr:colOff>
      <xdr:row>9</xdr:row>
      <xdr:rowOff>104775</xdr:rowOff>
    </xdr:from>
    <xdr:to>
      <xdr:col>10</xdr:col>
      <xdr:colOff>517418</xdr:colOff>
      <xdr:row>11</xdr:row>
      <xdr:rowOff>93107</xdr:rowOff>
    </xdr:to>
    <xdr:sp macro="" textlink="">
      <xdr:nvSpPr>
        <xdr:cNvPr id="18" name="TextBox 32"/>
        <xdr:cNvSpPr txBox="1"/>
      </xdr:nvSpPr>
      <xdr:spPr>
        <a:xfrm>
          <a:off x="8401050" y="212407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11</xdr:col>
      <xdr:colOff>247650</xdr:colOff>
      <xdr:row>11</xdr:row>
      <xdr:rowOff>180975</xdr:rowOff>
    </xdr:from>
    <xdr:to>
      <xdr:col>12</xdr:col>
      <xdr:colOff>619125</xdr:colOff>
      <xdr:row>18</xdr:row>
      <xdr:rowOff>85961</xdr:rowOff>
    </xdr:to>
    <xdr:sp macro="" textlink="">
      <xdr:nvSpPr>
        <xdr:cNvPr id="19" name="Rectangle 18"/>
        <xdr:cNvSpPr/>
      </xdr:nvSpPr>
      <xdr:spPr>
        <a:xfrm>
          <a:off x="9658350" y="2581275"/>
          <a:ext cx="12858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92D050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ok</a:t>
          </a:r>
        </a:p>
      </xdr:txBody>
    </xdr:sp>
    <xdr:clientData/>
  </xdr:twoCellAnchor>
  <xdr:twoCellAnchor>
    <xdr:from>
      <xdr:col>8</xdr:col>
      <xdr:colOff>809624</xdr:colOff>
      <xdr:row>13</xdr:row>
      <xdr:rowOff>123825</xdr:rowOff>
    </xdr:from>
    <xdr:to>
      <xdr:col>10</xdr:col>
      <xdr:colOff>304799</xdr:colOff>
      <xdr:row>17</xdr:row>
      <xdr:rowOff>99405</xdr:rowOff>
    </xdr:to>
    <xdr:sp macro="" textlink="">
      <xdr:nvSpPr>
        <xdr:cNvPr id="20" name="TextBox 60"/>
        <xdr:cNvSpPr txBox="1"/>
      </xdr:nvSpPr>
      <xdr:spPr>
        <a:xfrm>
          <a:off x="7477124" y="2905125"/>
          <a:ext cx="1323975" cy="7185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2800" b="1" i="1">
              <a:ln w="3175">
                <a:solidFill>
                  <a:schemeClr val="tx1"/>
                </a:solidFill>
              </a:ln>
              <a:solidFill>
                <a:schemeClr val="tx2">
                  <a:lumMod val="20000"/>
                  <a:lumOff val="80000"/>
                </a:schemeClr>
              </a:solidFill>
            </a:rPr>
            <a:t>SCF </a:t>
          </a:r>
        </a:p>
        <a:p>
          <a:pPr algn="ctr"/>
          <a:r>
            <a:rPr lang="en-US" sz="1200" b="1" i="1">
              <a:ln w="3175">
                <a:noFill/>
              </a:ln>
              <a:solidFill>
                <a:sysClr val="windowText" lastClr="000000"/>
              </a:solidFill>
            </a:rPr>
            <a:t>(Dilution Water)</a:t>
          </a:r>
          <a:endParaRPr lang="en-US" sz="2400" b="1" i="1">
            <a:ln w="3175"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409575</xdr:colOff>
      <xdr:row>20</xdr:row>
      <xdr:rowOff>171450</xdr:rowOff>
    </xdr:from>
    <xdr:to>
      <xdr:col>13</xdr:col>
      <xdr:colOff>323850</xdr:colOff>
      <xdr:row>23</xdr:row>
      <xdr:rowOff>9525</xdr:rowOff>
    </xdr:to>
    <xdr:sp macro="" textlink="">
      <xdr:nvSpPr>
        <xdr:cNvPr id="21" name="TextBox 60"/>
        <xdr:cNvSpPr txBox="1"/>
      </xdr:nvSpPr>
      <xdr:spPr>
        <a:xfrm>
          <a:off x="9820275" y="4267200"/>
          <a:ext cx="1743075" cy="40957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 b="1" i="1">
              <a:ln w="3175">
                <a:solidFill>
                  <a:schemeClr val="tx1"/>
                </a:solidFill>
              </a:ln>
              <a:solidFill>
                <a:srgbClr val="FFFF99"/>
              </a:solidFill>
            </a:rPr>
            <a:t>GGA</a:t>
          </a:r>
          <a:r>
            <a:rPr lang="en-US" sz="2400" b="1" i="1">
              <a:solidFill>
                <a:srgbClr val="FFFF99"/>
              </a:solidFill>
            </a:rPr>
            <a:t> 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(Seed</a:t>
          </a:r>
          <a:r>
            <a:rPr lang="en-US" sz="1100" b="1" i="1" kern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Volume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US" sz="1100">
            <a:solidFill>
              <a:sysClr val="windowText" lastClr="000000"/>
            </a:solidFill>
            <a:effectLst/>
          </a:endParaRPr>
        </a:p>
        <a:p>
          <a:endParaRPr lang="en-US" sz="2400" b="1" i="1"/>
        </a:p>
      </xdr:txBody>
    </xdr:sp>
    <xdr:clientData/>
  </xdr:twoCellAnchor>
  <xdr:twoCellAnchor>
    <xdr:from>
      <xdr:col>10</xdr:col>
      <xdr:colOff>390525</xdr:colOff>
      <xdr:row>15</xdr:row>
      <xdr:rowOff>85725</xdr:rowOff>
    </xdr:from>
    <xdr:to>
      <xdr:col>11</xdr:col>
      <xdr:colOff>314325</xdr:colOff>
      <xdr:row>15</xdr:row>
      <xdr:rowOff>95250</xdr:rowOff>
    </xdr:to>
    <xdr:cxnSp macro="">
      <xdr:nvCxnSpPr>
        <xdr:cNvPr id="22" name="Straight Connector 21"/>
        <xdr:cNvCxnSpPr/>
      </xdr:nvCxnSpPr>
      <xdr:spPr>
        <a:xfrm>
          <a:off x="8886825" y="3248025"/>
          <a:ext cx="838200" cy="9525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904875</xdr:colOff>
      <xdr:row>17</xdr:row>
      <xdr:rowOff>104775</xdr:rowOff>
    </xdr:from>
    <xdr:to>
      <xdr:col>11</xdr:col>
      <xdr:colOff>904875</xdr:colOff>
      <xdr:row>20</xdr:row>
      <xdr:rowOff>47625</xdr:rowOff>
    </xdr:to>
    <xdr:cxnSp macro="">
      <xdr:nvCxnSpPr>
        <xdr:cNvPr id="23" name="Straight Connector 22"/>
        <xdr:cNvCxnSpPr/>
      </xdr:nvCxnSpPr>
      <xdr:spPr>
        <a:xfrm flipV="1">
          <a:off x="10315575" y="3629025"/>
          <a:ext cx="0" cy="514350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890390</xdr:colOff>
      <xdr:row>20</xdr:row>
      <xdr:rowOff>104775</xdr:rowOff>
    </xdr:from>
    <xdr:ext cx="988861" cy="468077"/>
    <xdr:sp macro="" textlink="">
      <xdr:nvSpPr>
        <xdr:cNvPr id="24" name="TextBox 23"/>
        <xdr:cNvSpPr txBox="1"/>
      </xdr:nvSpPr>
      <xdr:spPr>
        <a:xfrm>
          <a:off x="7557890" y="4200525"/>
          <a:ext cx="988861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/>
            <a:t>i = Increase</a:t>
          </a:r>
        </a:p>
        <a:p>
          <a:pPr algn="ctr"/>
          <a:r>
            <a:rPr lang="en-US" sz="1200"/>
            <a:t>d = Decrease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15</xdr:row>
      <xdr:rowOff>76200</xdr:rowOff>
    </xdr:from>
    <xdr:to>
      <xdr:col>6</xdr:col>
      <xdr:colOff>161925</xdr:colOff>
      <xdr:row>15</xdr:row>
      <xdr:rowOff>76200</xdr:rowOff>
    </xdr:to>
    <xdr:cxnSp macro="">
      <xdr:nvCxnSpPr>
        <xdr:cNvPr id="2" name="Straight Arrow Connector 1"/>
        <xdr:cNvCxnSpPr/>
      </xdr:nvCxnSpPr>
      <xdr:spPr>
        <a:xfrm>
          <a:off x="1190625" y="3238500"/>
          <a:ext cx="4076700" cy="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24</xdr:row>
      <xdr:rowOff>66675</xdr:rowOff>
    </xdr:from>
    <xdr:to>
      <xdr:col>4</xdr:col>
      <xdr:colOff>390525</xdr:colOff>
      <xdr:row>24</xdr:row>
      <xdr:rowOff>76201</xdr:rowOff>
    </xdr:to>
    <xdr:cxnSp macro="">
      <xdr:nvCxnSpPr>
        <xdr:cNvPr id="3" name="Straight Arrow Connector 2"/>
        <xdr:cNvCxnSpPr/>
      </xdr:nvCxnSpPr>
      <xdr:spPr>
        <a:xfrm>
          <a:off x="1200150" y="4924425"/>
          <a:ext cx="2733675" cy="9526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31</xdr:row>
      <xdr:rowOff>66675</xdr:rowOff>
    </xdr:from>
    <xdr:to>
      <xdr:col>12</xdr:col>
      <xdr:colOff>66675</xdr:colOff>
      <xdr:row>31</xdr:row>
      <xdr:rowOff>85725</xdr:rowOff>
    </xdr:to>
    <xdr:cxnSp macro="">
      <xdr:nvCxnSpPr>
        <xdr:cNvPr id="4" name="Straight Arrow Connector 3"/>
        <xdr:cNvCxnSpPr/>
      </xdr:nvCxnSpPr>
      <xdr:spPr>
        <a:xfrm>
          <a:off x="1190625" y="6257925"/>
          <a:ext cx="9201150" cy="1905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42</xdr:row>
      <xdr:rowOff>66675</xdr:rowOff>
    </xdr:from>
    <xdr:to>
      <xdr:col>12</xdr:col>
      <xdr:colOff>76200</xdr:colOff>
      <xdr:row>42</xdr:row>
      <xdr:rowOff>76200</xdr:rowOff>
    </xdr:to>
    <xdr:cxnSp macro="">
      <xdr:nvCxnSpPr>
        <xdr:cNvPr id="5" name="Straight Arrow Connector 4"/>
        <xdr:cNvCxnSpPr/>
      </xdr:nvCxnSpPr>
      <xdr:spPr>
        <a:xfrm>
          <a:off x="1190625" y="833437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53</xdr:row>
      <xdr:rowOff>66675</xdr:rowOff>
    </xdr:from>
    <xdr:to>
      <xdr:col>12</xdr:col>
      <xdr:colOff>76200</xdr:colOff>
      <xdr:row>53</xdr:row>
      <xdr:rowOff>76200</xdr:rowOff>
    </xdr:to>
    <xdr:cxnSp macro="">
      <xdr:nvCxnSpPr>
        <xdr:cNvPr id="6" name="Straight Arrow Connector 5"/>
        <xdr:cNvCxnSpPr/>
      </xdr:nvCxnSpPr>
      <xdr:spPr>
        <a:xfrm>
          <a:off x="1190625" y="1041082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24</xdr:row>
      <xdr:rowOff>76200</xdr:rowOff>
    </xdr:from>
    <xdr:to>
      <xdr:col>7</xdr:col>
      <xdr:colOff>409575</xdr:colOff>
      <xdr:row>24</xdr:row>
      <xdr:rowOff>76201</xdr:rowOff>
    </xdr:to>
    <xdr:cxnSp macro="">
      <xdr:nvCxnSpPr>
        <xdr:cNvPr id="7" name="Straight Arrow Connector 6"/>
        <xdr:cNvCxnSpPr/>
      </xdr:nvCxnSpPr>
      <xdr:spPr>
        <a:xfrm flipV="1">
          <a:off x="5162550" y="4933950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200025</xdr:colOff>
      <xdr:row>12</xdr:row>
      <xdr:rowOff>9525</xdr:rowOff>
    </xdr:from>
    <xdr:to>
      <xdr:col>5</xdr:col>
      <xdr:colOff>552450</xdr:colOff>
      <xdr:row>12</xdr:row>
      <xdr:rowOff>9526</xdr:rowOff>
    </xdr:to>
    <xdr:cxnSp macro="">
      <xdr:nvCxnSpPr>
        <xdr:cNvPr id="8" name="Straight Arrow Connector 7"/>
        <xdr:cNvCxnSpPr/>
      </xdr:nvCxnSpPr>
      <xdr:spPr>
        <a:xfrm flipV="1">
          <a:off x="3743325" y="2600325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30956</xdr:colOff>
      <xdr:row>24</xdr:row>
      <xdr:rowOff>71437</xdr:rowOff>
    </xdr:from>
    <xdr:to>
      <xdr:col>12</xdr:col>
      <xdr:colOff>888206</xdr:colOff>
      <xdr:row>24</xdr:row>
      <xdr:rowOff>80962</xdr:rowOff>
    </xdr:to>
    <xdr:cxnSp macro="">
      <xdr:nvCxnSpPr>
        <xdr:cNvPr id="9" name="Straight Arrow Connector 8"/>
        <xdr:cNvCxnSpPr/>
      </xdr:nvCxnSpPr>
      <xdr:spPr>
        <a:xfrm>
          <a:off x="9441656" y="4929187"/>
          <a:ext cx="1771650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523876</xdr:colOff>
      <xdr:row>9</xdr:row>
      <xdr:rowOff>38100</xdr:rowOff>
    </xdr:from>
    <xdr:to>
      <xdr:col>11</xdr:col>
      <xdr:colOff>371476</xdr:colOff>
      <xdr:row>15</xdr:row>
      <xdr:rowOff>114536</xdr:rowOff>
    </xdr:to>
    <xdr:sp macro="" textlink="">
      <xdr:nvSpPr>
        <xdr:cNvPr id="10" name="Rectangle 9"/>
        <xdr:cNvSpPr/>
      </xdr:nvSpPr>
      <xdr:spPr>
        <a:xfrm>
          <a:off x="9020176" y="2057400"/>
          <a:ext cx="7620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695324</xdr:colOff>
      <xdr:row>9</xdr:row>
      <xdr:rowOff>47625</xdr:rowOff>
    </xdr:from>
    <xdr:to>
      <xdr:col>13</xdr:col>
      <xdr:colOff>761999</xdr:colOff>
      <xdr:row>15</xdr:row>
      <xdr:rowOff>124061</xdr:rowOff>
    </xdr:to>
    <xdr:sp macro="" textlink="">
      <xdr:nvSpPr>
        <xdr:cNvPr id="11" name="Rectangle 10"/>
        <xdr:cNvSpPr/>
      </xdr:nvSpPr>
      <xdr:spPr>
        <a:xfrm>
          <a:off x="11020424" y="20669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447675</xdr:colOff>
      <xdr:row>15</xdr:row>
      <xdr:rowOff>19050</xdr:rowOff>
    </xdr:from>
    <xdr:to>
      <xdr:col>13</xdr:col>
      <xdr:colOff>752475</xdr:colOff>
      <xdr:row>21</xdr:row>
      <xdr:rowOff>114536</xdr:rowOff>
    </xdr:to>
    <xdr:sp macro="" textlink="">
      <xdr:nvSpPr>
        <xdr:cNvPr id="12" name="Rectangle 11"/>
        <xdr:cNvSpPr/>
      </xdr:nvSpPr>
      <xdr:spPr>
        <a:xfrm>
          <a:off x="10772775" y="3181350"/>
          <a:ext cx="12192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</a:p>
      </xdr:txBody>
    </xdr:sp>
    <xdr:clientData/>
  </xdr:twoCellAnchor>
  <xdr:twoCellAnchor>
    <xdr:from>
      <xdr:col>10</xdr:col>
      <xdr:colOff>266700</xdr:colOff>
      <xdr:row>15</xdr:row>
      <xdr:rowOff>9525</xdr:rowOff>
    </xdr:from>
    <xdr:to>
      <xdr:col>11</xdr:col>
      <xdr:colOff>333375</xdr:colOff>
      <xdr:row>21</xdr:row>
      <xdr:rowOff>105011</xdr:rowOff>
    </xdr:to>
    <xdr:sp macro="" textlink="">
      <xdr:nvSpPr>
        <xdr:cNvPr id="13" name="Rectangle 12"/>
        <xdr:cNvSpPr/>
      </xdr:nvSpPr>
      <xdr:spPr>
        <a:xfrm>
          <a:off x="8763000" y="31718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10</xdr:col>
      <xdr:colOff>514350</xdr:colOff>
      <xdr:row>21</xdr:row>
      <xdr:rowOff>9525</xdr:rowOff>
    </xdr:from>
    <xdr:to>
      <xdr:col>13</xdr:col>
      <xdr:colOff>466725</xdr:colOff>
      <xdr:row>21</xdr:row>
      <xdr:rowOff>22741</xdr:rowOff>
    </xdr:to>
    <xdr:cxnSp macro="">
      <xdr:nvCxnSpPr>
        <xdr:cNvPr id="14" name="Straight Arrow Connector 13"/>
        <xdr:cNvCxnSpPr>
          <a:endCxn id="17" idx="1"/>
        </xdr:cNvCxnSpPr>
      </xdr:nvCxnSpPr>
      <xdr:spPr>
        <a:xfrm>
          <a:off x="9010650" y="4295775"/>
          <a:ext cx="2695575" cy="13216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11</xdr:row>
      <xdr:rowOff>123825</xdr:rowOff>
    </xdr:from>
    <xdr:to>
      <xdr:col>10</xdr:col>
      <xdr:colOff>228600</xdr:colOff>
      <xdr:row>19</xdr:row>
      <xdr:rowOff>180975</xdr:rowOff>
    </xdr:to>
    <xdr:cxnSp macro="">
      <xdr:nvCxnSpPr>
        <xdr:cNvPr id="15" name="Straight Arrow Connector 14"/>
        <xdr:cNvCxnSpPr/>
      </xdr:nvCxnSpPr>
      <xdr:spPr>
        <a:xfrm flipH="1" flipV="1">
          <a:off x="8715375" y="2524125"/>
          <a:ext cx="9525" cy="156210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838200</xdr:colOff>
      <xdr:row>19</xdr:row>
      <xdr:rowOff>180975</xdr:rowOff>
    </xdr:from>
    <xdr:to>
      <xdr:col>10</xdr:col>
      <xdr:colOff>492289</xdr:colOff>
      <xdr:row>21</xdr:row>
      <xdr:rowOff>169307</xdr:rowOff>
    </xdr:to>
    <xdr:sp macro="" textlink="">
      <xdr:nvSpPr>
        <xdr:cNvPr id="16" name="TextBox 30"/>
        <xdr:cNvSpPr txBox="1"/>
      </xdr:nvSpPr>
      <xdr:spPr>
        <a:xfrm>
          <a:off x="8420100" y="4086225"/>
          <a:ext cx="568489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Low</a:t>
          </a:r>
        </a:p>
      </xdr:txBody>
    </xdr:sp>
    <xdr:clientData/>
  </xdr:twoCellAnchor>
  <xdr:twoCellAnchor>
    <xdr:from>
      <xdr:col>13</xdr:col>
      <xdr:colOff>466725</xdr:colOff>
      <xdr:row>20</xdr:row>
      <xdr:rowOff>28575</xdr:rowOff>
    </xdr:from>
    <xdr:to>
      <xdr:col>14</xdr:col>
      <xdr:colOff>31643</xdr:colOff>
      <xdr:row>22</xdr:row>
      <xdr:rowOff>16907</xdr:rowOff>
    </xdr:to>
    <xdr:sp macro="" textlink="">
      <xdr:nvSpPr>
        <xdr:cNvPr id="17" name="TextBox 32"/>
        <xdr:cNvSpPr txBox="1"/>
      </xdr:nvSpPr>
      <xdr:spPr>
        <a:xfrm>
          <a:off x="11706225" y="412432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9</xdr:col>
      <xdr:colOff>819150</xdr:colOff>
      <xdr:row>9</xdr:row>
      <xdr:rowOff>104775</xdr:rowOff>
    </xdr:from>
    <xdr:to>
      <xdr:col>10</xdr:col>
      <xdr:colOff>517418</xdr:colOff>
      <xdr:row>11</xdr:row>
      <xdr:rowOff>93107</xdr:rowOff>
    </xdr:to>
    <xdr:sp macro="" textlink="">
      <xdr:nvSpPr>
        <xdr:cNvPr id="18" name="TextBox 32"/>
        <xdr:cNvSpPr txBox="1"/>
      </xdr:nvSpPr>
      <xdr:spPr>
        <a:xfrm>
          <a:off x="8401050" y="212407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11</xdr:col>
      <xdr:colOff>247650</xdr:colOff>
      <xdr:row>11</xdr:row>
      <xdr:rowOff>180975</xdr:rowOff>
    </xdr:from>
    <xdr:to>
      <xdr:col>12</xdr:col>
      <xdr:colOff>619125</xdr:colOff>
      <xdr:row>18</xdr:row>
      <xdr:rowOff>85961</xdr:rowOff>
    </xdr:to>
    <xdr:sp macro="" textlink="">
      <xdr:nvSpPr>
        <xdr:cNvPr id="19" name="Rectangle 18"/>
        <xdr:cNvSpPr/>
      </xdr:nvSpPr>
      <xdr:spPr>
        <a:xfrm>
          <a:off x="9658350" y="2581275"/>
          <a:ext cx="12858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92D050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ok</a:t>
          </a:r>
        </a:p>
      </xdr:txBody>
    </xdr:sp>
    <xdr:clientData/>
  </xdr:twoCellAnchor>
  <xdr:twoCellAnchor>
    <xdr:from>
      <xdr:col>8</xdr:col>
      <xdr:colOff>809624</xdr:colOff>
      <xdr:row>13</xdr:row>
      <xdr:rowOff>123825</xdr:rowOff>
    </xdr:from>
    <xdr:to>
      <xdr:col>10</xdr:col>
      <xdr:colOff>304799</xdr:colOff>
      <xdr:row>17</xdr:row>
      <xdr:rowOff>99405</xdr:rowOff>
    </xdr:to>
    <xdr:sp macro="" textlink="">
      <xdr:nvSpPr>
        <xdr:cNvPr id="20" name="TextBox 60"/>
        <xdr:cNvSpPr txBox="1"/>
      </xdr:nvSpPr>
      <xdr:spPr>
        <a:xfrm>
          <a:off x="7477124" y="2905125"/>
          <a:ext cx="1323975" cy="7185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2800" b="1" i="1">
              <a:ln w="3175">
                <a:solidFill>
                  <a:schemeClr val="tx1"/>
                </a:solidFill>
              </a:ln>
              <a:solidFill>
                <a:schemeClr val="tx2">
                  <a:lumMod val="20000"/>
                  <a:lumOff val="80000"/>
                </a:schemeClr>
              </a:solidFill>
            </a:rPr>
            <a:t>SCF </a:t>
          </a:r>
        </a:p>
        <a:p>
          <a:pPr algn="ctr"/>
          <a:r>
            <a:rPr lang="en-US" sz="1200" b="1" i="1">
              <a:ln w="3175">
                <a:noFill/>
              </a:ln>
              <a:solidFill>
                <a:sysClr val="windowText" lastClr="000000"/>
              </a:solidFill>
            </a:rPr>
            <a:t>(Dilution Water)</a:t>
          </a:r>
          <a:endParaRPr lang="en-US" sz="2400" b="1" i="1">
            <a:ln w="3175"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409575</xdr:colOff>
      <xdr:row>20</xdr:row>
      <xdr:rowOff>171450</xdr:rowOff>
    </xdr:from>
    <xdr:to>
      <xdr:col>13</xdr:col>
      <xdr:colOff>323850</xdr:colOff>
      <xdr:row>23</xdr:row>
      <xdr:rowOff>9525</xdr:rowOff>
    </xdr:to>
    <xdr:sp macro="" textlink="">
      <xdr:nvSpPr>
        <xdr:cNvPr id="21" name="TextBox 60"/>
        <xdr:cNvSpPr txBox="1"/>
      </xdr:nvSpPr>
      <xdr:spPr>
        <a:xfrm>
          <a:off x="9820275" y="4267200"/>
          <a:ext cx="1743075" cy="40957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 b="1" i="1">
              <a:ln w="3175">
                <a:solidFill>
                  <a:schemeClr val="tx1"/>
                </a:solidFill>
              </a:ln>
              <a:solidFill>
                <a:srgbClr val="FFFF99"/>
              </a:solidFill>
            </a:rPr>
            <a:t>GGA</a:t>
          </a:r>
          <a:r>
            <a:rPr lang="en-US" sz="2400" b="1" i="1">
              <a:solidFill>
                <a:srgbClr val="FFFF99"/>
              </a:solidFill>
            </a:rPr>
            <a:t> 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(Seed</a:t>
          </a:r>
          <a:r>
            <a:rPr lang="en-US" sz="1100" b="1" i="1" kern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Volume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US" sz="1100">
            <a:solidFill>
              <a:sysClr val="windowText" lastClr="000000"/>
            </a:solidFill>
            <a:effectLst/>
          </a:endParaRPr>
        </a:p>
        <a:p>
          <a:endParaRPr lang="en-US" sz="2400" b="1" i="1"/>
        </a:p>
      </xdr:txBody>
    </xdr:sp>
    <xdr:clientData/>
  </xdr:twoCellAnchor>
  <xdr:twoCellAnchor>
    <xdr:from>
      <xdr:col>10</xdr:col>
      <xdr:colOff>390525</xdr:colOff>
      <xdr:row>15</xdr:row>
      <xdr:rowOff>85725</xdr:rowOff>
    </xdr:from>
    <xdr:to>
      <xdr:col>11</xdr:col>
      <xdr:colOff>314325</xdr:colOff>
      <xdr:row>15</xdr:row>
      <xdr:rowOff>95250</xdr:rowOff>
    </xdr:to>
    <xdr:cxnSp macro="">
      <xdr:nvCxnSpPr>
        <xdr:cNvPr id="22" name="Straight Connector 21"/>
        <xdr:cNvCxnSpPr/>
      </xdr:nvCxnSpPr>
      <xdr:spPr>
        <a:xfrm>
          <a:off x="8886825" y="3248025"/>
          <a:ext cx="838200" cy="9525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904875</xdr:colOff>
      <xdr:row>17</xdr:row>
      <xdr:rowOff>104775</xdr:rowOff>
    </xdr:from>
    <xdr:to>
      <xdr:col>11</xdr:col>
      <xdr:colOff>904875</xdr:colOff>
      <xdr:row>20</xdr:row>
      <xdr:rowOff>47625</xdr:rowOff>
    </xdr:to>
    <xdr:cxnSp macro="">
      <xdr:nvCxnSpPr>
        <xdr:cNvPr id="23" name="Straight Connector 22"/>
        <xdr:cNvCxnSpPr/>
      </xdr:nvCxnSpPr>
      <xdr:spPr>
        <a:xfrm flipV="1">
          <a:off x="10315575" y="3629025"/>
          <a:ext cx="0" cy="514350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890390</xdr:colOff>
      <xdr:row>20</xdr:row>
      <xdr:rowOff>104775</xdr:rowOff>
    </xdr:from>
    <xdr:ext cx="988861" cy="468077"/>
    <xdr:sp macro="" textlink="">
      <xdr:nvSpPr>
        <xdr:cNvPr id="24" name="TextBox 23"/>
        <xdr:cNvSpPr txBox="1"/>
      </xdr:nvSpPr>
      <xdr:spPr>
        <a:xfrm>
          <a:off x="7557890" y="4200525"/>
          <a:ext cx="988861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/>
            <a:t>i = Increase</a:t>
          </a:r>
        </a:p>
        <a:p>
          <a:pPr algn="ctr"/>
          <a:r>
            <a:rPr lang="en-US" sz="1200"/>
            <a:t>d = Decrease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15</xdr:row>
      <xdr:rowOff>76200</xdr:rowOff>
    </xdr:from>
    <xdr:to>
      <xdr:col>6</xdr:col>
      <xdr:colOff>161925</xdr:colOff>
      <xdr:row>15</xdr:row>
      <xdr:rowOff>76200</xdr:rowOff>
    </xdr:to>
    <xdr:cxnSp macro="">
      <xdr:nvCxnSpPr>
        <xdr:cNvPr id="2" name="Straight Arrow Connector 1"/>
        <xdr:cNvCxnSpPr/>
      </xdr:nvCxnSpPr>
      <xdr:spPr>
        <a:xfrm>
          <a:off x="1190625" y="3238500"/>
          <a:ext cx="4076700" cy="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24</xdr:row>
      <xdr:rowOff>66675</xdr:rowOff>
    </xdr:from>
    <xdr:to>
      <xdr:col>4</xdr:col>
      <xdr:colOff>390525</xdr:colOff>
      <xdr:row>24</xdr:row>
      <xdr:rowOff>76201</xdr:rowOff>
    </xdr:to>
    <xdr:cxnSp macro="">
      <xdr:nvCxnSpPr>
        <xdr:cNvPr id="3" name="Straight Arrow Connector 2"/>
        <xdr:cNvCxnSpPr/>
      </xdr:nvCxnSpPr>
      <xdr:spPr>
        <a:xfrm>
          <a:off x="1200150" y="4924425"/>
          <a:ext cx="2733675" cy="9526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31</xdr:row>
      <xdr:rowOff>66675</xdr:rowOff>
    </xdr:from>
    <xdr:to>
      <xdr:col>12</xdr:col>
      <xdr:colOff>66675</xdr:colOff>
      <xdr:row>31</xdr:row>
      <xdr:rowOff>85725</xdr:rowOff>
    </xdr:to>
    <xdr:cxnSp macro="">
      <xdr:nvCxnSpPr>
        <xdr:cNvPr id="4" name="Straight Arrow Connector 3"/>
        <xdr:cNvCxnSpPr/>
      </xdr:nvCxnSpPr>
      <xdr:spPr>
        <a:xfrm>
          <a:off x="1190625" y="6257925"/>
          <a:ext cx="9201150" cy="1905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42</xdr:row>
      <xdr:rowOff>66675</xdr:rowOff>
    </xdr:from>
    <xdr:to>
      <xdr:col>12</xdr:col>
      <xdr:colOff>76200</xdr:colOff>
      <xdr:row>42</xdr:row>
      <xdr:rowOff>76200</xdr:rowOff>
    </xdr:to>
    <xdr:cxnSp macro="">
      <xdr:nvCxnSpPr>
        <xdr:cNvPr id="5" name="Straight Arrow Connector 4"/>
        <xdr:cNvCxnSpPr/>
      </xdr:nvCxnSpPr>
      <xdr:spPr>
        <a:xfrm>
          <a:off x="1190625" y="833437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53</xdr:row>
      <xdr:rowOff>66675</xdr:rowOff>
    </xdr:from>
    <xdr:to>
      <xdr:col>12</xdr:col>
      <xdr:colOff>76200</xdr:colOff>
      <xdr:row>53</xdr:row>
      <xdr:rowOff>76200</xdr:rowOff>
    </xdr:to>
    <xdr:cxnSp macro="">
      <xdr:nvCxnSpPr>
        <xdr:cNvPr id="6" name="Straight Arrow Connector 5"/>
        <xdr:cNvCxnSpPr/>
      </xdr:nvCxnSpPr>
      <xdr:spPr>
        <a:xfrm>
          <a:off x="1190625" y="1041082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24</xdr:row>
      <xdr:rowOff>76200</xdr:rowOff>
    </xdr:from>
    <xdr:to>
      <xdr:col>7</xdr:col>
      <xdr:colOff>409575</xdr:colOff>
      <xdr:row>24</xdr:row>
      <xdr:rowOff>76201</xdr:rowOff>
    </xdr:to>
    <xdr:cxnSp macro="">
      <xdr:nvCxnSpPr>
        <xdr:cNvPr id="7" name="Straight Arrow Connector 6"/>
        <xdr:cNvCxnSpPr/>
      </xdr:nvCxnSpPr>
      <xdr:spPr>
        <a:xfrm flipV="1">
          <a:off x="5162550" y="4933950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200025</xdr:colOff>
      <xdr:row>12</xdr:row>
      <xdr:rowOff>9525</xdr:rowOff>
    </xdr:from>
    <xdr:to>
      <xdr:col>5</xdr:col>
      <xdr:colOff>552450</xdr:colOff>
      <xdr:row>12</xdr:row>
      <xdr:rowOff>9526</xdr:rowOff>
    </xdr:to>
    <xdr:cxnSp macro="">
      <xdr:nvCxnSpPr>
        <xdr:cNvPr id="8" name="Straight Arrow Connector 7"/>
        <xdr:cNvCxnSpPr/>
      </xdr:nvCxnSpPr>
      <xdr:spPr>
        <a:xfrm flipV="1">
          <a:off x="3743325" y="2600325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30956</xdr:colOff>
      <xdr:row>24</xdr:row>
      <xdr:rowOff>71437</xdr:rowOff>
    </xdr:from>
    <xdr:to>
      <xdr:col>12</xdr:col>
      <xdr:colOff>888206</xdr:colOff>
      <xdr:row>24</xdr:row>
      <xdr:rowOff>80962</xdr:rowOff>
    </xdr:to>
    <xdr:cxnSp macro="">
      <xdr:nvCxnSpPr>
        <xdr:cNvPr id="9" name="Straight Arrow Connector 8"/>
        <xdr:cNvCxnSpPr/>
      </xdr:nvCxnSpPr>
      <xdr:spPr>
        <a:xfrm>
          <a:off x="9441656" y="4929187"/>
          <a:ext cx="1771650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523876</xdr:colOff>
      <xdr:row>9</xdr:row>
      <xdr:rowOff>38100</xdr:rowOff>
    </xdr:from>
    <xdr:to>
      <xdr:col>11</xdr:col>
      <xdr:colOff>371476</xdr:colOff>
      <xdr:row>15</xdr:row>
      <xdr:rowOff>114536</xdr:rowOff>
    </xdr:to>
    <xdr:sp macro="" textlink="">
      <xdr:nvSpPr>
        <xdr:cNvPr id="10" name="Rectangle 9"/>
        <xdr:cNvSpPr/>
      </xdr:nvSpPr>
      <xdr:spPr>
        <a:xfrm>
          <a:off x="9020176" y="2057400"/>
          <a:ext cx="7620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695324</xdr:colOff>
      <xdr:row>9</xdr:row>
      <xdr:rowOff>47625</xdr:rowOff>
    </xdr:from>
    <xdr:to>
      <xdr:col>13</xdr:col>
      <xdr:colOff>761999</xdr:colOff>
      <xdr:row>15</xdr:row>
      <xdr:rowOff>124061</xdr:rowOff>
    </xdr:to>
    <xdr:sp macro="" textlink="">
      <xdr:nvSpPr>
        <xdr:cNvPr id="11" name="Rectangle 10"/>
        <xdr:cNvSpPr/>
      </xdr:nvSpPr>
      <xdr:spPr>
        <a:xfrm>
          <a:off x="11020424" y="20669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447675</xdr:colOff>
      <xdr:row>15</xdr:row>
      <xdr:rowOff>19050</xdr:rowOff>
    </xdr:from>
    <xdr:to>
      <xdr:col>13</xdr:col>
      <xdr:colOff>752475</xdr:colOff>
      <xdr:row>21</xdr:row>
      <xdr:rowOff>114536</xdr:rowOff>
    </xdr:to>
    <xdr:sp macro="" textlink="">
      <xdr:nvSpPr>
        <xdr:cNvPr id="12" name="Rectangle 11"/>
        <xdr:cNvSpPr/>
      </xdr:nvSpPr>
      <xdr:spPr>
        <a:xfrm>
          <a:off x="10772775" y="3181350"/>
          <a:ext cx="12192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</a:p>
      </xdr:txBody>
    </xdr:sp>
    <xdr:clientData/>
  </xdr:twoCellAnchor>
  <xdr:twoCellAnchor>
    <xdr:from>
      <xdr:col>10</xdr:col>
      <xdr:colOff>266700</xdr:colOff>
      <xdr:row>15</xdr:row>
      <xdr:rowOff>9525</xdr:rowOff>
    </xdr:from>
    <xdr:to>
      <xdr:col>11</xdr:col>
      <xdr:colOff>333375</xdr:colOff>
      <xdr:row>21</xdr:row>
      <xdr:rowOff>105011</xdr:rowOff>
    </xdr:to>
    <xdr:sp macro="" textlink="">
      <xdr:nvSpPr>
        <xdr:cNvPr id="13" name="Rectangle 12"/>
        <xdr:cNvSpPr/>
      </xdr:nvSpPr>
      <xdr:spPr>
        <a:xfrm>
          <a:off x="8763000" y="31718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10</xdr:col>
      <xdr:colOff>514350</xdr:colOff>
      <xdr:row>21</xdr:row>
      <xdr:rowOff>9525</xdr:rowOff>
    </xdr:from>
    <xdr:to>
      <xdr:col>13</xdr:col>
      <xdr:colOff>466725</xdr:colOff>
      <xdr:row>21</xdr:row>
      <xdr:rowOff>22741</xdr:rowOff>
    </xdr:to>
    <xdr:cxnSp macro="">
      <xdr:nvCxnSpPr>
        <xdr:cNvPr id="14" name="Straight Arrow Connector 13"/>
        <xdr:cNvCxnSpPr>
          <a:endCxn id="17" idx="1"/>
        </xdr:cNvCxnSpPr>
      </xdr:nvCxnSpPr>
      <xdr:spPr>
        <a:xfrm>
          <a:off x="9010650" y="4295775"/>
          <a:ext cx="2695575" cy="13216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11</xdr:row>
      <xdr:rowOff>123825</xdr:rowOff>
    </xdr:from>
    <xdr:to>
      <xdr:col>10</xdr:col>
      <xdr:colOff>228600</xdr:colOff>
      <xdr:row>19</xdr:row>
      <xdr:rowOff>180975</xdr:rowOff>
    </xdr:to>
    <xdr:cxnSp macro="">
      <xdr:nvCxnSpPr>
        <xdr:cNvPr id="15" name="Straight Arrow Connector 14"/>
        <xdr:cNvCxnSpPr/>
      </xdr:nvCxnSpPr>
      <xdr:spPr>
        <a:xfrm flipH="1" flipV="1">
          <a:off x="8715375" y="2524125"/>
          <a:ext cx="9525" cy="156210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838200</xdr:colOff>
      <xdr:row>19</xdr:row>
      <xdr:rowOff>180975</xdr:rowOff>
    </xdr:from>
    <xdr:to>
      <xdr:col>10</xdr:col>
      <xdr:colOff>492289</xdr:colOff>
      <xdr:row>21</xdr:row>
      <xdr:rowOff>169307</xdr:rowOff>
    </xdr:to>
    <xdr:sp macro="" textlink="">
      <xdr:nvSpPr>
        <xdr:cNvPr id="16" name="TextBox 30"/>
        <xdr:cNvSpPr txBox="1"/>
      </xdr:nvSpPr>
      <xdr:spPr>
        <a:xfrm>
          <a:off x="8420100" y="4086225"/>
          <a:ext cx="568489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Low</a:t>
          </a:r>
        </a:p>
      </xdr:txBody>
    </xdr:sp>
    <xdr:clientData/>
  </xdr:twoCellAnchor>
  <xdr:twoCellAnchor>
    <xdr:from>
      <xdr:col>13</xdr:col>
      <xdr:colOff>466725</xdr:colOff>
      <xdr:row>20</xdr:row>
      <xdr:rowOff>28575</xdr:rowOff>
    </xdr:from>
    <xdr:to>
      <xdr:col>14</xdr:col>
      <xdr:colOff>31643</xdr:colOff>
      <xdr:row>22</xdr:row>
      <xdr:rowOff>16907</xdr:rowOff>
    </xdr:to>
    <xdr:sp macro="" textlink="">
      <xdr:nvSpPr>
        <xdr:cNvPr id="17" name="TextBox 32"/>
        <xdr:cNvSpPr txBox="1"/>
      </xdr:nvSpPr>
      <xdr:spPr>
        <a:xfrm>
          <a:off x="11706225" y="412432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9</xdr:col>
      <xdr:colOff>819150</xdr:colOff>
      <xdr:row>9</xdr:row>
      <xdr:rowOff>104775</xdr:rowOff>
    </xdr:from>
    <xdr:to>
      <xdr:col>10</xdr:col>
      <xdr:colOff>517418</xdr:colOff>
      <xdr:row>11</xdr:row>
      <xdr:rowOff>93107</xdr:rowOff>
    </xdr:to>
    <xdr:sp macro="" textlink="">
      <xdr:nvSpPr>
        <xdr:cNvPr id="18" name="TextBox 32"/>
        <xdr:cNvSpPr txBox="1"/>
      </xdr:nvSpPr>
      <xdr:spPr>
        <a:xfrm>
          <a:off x="8401050" y="212407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11</xdr:col>
      <xdr:colOff>247650</xdr:colOff>
      <xdr:row>11</xdr:row>
      <xdr:rowOff>180975</xdr:rowOff>
    </xdr:from>
    <xdr:to>
      <xdr:col>12</xdr:col>
      <xdr:colOff>619125</xdr:colOff>
      <xdr:row>18</xdr:row>
      <xdr:rowOff>85961</xdr:rowOff>
    </xdr:to>
    <xdr:sp macro="" textlink="">
      <xdr:nvSpPr>
        <xdr:cNvPr id="19" name="Rectangle 18"/>
        <xdr:cNvSpPr/>
      </xdr:nvSpPr>
      <xdr:spPr>
        <a:xfrm>
          <a:off x="9658350" y="2581275"/>
          <a:ext cx="12858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92D050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ok</a:t>
          </a:r>
        </a:p>
      </xdr:txBody>
    </xdr:sp>
    <xdr:clientData/>
  </xdr:twoCellAnchor>
  <xdr:twoCellAnchor>
    <xdr:from>
      <xdr:col>8</xdr:col>
      <xdr:colOff>809624</xdr:colOff>
      <xdr:row>13</xdr:row>
      <xdr:rowOff>123825</xdr:rowOff>
    </xdr:from>
    <xdr:to>
      <xdr:col>10</xdr:col>
      <xdr:colOff>304799</xdr:colOff>
      <xdr:row>17</xdr:row>
      <xdr:rowOff>99405</xdr:rowOff>
    </xdr:to>
    <xdr:sp macro="" textlink="">
      <xdr:nvSpPr>
        <xdr:cNvPr id="20" name="TextBox 60"/>
        <xdr:cNvSpPr txBox="1"/>
      </xdr:nvSpPr>
      <xdr:spPr>
        <a:xfrm>
          <a:off x="7477124" y="2905125"/>
          <a:ext cx="1323975" cy="7185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2800" b="1" i="1">
              <a:ln w="3175">
                <a:solidFill>
                  <a:schemeClr val="tx1"/>
                </a:solidFill>
              </a:ln>
              <a:solidFill>
                <a:schemeClr val="tx2">
                  <a:lumMod val="20000"/>
                  <a:lumOff val="80000"/>
                </a:schemeClr>
              </a:solidFill>
            </a:rPr>
            <a:t>SCF </a:t>
          </a:r>
        </a:p>
        <a:p>
          <a:pPr algn="ctr"/>
          <a:r>
            <a:rPr lang="en-US" sz="1200" b="1" i="1">
              <a:ln w="3175">
                <a:noFill/>
              </a:ln>
              <a:solidFill>
                <a:sysClr val="windowText" lastClr="000000"/>
              </a:solidFill>
            </a:rPr>
            <a:t>(Dilution Water)</a:t>
          </a:r>
          <a:endParaRPr lang="en-US" sz="2400" b="1" i="1">
            <a:ln w="3175"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409575</xdr:colOff>
      <xdr:row>20</xdr:row>
      <xdr:rowOff>171450</xdr:rowOff>
    </xdr:from>
    <xdr:to>
      <xdr:col>13</xdr:col>
      <xdr:colOff>323850</xdr:colOff>
      <xdr:row>23</xdr:row>
      <xdr:rowOff>9525</xdr:rowOff>
    </xdr:to>
    <xdr:sp macro="" textlink="">
      <xdr:nvSpPr>
        <xdr:cNvPr id="21" name="TextBox 60"/>
        <xdr:cNvSpPr txBox="1"/>
      </xdr:nvSpPr>
      <xdr:spPr>
        <a:xfrm>
          <a:off x="9820275" y="4267200"/>
          <a:ext cx="1743075" cy="40957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 b="1" i="1">
              <a:ln w="3175">
                <a:solidFill>
                  <a:schemeClr val="tx1"/>
                </a:solidFill>
              </a:ln>
              <a:solidFill>
                <a:srgbClr val="FFFF99"/>
              </a:solidFill>
            </a:rPr>
            <a:t>GGA</a:t>
          </a:r>
          <a:r>
            <a:rPr lang="en-US" sz="2400" b="1" i="1">
              <a:solidFill>
                <a:srgbClr val="FFFF99"/>
              </a:solidFill>
            </a:rPr>
            <a:t> 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(Seed</a:t>
          </a:r>
          <a:r>
            <a:rPr lang="en-US" sz="1100" b="1" i="1" kern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Volume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US" sz="1100">
            <a:solidFill>
              <a:sysClr val="windowText" lastClr="000000"/>
            </a:solidFill>
            <a:effectLst/>
          </a:endParaRPr>
        </a:p>
        <a:p>
          <a:endParaRPr lang="en-US" sz="2400" b="1" i="1"/>
        </a:p>
      </xdr:txBody>
    </xdr:sp>
    <xdr:clientData/>
  </xdr:twoCellAnchor>
  <xdr:twoCellAnchor>
    <xdr:from>
      <xdr:col>10</xdr:col>
      <xdr:colOff>390525</xdr:colOff>
      <xdr:row>15</xdr:row>
      <xdr:rowOff>85725</xdr:rowOff>
    </xdr:from>
    <xdr:to>
      <xdr:col>11</xdr:col>
      <xdr:colOff>314325</xdr:colOff>
      <xdr:row>15</xdr:row>
      <xdr:rowOff>95250</xdr:rowOff>
    </xdr:to>
    <xdr:cxnSp macro="">
      <xdr:nvCxnSpPr>
        <xdr:cNvPr id="22" name="Straight Connector 21"/>
        <xdr:cNvCxnSpPr/>
      </xdr:nvCxnSpPr>
      <xdr:spPr>
        <a:xfrm>
          <a:off x="8886825" y="3248025"/>
          <a:ext cx="838200" cy="9525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904875</xdr:colOff>
      <xdr:row>17</xdr:row>
      <xdr:rowOff>104775</xdr:rowOff>
    </xdr:from>
    <xdr:to>
      <xdr:col>11</xdr:col>
      <xdr:colOff>904875</xdr:colOff>
      <xdr:row>20</xdr:row>
      <xdr:rowOff>47625</xdr:rowOff>
    </xdr:to>
    <xdr:cxnSp macro="">
      <xdr:nvCxnSpPr>
        <xdr:cNvPr id="23" name="Straight Connector 22"/>
        <xdr:cNvCxnSpPr/>
      </xdr:nvCxnSpPr>
      <xdr:spPr>
        <a:xfrm flipV="1">
          <a:off x="10315575" y="3629025"/>
          <a:ext cx="0" cy="514350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890390</xdr:colOff>
      <xdr:row>20</xdr:row>
      <xdr:rowOff>104775</xdr:rowOff>
    </xdr:from>
    <xdr:ext cx="988861" cy="468077"/>
    <xdr:sp macro="" textlink="">
      <xdr:nvSpPr>
        <xdr:cNvPr id="24" name="TextBox 23"/>
        <xdr:cNvSpPr txBox="1"/>
      </xdr:nvSpPr>
      <xdr:spPr>
        <a:xfrm>
          <a:off x="7557890" y="4200525"/>
          <a:ext cx="988861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/>
            <a:t>i = Increase</a:t>
          </a:r>
        </a:p>
        <a:p>
          <a:pPr algn="ctr"/>
          <a:r>
            <a:rPr lang="en-US" sz="1200"/>
            <a:t>d = Decrease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15</xdr:row>
      <xdr:rowOff>76200</xdr:rowOff>
    </xdr:from>
    <xdr:to>
      <xdr:col>6</xdr:col>
      <xdr:colOff>161925</xdr:colOff>
      <xdr:row>15</xdr:row>
      <xdr:rowOff>76200</xdr:rowOff>
    </xdr:to>
    <xdr:cxnSp macro="">
      <xdr:nvCxnSpPr>
        <xdr:cNvPr id="2" name="Straight Arrow Connector 1"/>
        <xdr:cNvCxnSpPr/>
      </xdr:nvCxnSpPr>
      <xdr:spPr>
        <a:xfrm>
          <a:off x="1190625" y="3238500"/>
          <a:ext cx="4076700" cy="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24</xdr:row>
      <xdr:rowOff>66675</xdr:rowOff>
    </xdr:from>
    <xdr:to>
      <xdr:col>4</xdr:col>
      <xdr:colOff>390525</xdr:colOff>
      <xdr:row>24</xdr:row>
      <xdr:rowOff>76201</xdr:rowOff>
    </xdr:to>
    <xdr:cxnSp macro="">
      <xdr:nvCxnSpPr>
        <xdr:cNvPr id="3" name="Straight Arrow Connector 2"/>
        <xdr:cNvCxnSpPr/>
      </xdr:nvCxnSpPr>
      <xdr:spPr>
        <a:xfrm>
          <a:off x="1200150" y="4924425"/>
          <a:ext cx="2733675" cy="9526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31</xdr:row>
      <xdr:rowOff>66675</xdr:rowOff>
    </xdr:from>
    <xdr:to>
      <xdr:col>12</xdr:col>
      <xdr:colOff>66675</xdr:colOff>
      <xdr:row>31</xdr:row>
      <xdr:rowOff>85725</xdr:rowOff>
    </xdr:to>
    <xdr:cxnSp macro="">
      <xdr:nvCxnSpPr>
        <xdr:cNvPr id="4" name="Straight Arrow Connector 3"/>
        <xdr:cNvCxnSpPr/>
      </xdr:nvCxnSpPr>
      <xdr:spPr>
        <a:xfrm>
          <a:off x="1190625" y="6257925"/>
          <a:ext cx="9201150" cy="1905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42</xdr:row>
      <xdr:rowOff>66675</xdr:rowOff>
    </xdr:from>
    <xdr:to>
      <xdr:col>12</xdr:col>
      <xdr:colOff>76200</xdr:colOff>
      <xdr:row>42</xdr:row>
      <xdr:rowOff>76200</xdr:rowOff>
    </xdr:to>
    <xdr:cxnSp macro="">
      <xdr:nvCxnSpPr>
        <xdr:cNvPr id="5" name="Straight Arrow Connector 4"/>
        <xdr:cNvCxnSpPr/>
      </xdr:nvCxnSpPr>
      <xdr:spPr>
        <a:xfrm>
          <a:off x="1190625" y="833437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53</xdr:row>
      <xdr:rowOff>66675</xdr:rowOff>
    </xdr:from>
    <xdr:to>
      <xdr:col>12</xdr:col>
      <xdr:colOff>76200</xdr:colOff>
      <xdr:row>53</xdr:row>
      <xdr:rowOff>76200</xdr:rowOff>
    </xdr:to>
    <xdr:cxnSp macro="">
      <xdr:nvCxnSpPr>
        <xdr:cNvPr id="6" name="Straight Arrow Connector 5"/>
        <xdr:cNvCxnSpPr/>
      </xdr:nvCxnSpPr>
      <xdr:spPr>
        <a:xfrm>
          <a:off x="1190625" y="1041082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24</xdr:row>
      <xdr:rowOff>76200</xdr:rowOff>
    </xdr:from>
    <xdr:to>
      <xdr:col>7</xdr:col>
      <xdr:colOff>409575</xdr:colOff>
      <xdr:row>24</xdr:row>
      <xdr:rowOff>76201</xdr:rowOff>
    </xdr:to>
    <xdr:cxnSp macro="">
      <xdr:nvCxnSpPr>
        <xdr:cNvPr id="7" name="Straight Arrow Connector 6"/>
        <xdr:cNvCxnSpPr/>
      </xdr:nvCxnSpPr>
      <xdr:spPr>
        <a:xfrm flipV="1">
          <a:off x="5162550" y="4933950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200025</xdr:colOff>
      <xdr:row>12</xdr:row>
      <xdr:rowOff>9525</xdr:rowOff>
    </xdr:from>
    <xdr:to>
      <xdr:col>5</xdr:col>
      <xdr:colOff>552450</xdr:colOff>
      <xdr:row>12</xdr:row>
      <xdr:rowOff>9526</xdr:rowOff>
    </xdr:to>
    <xdr:cxnSp macro="">
      <xdr:nvCxnSpPr>
        <xdr:cNvPr id="8" name="Straight Arrow Connector 7"/>
        <xdr:cNvCxnSpPr/>
      </xdr:nvCxnSpPr>
      <xdr:spPr>
        <a:xfrm flipV="1">
          <a:off x="3743325" y="2600325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30956</xdr:colOff>
      <xdr:row>24</xdr:row>
      <xdr:rowOff>71437</xdr:rowOff>
    </xdr:from>
    <xdr:to>
      <xdr:col>12</xdr:col>
      <xdr:colOff>888206</xdr:colOff>
      <xdr:row>24</xdr:row>
      <xdr:rowOff>80962</xdr:rowOff>
    </xdr:to>
    <xdr:cxnSp macro="">
      <xdr:nvCxnSpPr>
        <xdr:cNvPr id="9" name="Straight Arrow Connector 8"/>
        <xdr:cNvCxnSpPr/>
      </xdr:nvCxnSpPr>
      <xdr:spPr>
        <a:xfrm>
          <a:off x="9441656" y="4929187"/>
          <a:ext cx="1771650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523876</xdr:colOff>
      <xdr:row>9</xdr:row>
      <xdr:rowOff>38100</xdr:rowOff>
    </xdr:from>
    <xdr:to>
      <xdr:col>11</xdr:col>
      <xdr:colOff>371476</xdr:colOff>
      <xdr:row>15</xdr:row>
      <xdr:rowOff>114536</xdr:rowOff>
    </xdr:to>
    <xdr:sp macro="" textlink="">
      <xdr:nvSpPr>
        <xdr:cNvPr id="10" name="Rectangle 9"/>
        <xdr:cNvSpPr/>
      </xdr:nvSpPr>
      <xdr:spPr>
        <a:xfrm>
          <a:off x="9020176" y="2057400"/>
          <a:ext cx="7620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695324</xdr:colOff>
      <xdr:row>9</xdr:row>
      <xdr:rowOff>47625</xdr:rowOff>
    </xdr:from>
    <xdr:to>
      <xdr:col>13</xdr:col>
      <xdr:colOff>761999</xdr:colOff>
      <xdr:row>15</xdr:row>
      <xdr:rowOff>124061</xdr:rowOff>
    </xdr:to>
    <xdr:sp macro="" textlink="">
      <xdr:nvSpPr>
        <xdr:cNvPr id="11" name="Rectangle 10"/>
        <xdr:cNvSpPr/>
      </xdr:nvSpPr>
      <xdr:spPr>
        <a:xfrm>
          <a:off x="11020424" y="20669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447675</xdr:colOff>
      <xdr:row>15</xdr:row>
      <xdr:rowOff>19050</xdr:rowOff>
    </xdr:from>
    <xdr:to>
      <xdr:col>13</xdr:col>
      <xdr:colOff>752475</xdr:colOff>
      <xdr:row>21</xdr:row>
      <xdr:rowOff>114536</xdr:rowOff>
    </xdr:to>
    <xdr:sp macro="" textlink="">
      <xdr:nvSpPr>
        <xdr:cNvPr id="12" name="Rectangle 11"/>
        <xdr:cNvSpPr/>
      </xdr:nvSpPr>
      <xdr:spPr>
        <a:xfrm>
          <a:off x="10772775" y="3181350"/>
          <a:ext cx="12192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</a:p>
      </xdr:txBody>
    </xdr:sp>
    <xdr:clientData/>
  </xdr:twoCellAnchor>
  <xdr:twoCellAnchor>
    <xdr:from>
      <xdr:col>10</xdr:col>
      <xdr:colOff>266700</xdr:colOff>
      <xdr:row>15</xdr:row>
      <xdr:rowOff>9525</xdr:rowOff>
    </xdr:from>
    <xdr:to>
      <xdr:col>11</xdr:col>
      <xdr:colOff>333375</xdr:colOff>
      <xdr:row>21</xdr:row>
      <xdr:rowOff>105011</xdr:rowOff>
    </xdr:to>
    <xdr:sp macro="" textlink="">
      <xdr:nvSpPr>
        <xdr:cNvPr id="13" name="Rectangle 12"/>
        <xdr:cNvSpPr/>
      </xdr:nvSpPr>
      <xdr:spPr>
        <a:xfrm>
          <a:off x="8763000" y="31718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10</xdr:col>
      <xdr:colOff>514350</xdr:colOff>
      <xdr:row>21</xdr:row>
      <xdr:rowOff>9525</xdr:rowOff>
    </xdr:from>
    <xdr:to>
      <xdr:col>13</xdr:col>
      <xdr:colOff>466725</xdr:colOff>
      <xdr:row>21</xdr:row>
      <xdr:rowOff>22741</xdr:rowOff>
    </xdr:to>
    <xdr:cxnSp macro="">
      <xdr:nvCxnSpPr>
        <xdr:cNvPr id="14" name="Straight Arrow Connector 13"/>
        <xdr:cNvCxnSpPr>
          <a:endCxn id="17" idx="1"/>
        </xdr:cNvCxnSpPr>
      </xdr:nvCxnSpPr>
      <xdr:spPr>
        <a:xfrm>
          <a:off x="9010650" y="4295775"/>
          <a:ext cx="2695575" cy="13216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11</xdr:row>
      <xdr:rowOff>123825</xdr:rowOff>
    </xdr:from>
    <xdr:to>
      <xdr:col>10</xdr:col>
      <xdr:colOff>228600</xdr:colOff>
      <xdr:row>19</xdr:row>
      <xdr:rowOff>180975</xdr:rowOff>
    </xdr:to>
    <xdr:cxnSp macro="">
      <xdr:nvCxnSpPr>
        <xdr:cNvPr id="15" name="Straight Arrow Connector 14"/>
        <xdr:cNvCxnSpPr/>
      </xdr:nvCxnSpPr>
      <xdr:spPr>
        <a:xfrm flipH="1" flipV="1">
          <a:off x="8715375" y="2524125"/>
          <a:ext cx="9525" cy="156210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838200</xdr:colOff>
      <xdr:row>19</xdr:row>
      <xdr:rowOff>180975</xdr:rowOff>
    </xdr:from>
    <xdr:to>
      <xdr:col>10</xdr:col>
      <xdr:colOff>492289</xdr:colOff>
      <xdr:row>21</xdr:row>
      <xdr:rowOff>169307</xdr:rowOff>
    </xdr:to>
    <xdr:sp macro="" textlink="">
      <xdr:nvSpPr>
        <xdr:cNvPr id="16" name="TextBox 30"/>
        <xdr:cNvSpPr txBox="1"/>
      </xdr:nvSpPr>
      <xdr:spPr>
        <a:xfrm>
          <a:off x="8420100" y="4086225"/>
          <a:ext cx="568489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Low</a:t>
          </a:r>
        </a:p>
      </xdr:txBody>
    </xdr:sp>
    <xdr:clientData/>
  </xdr:twoCellAnchor>
  <xdr:twoCellAnchor>
    <xdr:from>
      <xdr:col>13</xdr:col>
      <xdr:colOff>466725</xdr:colOff>
      <xdr:row>20</xdr:row>
      <xdr:rowOff>28575</xdr:rowOff>
    </xdr:from>
    <xdr:to>
      <xdr:col>14</xdr:col>
      <xdr:colOff>31643</xdr:colOff>
      <xdr:row>22</xdr:row>
      <xdr:rowOff>16907</xdr:rowOff>
    </xdr:to>
    <xdr:sp macro="" textlink="">
      <xdr:nvSpPr>
        <xdr:cNvPr id="17" name="TextBox 32"/>
        <xdr:cNvSpPr txBox="1"/>
      </xdr:nvSpPr>
      <xdr:spPr>
        <a:xfrm>
          <a:off x="11706225" y="412432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9</xdr:col>
      <xdr:colOff>819150</xdr:colOff>
      <xdr:row>9</xdr:row>
      <xdr:rowOff>104775</xdr:rowOff>
    </xdr:from>
    <xdr:to>
      <xdr:col>10</xdr:col>
      <xdr:colOff>517418</xdr:colOff>
      <xdr:row>11</xdr:row>
      <xdr:rowOff>93107</xdr:rowOff>
    </xdr:to>
    <xdr:sp macro="" textlink="">
      <xdr:nvSpPr>
        <xdr:cNvPr id="18" name="TextBox 32"/>
        <xdr:cNvSpPr txBox="1"/>
      </xdr:nvSpPr>
      <xdr:spPr>
        <a:xfrm>
          <a:off x="8401050" y="212407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11</xdr:col>
      <xdr:colOff>247650</xdr:colOff>
      <xdr:row>11</xdr:row>
      <xdr:rowOff>180975</xdr:rowOff>
    </xdr:from>
    <xdr:to>
      <xdr:col>12</xdr:col>
      <xdr:colOff>619125</xdr:colOff>
      <xdr:row>18</xdr:row>
      <xdr:rowOff>85961</xdr:rowOff>
    </xdr:to>
    <xdr:sp macro="" textlink="">
      <xdr:nvSpPr>
        <xdr:cNvPr id="19" name="Rectangle 18"/>
        <xdr:cNvSpPr/>
      </xdr:nvSpPr>
      <xdr:spPr>
        <a:xfrm>
          <a:off x="9658350" y="2581275"/>
          <a:ext cx="12858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92D050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ok</a:t>
          </a:r>
        </a:p>
      </xdr:txBody>
    </xdr:sp>
    <xdr:clientData/>
  </xdr:twoCellAnchor>
  <xdr:twoCellAnchor>
    <xdr:from>
      <xdr:col>8</xdr:col>
      <xdr:colOff>809624</xdr:colOff>
      <xdr:row>13</xdr:row>
      <xdr:rowOff>123825</xdr:rowOff>
    </xdr:from>
    <xdr:to>
      <xdr:col>10</xdr:col>
      <xdr:colOff>304799</xdr:colOff>
      <xdr:row>17</xdr:row>
      <xdr:rowOff>99405</xdr:rowOff>
    </xdr:to>
    <xdr:sp macro="" textlink="">
      <xdr:nvSpPr>
        <xdr:cNvPr id="20" name="TextBox 60"/>
        <xdr:cNvSpPr txBox="1"/>
      </xdr:nvSpPr>
      <xdr:spPr>
        <a:xfrm>
          <a:off x="7477124" y="2905125"/>
          <a:ext cx="1323975" cy="7185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2800" b="1" i="1">
              <a:ln w="3175">
                <a:solidFill>
                  <a:schemeClr val="tx1"/>
                </a:solidFill>
              </a:ln>
              <a:solidFill>
                <a:schemeClr val="tx2">
                  <a:lumMod val="20000"/>
                  <a:lumOff val="80000"/>
                </a:schemeClr>
              </a:solidFill>
            </a:rPr>
            <a:t>SCF </a:t>
          </a:r>
        </a:p>
        <a:p>
          <a:pPr algn="ctr"/>
          <a:r>
            <a:rPr lang="en-US" sz="1200" b="1" i="1">
              <a:ln w="3175">
                <a:noFill/>
              </a:ln>
              <a:solidFill>
                <a:sysClr val="windowText" lastClr="000000"/>
              </a:solidFill>
            </a:rPr>
            <a:t>(Dilution Water)</a:t>
          </a:r>
          <a:endParaRPr lang="en-US" sz="2400" b="1" i="1">
            <a:ln w="3175"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409575</xdr:colOff>
      <xdr:row>20</xdr:row>
      <xdr:rowOff>171450</xdr:rowOff>
    </xdr:from>
    <xdr:to>
      <xdr:col>13</xdr:col>
      <xdr:colOff>323850</xdr:colOff>
      <xdr:row>23</xdr:row>
      <xdr:rowOff>9525</xdr:rowOff>
    </xdr:to>
    <xdr:sp macro="" textlink="">
      <xdr:nvSpPr>
        <xdr:cNvPr id="21" name="TextBox 60"/>
        <xdr:cNvSpPr txBox="1"/>
      </xdr:nvSpPr>
      <xdr:spPr>
        <a:xfrm>
          <a:off x="9820275" y="4267200"/>
          <a:ext cx="1743075" cy="40957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 b="1" i="1">
              <a:ln w="3175">
                <a:solidFill>
                  <a:schemeClr val="tx1"/>
                </a:solidFill>
              </a:ln>
              <a:solidFill>
                <a:srgbClr val="FFFF99"/>
              </a:solidFill>
            </a:rPr>
            <a:t>GGA</a:t>
          </a:r>
          <a:r>
            <a:rPr lang="en-US" sz="2400" b="1" i="1">
              <a:solidFill>
                <a:srgbClr val="FFFF99"/>
              </a:solidFill>
            </a:rPr>
            <a:t> 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(Seed</a:t>
          </a:r>
          <a:r>
            <a:rPr lang="en-US" sz="1100" b="1" i="1" kern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Volume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US" sz="1100">
            <a:solidFill>
              <a:sysClr val="windowText" lastClr="000000"/>
            </a:solidFill>
            <a:effectLst/>
          </a:endParaRPr>
        </a:p>
        <a:p>
          <a:endParaRPr lang="en-US" sz="2400" b="1" i="1"/>
        </a:p>
      </xdr:txBody>
    </xdr:sp>
    <xdr:clientData/>
  </xdr:twoCellAnchor>
  <xdr:twoCellAnchor>
    <xdr:from>
      <xdr:col>10</xdr:col>
      <xdr:colOff>390525</xdr:colOff>
      <xdr:row>15</xdr:row>
      <xdr:rowOff>85725</xdr:rowOff>
    </xdr:from>
    <xdr:to>
      <xdr:col>11</xdr:col>
      <xdr:colOff>314325</xdr:colOff>
      <xdr:row>15</xdr:row>
      <xdr:rowOff>95250</xdr:rowOff>
    </xdr:to>
    <xdr:cxnSp macro="">
      <xdr:nvCxnSpPr>
        <xdr:cNvPr id="22" name="Straight Connector 21"/>
        <xdr:cNvCxnSpPr/>
      </xdr:nvCxnSpPr>
      <xdr:spPr>
        <a:xfrm>
          <a:off x="8886825" y="3248025"/>
          <a:ext cx="838200" cy="9525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904875</xdr:colOff>
      <xdr:row>17</xdr:row>
      <xdr:rowOff>104775</xdr:rowOff>
    </xdr:from>
    <xdr:to>
      <xdr:col>11</xdr:col>
      <xdr:colOff>904875</xdr:colOff>
      <xdr:row>20</xdr:row>
      <xdr:rowOff>47625</xdr:rowOff>
    </xdr:to>
    <xdr:cxnSp macro="">
      <xdr:nvCxnSpPr>
        <xdr:cNvPr id="23" name="Straight Connector 22"/>
        <xdr:cNvCxnSpPr/>
      </xdr:nvCxnSpPr>
      <xdr:spPr>
        <a:xfrm flipV="1">
          <a:off x="10315575" y="3629025"/>
          <a:ext cx="0" cy="514350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890390</xdr:colOff>
      <xdr:row>20</xdr:row>
      <xdr:rowOff>104775</xdr:rowOff>
    </xdr:from>
    <xdr:ext cx="988861" cy="468077"/>
    <xdr:sp macro="" textlink="">
      <xdr:nvSpPr>
        <xdr:cNvPr id="24" name="TextBox 23"/>
        <xdr:cNvSpPr txBox="1"/>
      </xdr:nvSpPr>
      <xdr:spPr>
        <a:xfrm>
          <a:off x="7557890" y="4200525"/>
          <a:ext cx="988861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/>
            <a:t>i = Increase</a:t>
          </a:r>
        </a:p>
        <a:p>
          <a:pPr algn="ctr"/>
          <a:r>
            <a:rPr lang="en-US" sz="1200"/>
            <a:t>d = Decrease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15</xdr:row>
      <xdr:rowOff>76200</xdr:rowOff>
    </xdr:from>
    <xdr:to>
      <xdr:col>6</xdr:col>
      <xdr:colOff>161925</xdr:colOff>
      <xdr:row>15</xdr:row>
      <xdr:rowOff>76200</xdr:rowOff>
    </xdr:to>
    <xdr:cxnSp macro="">
      <xdr:nvCxnSpPr>
        <xdr:cNvPr id="2" name="Straight Arrow Connector 1"/>
        <xdr:cNvCxnSpPr/>
      </xdr:nvCxnSpPr>
      <xdr:spPr>
        <a:xfrm>
          <a:off x="1190625" y="3238500"/>
          <a:ext cx="4076700" cy="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24</xdr:row>
      <xdr:rowOff>66675</xdr:rowOff>
    </xdr:from>
    <xdr:to>
      <xdr:col>4</xdr:col>
      <xdr:colOff>390525</xdr:colOff>
      <xdr:row>24</xdr:row>
      <xdr:rowOff>76201</xdr:rowOff>
    </xdr:to>
    <xdr:cxnSp macro="">
      <xdr:nvCxnSpPr>
        <xdr:cNvPr id="3" name="Straight Arrow Connector 2"/>
        <xdr:cNvCxnSpPr/>
      </xdr:nvCxnSpPr>
      <xdr:spPr>
        <a:xfrm>
          <a:off x="1200150" y="4924425"/>
          <a:ext cx="2733675" cy="9526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31</xdr:row>
      <xdr:rowOff>66675</xdr:rowOff>
    </xdr:from>
    <xdr:to>
      <xdr:col>12</xdr:col>
      <xdr:colOff>66675</xdr:colOff>
      <xdr:row>31</xdr:row>
      <xdr:rowOff>85725</xdr:rowOff>
    </xdr:to>
    <xdr:cxnSp macro="">
      <xdr:nvCxnSpPr>
        <xdr:cNvPr id="4" name="Straight Arrow Connector 3"/>
        <xdr:cNvCxnSpPr/>
      </xdr:nvCxnSpPr>
      <xdr:spPr>
        <a:xfrm>
          <a:off x="1190625" y="6257925"/>
          <a:ext cx="9201150" cy="1905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42</xdr:row>
      <xdr:rowOff>66675</xdr:rowOff>
    </xdr:from>
    <xdr:to>
      <xdr:col>12</xdr:col>
      <xdr:colOff>76200</xdr:colOff>
      <xdr:row>42</xdr:row>
      <xdr:rowOff>76200</xdr:rowOff>
    </xdr:to>
    <xdr:cxnSp macro="">
      <xdr:nvCxnSpPr>
        <xdr:cNvPr id="5" name="Straight Arrow Connector 4"/>
        <xdr:cNvCxnSpPr/>
      </xdr:nvCxnSpPr>
      <xdr:spPr>
        <a:xfrm>
          <a:off x="1190625" y="833437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53</xdr:row>
      <xdr:rowOff>66675</xdr:rowOff>
    </xdr:from>
    <xdr:to>
      <xdr:col>12</xdr:col>
      <xdr:colOff>76200</xdr:colOff>
      <xdr:row>53</xdr:row>
      <xdr:rowOff>76200</xdr:rowOff>
    </xdr:to>
    <xdr:cxnSp macro="">
      <xdr:nvCxnSpPr>
        <xdr:cNvPr id="6" name="Straight Arrow Connector 5"/>
        <xdr:cNvCxnSpPr/>
      </xdr:nvCxnSpPr>
      <xdr:spPr>
        <a:xfrm>
          <a:off x="1190625" y="1041082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24</xdr:row>
      <xdr:rowOff>76200</xdr:rowOff>
    </xdr:from>
    <xdr:to>
      <xdr:col>7</xdr:col>
      <xdr:colOff>409575</xdr:colOff>
      <xdr:row>24</xdr:row>
      <xdr:rowOff>76201</xdr:rowOff>
    </xdr:to>
    <xdr:cxnSp macro="">
      <xdr:nvCxnSpPr>
        <xdr:cNvPr id="7" name="Straight Arrow Connector 6"/>
        <xdr:cNvCxnSpPr/>
      </xdr:nvCxnSpPr>
      <xdr:spPr>
        <a:xfrm flipV="1">
          <a:off x="5162550" y="4933950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200025</xdr:colOff>
      <xdr:row>12</xdr:row>
      <xdr:rowOff>9525</xdr:rowOff>
    </xdr:from>
    <xdr:to>
      <xdr:col>5</xdr:col>
      <xdr:colOff>552450</xdr:colOff>
      <xdr:row>12</xdr:row>
      <xdr:rowOff>9526</xdr:rowOff>
    </xdr:to>
    <xdr:cxnSp macro="">
      <xdr:nvCxnSpPr>
        <xdr:cNvPr id="8" name="Straight Arrow Connector 7"/>
        <xdr:cNvCxnSpPr/>
      </xdr:nvCxnSpPr>
      <xdr:spPr>
        <a:xfrm flipV="1">
          <a:off x="3743325" y="2600325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30956</xdr:colOff>
      <xdr:row>24</xdr:row>
      <xdr:rowOff>71437</xdr:rowOff>
    </xdr:from>
    <xdr:to>
      <xdr:col>12</xdr:col>
      <xdr:colOff>888206</xdr:colOff>
      <xdr:row>24</xdr:row>
      <xdr:rowOff>80962</xdr:rowOff>
    </xdr:to>
    <xdr:cxnSp macro="">
      <xdr:nvCxnSpPr>
        <xdr:cNvPr id="9" name="Straight Arrow Connector 8"/>
        <xdr:cNvCxnSpPr/>
      </xdr:nvCxnSpPr>
      <xdr:spPr>
        <a:xfrm>
          <a:off x="9441656" y="4929187"/>
          <a:ext cx="1771650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523876</xdr:colOff>
      <xdr:row>9</xdr:row>
      <xdr:rowOff>38100</xdr:rowOff>
    </xdr:from>
    <xdr:to>
      <xdr:col>11</xdr:col>
      <xdr:colOff>371476</xdr:colOff>
      <xdr:row>15</xdr:row>
      <xdr:rowOff>114536</xdr:rowOff>
    </xdr:to>
    <xdr:sp macro="" textlink="">
      <xdr:nvSpPr>
        <xdr:cNvPr id="10" name="Rectangle 9"/>
        <xdr:cNvSpPr/>
      </xdr:nvSpPr>
      <xdr:spPr>
        <a:xfrm>
          <a:off x="9020176" y="2057400"/>
          <a:ext cx="7620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695324</xdr:colOff>
      <xdr:row>9</xdr:row>
      <xdr:rowOff>47625</xdr:rowOff>
    </xdr:from>
    <xdr:to>
      <xdr:col>13</xdr:col>
      <xdr:colOff>761999</xdr:colOff>
      <xdr:row>15</xdr:row>
      <xdr:rowOff>124061</xdr:rowOff>
    </xdr:to>
    <xdr:sp macro="" textlink="">
      <xdr:nvSpPr>
        <xdr:cNvPr id="11" name="Rectangle 10"/>
        <xdr:cNvSpPr/>
      </xdr:nvSpPr>
      <xdr:spPr>
        <a:xfrm>
          <a:off x="11020424" y="20669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447675</xdr:colOff>
      <xdr:row>15</xdr:row>
      <xdr:rowOff>19050</xdr:rowOff>
    </xdr:from>
    <xdr:to>
      <xdr:col>13</xdr:col>
      <xdr:colOff>752475</xdr:colOff>
      <xdr:row>21</xdr:row>
      <xdr:rowOff>114536</xdr:rowOff>
    </xdr:to>
    <xdr:sp macro="" textlink="">
      <xdr:nvSpPr>
        <xdr:cNvPr id="12" name="Rectangle 11"/>
        <xdr:cNvSpPr/>
      </xdr:nvSpPr>
      <xdr:spPr>
        <a:xfrm>
          <a:off x="10772775" y="3181350"/>
          <a:ext cx="12192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</a:p>
      </xdr:txBody>
    </xdr:sp>
    <xdr:clientData/>
  </xdr:twoCellAnchor>
  <xdr:twoCellAnchor>
    <xdr:from>
      <xdr:col>10</xdr:col>
      <xdr:colOff>266700</xdr:colOff>
      <xdr:row>15</xdr:row>
      <xdr:rowOff>9525</xdr:rowOff>
    </xdr:from>
    <xdr:to>
      <xdr:col>11</xdr:col>
      <xdr:colOff>333375</xdr:colOff>
      <xdr:row>21</xdr:row>
      <xdr:rowOff>105011</xdr:rowOff>
    </xdr:to>
    <xdr:sp macro="" textlink="">
      <xdr:nvSpPr>
        <xdr:cNvPr id="13" name="Rectangle 12"/>
        <xdr:cNvSpPr/>
      </xdr:nvSpPr>
      <xdr:spPr>
        <a:xfrm>
          <a:off x="8763000" y="31718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10</xdr:col>
      <xdr:colOff>514350</xdr:colOff>
      <xdr:row>21</xdr:row>
      <xdr:rowOff>9525</xdr:rowOff>
    </xdr:from>
    <xdr:to>
      <xdr:col>13</xdr:col>
      <xdr:colOff>466725</xdr:colOff>
      <xdr:row>21</xdr:row>
      <xdr:rowOff>22741</xdr:rowOff>
    </xdr:to>
    <xdr:cxnSp macro="">
      <xdr:nvCxnSpPr>
        <xdr:cNvPr id="14" name="Straight Arrow Connector 13"/>
        <xdr:cNvCxnSpPr>
          <a:endCxn id="17" idx="1"/>
        </xdr:cNvCxnSpPr>
      </xdr:nvCxnSpPr>
      <xdr:spPr>
        <a:xfrm>
          <a:off x="9010650" y="4295775"/>
          <a:ext cx="2695575" cy="13216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11</xdr:row>
      <xdr:rowOff>123825</xdr:rowOff>
    </xdr:from>
    <xdr:to>
      <xdr:col>10</xdr:col>
      <xdr:colOff>228600</xdr:colOff>
      <xdr:row>19</xdr:row>
      <xdr:rowOff>180975</xdr:rowOff>
    </xdr:to>
    <xdr:cxnSp macro="">
      <xdr:nvCxnSpPr>
        <xdr:cNvPr id="15" name="Straight Arrow Connector 14"/>
        <xdr:cNvCxnSpPr/>
      </xdr:nvCxnSpPr>
      <xdr:spPr>
        <a:xfrm flipH="1" flipV="1">
          <a:off x="8715375" y="2524125"/>
          <a:ext cx="9525" cy="156210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838200</xdr:colOff>
      <xdr:row>19</xdr:row>
      <xdr:rowOff>180975</xdr:rowOff>
    </xdr:from>
    <xdr:to>
      <xdr:col>10</xdr:col>
      <xdr:colOff>492289</xdr:colOff>
      <xdr:row>21</xdr:row>
      <xdr:rowOff>169307</xdr:rowOff>
    </xdr:to>
    <xdr:sp macro="" textlink="">
      <xdr:nvSpPr>
        <xdr:cNvPr id="16" name="TextBox 30"/>
        <xdr:cNvSpPr txBox="1"/>
      </xdr:nvSpPr>
      <xdr:spPr>
        <a:xfrm>
          <a:off x="8420100" y="4086225"/>
          <a:ext cx="568489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Low</a:t>
          </a:r>
        </a:p>
      </xdr:txBody>
    </xdr:sp>
    <xdr:clientData/>
  </xdr:twoCellAnchor>
  <xdr:twoCellAnchor>
    <xdr:from>
      <xdr:col>13</xdr:col>
      <xdr:colOff>466725</xdr:colOff>
      <xdr:row>20</xdr:row>
      <xdr:rowOff>28575</xdr:rowOff>
    </xdr:from>
    <xdr:to>
      <xdr:col>14</xdr:col>
      <xdr:colOff>31643</xdr:colOff>
      <xdr:row>22</xdr:row>
      <xdr:rowOff>16907</xdr:rowOff>
    </xdr:to>
    <xdr:sp macro="" textlink="">
      <xdr:nvSpPr>
        <xdr:cNvPr id="17" name="TextBox 32"/>
        <xdr:cNvSpPr txBox="1"/>
      </xdr:nvSpPr>
      <xdr:spPr>
        <a:xfrm>
          <a:off x="11706225" y="412432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9</xdr:col>
      <xdr:colOff>819150</xdr:colOff>
      <xdr:row>9</xdr:row>
      <xdr:rowOff>104775</xdr:rowOff>
    </xdr:from>
    <xdr:to>
      <xdr:col>10</xdr:col>
      <xdr:colOff>517418</xdr:colOff>
      <xdr:row>11</xdr:row>
      <xdr:rowOff>93107</xdr:rowOff>
    </xdr:to>
    <xdr:sp macro="" textlink="">
      <xdr:nvSpPr>
        <xdr:cNvPr id="18" name="TextBox 32"/>
        <xdr:cNvSpPr txBox="1"/>
      </xdr:nvSpPr>
      <xdr:spPr>
        <a:xfrm>
          <a:off x="8401050" y="212407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11</xdr:col>
      <xdr:colOff>247650</xdr:colOff>
      <xdr:row>11</xdr:row>
      <xdr:rowOff>180975</xdr:rowOff>
    </xdr:from>
    <xdr:to>
      <xdr:col>12</xdr:col>
      <xdr:colOff>619125</xdr:colOff>
      <xdr:row>18</xdr:row>
      <xdr:rowOff>85961</xdr:rowOff>
    </xdr:to>
    <xdr:sp macro="" textlink="">
      <xdr:nvSpPr>
        <xdr:cNvPr id="19" name="Rectangle 18"/>
        <xdr:cNvSpPr/>
      </xdr:nvSpPr>
      <xdr:spPr>
        <a:xfrm>
          <a:off x="9658350" y="2581275"/>
          <a:ext cx="12858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92D050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ok</a:t>
          </a:r>
        </a:p>
      </xdr:txBody>
    </xdr:sp>
    <xdr:clientData/>
  </xdr:twoCellAnchor>
  <xdr:twoCellAnchor>
    <xdr:from>
      <xdr:col>8</xdr:col>
      <xdr:colOff>809624</xdr:colOff>
      <xdr:row>13</xdr:row>
      <xdr:rowOff>123825</xdr:rowOff>
    </xdr:from>
    <xdr:to>
      <xdr:col>10</xdr:col>
      <xdr:colOff>304799</xdr:colOff>
      <xdr:row>17</xdr:row>
      <xdr:rowOff>99405</xdr:rowOff>
    </xdr:to>
    <xdr:sp macro="" textlink="">
      <xdr:nvSpPr>
        <xdr:cNvPr id="20" name="TextBox 60"/>
        <xdr:cNvSpPr txBox="1"/>
      </xdr:nvSpPr>
      <xdr:spPr>
        <a:xfrm>
          <a:off x="7477124" y="2905125"/>
          <a:ext cx="1323975" cy="7185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2800" b="1" i="1">
              <a:ln w="3175">
                <a:solidFill>
                  <a:schemeClr val="tx1"/>
                </a:solidFill>
              </a:ln>
              <a:solidFill>
                <a:schemeClr val="tx2">
                  <a:lumMod val="20000"/>
                  <a:lumOff val="80000"/>
                </a:schemeClr>
              </a:solidFill>
            </a:rPr>
            <a:t>SCF </a:t>
          </a:r>
        </a:p>
        <a:p>
          <a:pPr algn="ctr"/>
          <a:r>
            <a:rPr lang="en-US" sz="1200" b="1" i="1">
              <a:ln w="3175">
                <a:noFill/>
              </a:ln>
              <a:solidFill>
                <a:sysClr val="windowText" lastClr="000000"/>
              </a:solidFill>
            </a:rPr>
            <a:t>(Dilution Water)</a:t>
          </a:r>
          <a:endParaRPr lang="en-US" sz="2400" b="1" i="1">
            <a:ln w="3175"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409575</xdr:colOff>
      <xdr:row>20</xdr:row>
      <xdr:rowOff>171450</xdr:rowOff>
    </xdr:from>
    <xdr:to>
      <xdr:col>13</xdr:col>
      <xdr:colOff>323850</xdr:colOff>
      <xdr:row>23</xdr:row>
      <xdr:rowOff>9525</xdr:rowOff>
    </xdr:to>
    <xdr:sp macro="" textlink="">
      <xdr:nvSpPr>
        <xdr:cNvPr id="21" name="TextBox 60"/>
        <xdr:cNvSpPr txBox="1"/>
      </xdr:nvSpPr>
      <xdr:spPr>
        <a:xfrm>
          <a:off x="9820275" y="4267200"/>
          <a:ext cx="1743075" cy="40957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 b="1" i="1">
              <a:ln w="3175">
                <a:solidFill>
                  <a:schemeClr val="tx1"/>
                </a:solidFill>
              </a:ln>
              <a:solidFill>
                <a:srgbClr val="FFFF99"/>
              </a:solidFill>
            </a:rPr>
            <a:t>GGA</a:t>
          </a:r>
          <a:r>
            <a:rPr lang="en-US" sz="2400" b="1" i="1">
              <a:solidFill>
                <a:srgbClr val="FFFF99"/>
              </a:solidFill>
            </a:rPr>
            <a:t> 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(Seed</a:t>
          </a:r>
          <a:r>
            <a:rPr lang="en-US" sz="1100" b="1" i="1" kern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Volume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US" sz="1100">
            <a:solidFill>
              <a:sysClr val="windowText" lastClr="000000"/>
            </a:solidFill>
            <a:effectLst/>
          </a:endParaRPr>
        </a:p>
        <a:p>
          <a:endParaRPr lang="en-US" sz="2400" b="1" i="1"/>
        </a:p>
      </xdr:txBody>
    </xdr:sp>
    <xdr:clientData/>
  </xdr:twoCellAnchor>
  <xdr:twoCellAnchor>
    <xdr:from>
      <xdr:col>10</xdr:col>
      <xdr:colOff>390525</xdr:colOff>
      <xdr:row>15</xdr:row>
      <xdr:rowOff>85725</xdr:rowOff>
    </xdr:from>
    <xdr:to>
      <xdr:col>11</xdr:col>
      <xdr:colOff>314325</xdr:colOff>
      <xdr:row>15</xdr:row>
      <xdr:rowOff>95250</xdr:rowOff>
    </xdr:to>
    <xdr:cxnSp macro="">
      <xdr:nvCxnSpPr>
        <xdr:cNvPr id="22" name="Straight Connector 21"/>
        <xdr:cNvCxnSpPr/>
      </xdr:nvCxnSpPr>
      <xdr:spPr>
        <a:xfrm>
          <a:off x="8886825" y="3248025"/>
          <a:ext cx="838200" cy="9525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904875</xdr:colOff>
      <xdr:row>17</xdr:row>
      <xdr:rowOff>104775</xdr:rowOff>
    </xdr:from>
    <xdr:to>
      <xdr:col>11</xdr:col>
      <xdr:colOff>904875</xdr:colOff>
      <xdr:row>20</xdr:row>
      <xdr:rowOff>47625</xdr:rowOff>
    </xdr:to>
    <xdr:cxnSp macro="">
      <xdr:nvCxnSpPr>
        <xdr:cNvPr id="23" name="Straight Connector 22"/>
        <xdr:cNvCxnSpPr/>
      </xdr:nvCxnSpPr>
      <xdr:spPr>
        <a:xfrm flipV="1">
          <a:off x="10315575" y="3629025"/>
          <a:ext cx="0" cy="514350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890390</xdr:colOff>
      <xdr:row>20</xdr:row>
      <xdr:rowOff>104775</xdr:rowOff>
    </xdr:from>
    <xdr:ext cx="988861" cy="468077"/>
    <xdr:sp macro="" textlink="">
      <xdr:nvSpPr>
        <xdr:cNvPr id="24" name="TextBox 23"/>
        <xdr:cNvSpPr txBox="1"/>
      </xdr:nvSpPr>
      <xdr:spPr>
        <a:xfrm>
          <a:off x="7557890" y="4200525"/>
          <a:ext cx="988861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/>
            <a:t>i = Increase</a:t>
          </a:r>
        </a:p>
        <a:p>
          <a:pPr algn="ctr"/>
          <a:r>
            <a:rPr lang="en-US" sz="1200"/>
            <a:t>d = Decrease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15</xdr:row>
      <xdr:rowOff>76200</xdr:rowOff>
    </xdr:from>
    <xdr:to>
      <xdr:col>6</xdr:col>
      <xdr:colOff>161925</xdr:colOff>
      <xdr:row>15</xdr:row>
      <xdr:rowOff>76200</xdr:rowOff>
    </xdr:to>
    <xdr:cxnSp macro="">
      <xdr:nvCxnSpPr>
        <xdr:cNvPr id="2" name="Straight Arrow Connector 1"/>
        <xdr:cNvCxnSpPr/>
      </xdr:nvCxnSpPr>
      <xdr:spPr>
        <a:xfrm>
          <a:off x="1190625" y="3238500"/>
          <a:ext cx="4076700" cy="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24</xdr:row>
      <xdr:rowOff>66675</xdr:rowOff>
    </xdr:from>
    <xdr:to>
      <xdr:col>4</xdr:col>
      <xdr:colOff>390525</xdr:colOff>
      <xdr:row>24</xdr:row>
      <xdr:rowOff>76201</xdr:rowOff>
    </xdr:to>
    <xdr:cxnSp macro="">
      <xdr:nvCxnSpPr>
        <xdr:cNvPr id="3" name="Straight Arrow Connector 2"/>
        <xdr:cNvCxnSpPr/>
      </xdr:nvCxnSpPr>
      <xdr:spPr>
        <a:xfrm>
          <a:off x="1200150" y="4924425"/>
          <a:ext cx="2733675" cy="9526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31</xdr:row>
      <xdr:rowOff>66675</xdr:rowOff>
    </xdr:from>
    <xdr:to>
      <xdr:col>12</xdr:col>
      <xdr:colOff>66675</xdr:colOff>
      <xdr:row>31</xdr:row>
      <xdr:rowOff>85725</xdr:rowOff>
    </xdr:to>
    <xdr:cxnSp macro="">
      <xdr:nvCxnSpPr>
        <xdr:cNvPr id="4" name="Straight Arrow Connector 3"/>
        <xdr:cNvCxnSpPr/>
      </xdr:nvCxnSpPr>
      <xdr:spPr>
        <a:xfrm>
          <a:off x="1190625" y="6257925"/>
          <a:ext cx="9201150" cy="1905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42</xdr:row>
      <xdr:rowOff>66675</xdr:rowOff>
    </xdr:from>
    <xdr:to>
      <xdr:col>12</xdr:col>
      <xdr:colOff>76200</xdr:colOff>
      <xdr:row>42</xdr:row>
      <xdr:rowOff>76200</xdr:rowOff>
    </xdr:to>
    <xdr:cxnSp macro="">
      <xdr:nvCxnSpPr>
        <xdr:cNvPr id="5" name="Straight Arrow Connector 4"/>
        <xdr:cNvCxnSpPr/>
      </xdr:nvCxnSpPr>
      <xdr:spPr>
        <a:xfrm>
          <a:off x="1190625" y="833437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53</xdr:row>
      <xdr:rowOff>66675</xdr:rowOff>
    </xdr:from>
    <xdr:to>
      <xdr:col>12</xdr:col>
      <xdr:colOff>76200</xdr:colOff>
      <xdr:row>53</xdr:row>
      <xdr:rowOff>76200</xdr:rowOff>
    </xdr:to>
    <xdr:cxnSp macro="">
      <xdr:nvCxnSpPr>
        <xdr:cNvPr id="6" name="Straight Arrow Connector 5"/>
        <xdr:cNvCxnSpPr/>
      </xdr:nvCxnSpPr>
      <xdr:spPr>
        <a:xfrm>
          <a:off x="1190625" y="1041082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24</xdr:row>
      <xdr:rowOff>76200</xdr:rowOff>
    </xdr:from>
    <xdr:to>
      <xdr:col>7</xdr:col>
      <xdr:colOff>409575</xdr:colOff>
      <xdr:row>24</xdr:row>
      <xdr:rowOff>76201</xdr:rowOff>
    </xdr:to>
    <xdr:cxnSp macro="">
      <xdr:nvCxnSpPr>
        <xdr:cNvPr id="7" name="Straight Arrow Connector 6"/>
        <xdr:cNvCxnSpPr/>
      </xdr:nvCxnSpPr>
      <xdr:spPr>
        <a:xfrm flipV="1">
          <a:off x="5162550" y="4933950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200025</xdr:colOff>
      <xdr:row>12</xdr:row>
      <xdr:rowOff>9525</xdr:rowOff>
    </xdr:from>
    <xdr:to>
      <xdr:col>5</xdr:col>
      <xdr:colOff>552450</xdr:colOff>
      <xdr:row>12</xdr:row>
      <xdr:rowOff>9526</xdr:rowOff>
    </xdr:to>
    <xdr:cxnSp macro="">
      <xdr:nvCxnSpPr>
        <xdr:cNvPr id="8" name="Straight Arrow Connector 7"/>
        <xdr:cNvCxnSpPr/>
      </xdr:nvCxnSpPr>
      <xdr:spPr>
        <a:xfrm flipV="1">
          <a:off x="3743325" y="2600325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30956</xdr:colOff>
      <xdr:row>24</xdr:row>
      <xdr:rowOff>71437</xdr:rowOff>
    </xdr:from>
    <xdr:to>
      <xdr:col>12</xdr:col>
      <xdr:colOff>888206</xdr:colOff>
      <xdr:row>24</xdr:row>
      <xdr:rowOff>80962</xdr:rowOff>
    </xdr:to>
    <xdr:cxnSp macro="">
      <xdr:nvCxnSpPr>
        <xdr:cNvPr id="9" name="Straight Arrow Connector 8"/>
        <xdr:cNvCxnSpPr/>
      </xdr:nvCxnSpPr>
      <xdr:spPr>
        <a:xfrm>
          <a:off x="9441656" y="4929187"/>
          <a:ext cx="1771650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523876</xdr:colOff>
      <xdr:row>9</xdr:row>
      <xdr:rowOff>38100</xdr:rowOff>
    </xdr:from>
    <xdr:to>
      <xdr:col>11</xdr:col>
      <xdr:colOff>371476</xdr:colOff>
      <xdr:row>15</xdr:row>
      <xdr:rowOff>114536</xdr:rowOff>
    </xdr:to>
    <xdr:sp macro="" textlink="">
      <xdr:nvSpPr>
        <xdr:cNvPr id="10" name="Rectangle 9"/>
        <xdr:cNvSpPr/>
      </xdr:nvSpPr>
      <xdr:spPr>
        <a:xfrm>
          <a:off x="9020176" y="2057400"/>
          <a:ext cx="7620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695324</xdr:colOff>
      <xdr:row>9</xdr:row>
      <xdr:rowOff>47625</xdr:rowOff>
    </xdr:from>
    <xdr:to>
      <xdr:col>13</xdr:col>
      <xdr:colOff>761999</xdr:colOff>
      <xdr:row>15</xdr:row>
      <xdr:rowOff>124061</xdr:rowOff>
    </xdr:to>
    <xdr:sp macro="" textlink="">
      <xdr:nvSpPr>
        <xdr:cNvPr id="11" name="Rectangle 10"/>
        <xdr:cNvSpPr/>
      </xdr:nvSpPr>
      <xdr:spPr>
        <a:xfrm>
          <a:off x="11020424" y="20669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447675</xdr:colOff>
      <xdr:row>15</xdr:row>
      <xdr:rowOff>19050</xdr:rowOff>
    </xdr:from>
    <xdr:to>
      <xdr:col>13</xdr:col>
      <xdr:colOff>752475</xdr:colOff>
      <xdr:row>21</xdr:row>
      <xdr:rowOff>114536</xdr:rowOff>
    </xdr:to>
    <xdr:sp macro="" textlink="">
      <xdr:nvSpPr>
        <xdr:cNvPr id="12" name="Rectangle 11"/>
        <xdr:cNvSpPr/>
      </xdr:nvSpPr>
      <xdr:spPr>
        <a:xfrm>
          <a:off x="10772775" y="3181350"/>
          <a:ext cx="12192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</a:p>
      </xdr:txBody>
    </xdr:sp>
    <xdr:clientData/>
  </xdr:twoCellAnchor>
  <xdr:twoCellAnchor>
    <xdr:from>
      <xdr:col>10</xdr:col>
      <xdr:colOff>266700</xdr:colOff>
      <xdr:row>15</xdr:row>
      <xdr:rowOff>9525</xdr:rowOff>
    </xdr:from>
    <xdr:to>
      <xdr:col>11</xdr:col>
      <xdr:colOff>333375</xdr:colOff>
      <xdr:row>21</xdr:row>
      <xdr:rowOff>105011</xdr:rowOff>
    </xdr:to>
    <xdr:sp macro="" textlink="">
      <xdr:nvSpPr>
        <xdr:cNvPr id="13" name="Rectangle 12"/>
        <xdr:cNvSpPr/>
      </xdr:nvSpPr>
      <xdr:spPr>
        <a:xfrm>
          <a:off x="8763000" y="31718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10</xdr:col>
      <xdr:colOff>514350</xdr:colOff>
      <xdr:row>21</xdr:row>
      <xdr:rowOff>9525</xdr:rowOff>
    </xdr:from>
    <xdr:to>
      <xdr:col>13</xdr:col>
      <xdr:colOff>466725</xdr:colOff>
      <xdr:row>21</xdr:row>
      <xdr:rowOff>22741</xdr:rowOff>
    </xdr:to>
    <xdr:cxnSp macro="">
      <xdr:nvCxnSpPr>
        <xdr:cNvPr id="14" name="Straight Arrow Connector 13"/>
        <xdr:cNvCxnSpPr>
          <a:endCxn id="17" idx="1"/>
        </xdr:cNvCxnSpPr>
      </xdr:nvCxnSpPr>
      <xdr:spPr>
        <a:xfrm>
          <a:off x="9010650" y="4295775"/>
          <a:ext cx="2695575" cy="13216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11</xdr:row>
      <xdr:rowOff>123825</xdr:rowOff>
    </xdr:from>
    <xdr:to>
      <xdr:col>10</xdr:col>
      <xdr:colOff>228600</xdr:colOff>
      <xdr:row>19</xdr:row>
      <xdr:rowOff>180975</xdr:rowOff>
    </xdr:to>
    <xdr:cxnSp macro="">
      <xdr:nvCxnSpPr>
        <xdr:cNvPr id="15" name="Straight Arrow Connector 14"/>
        <xdr:cNvCxnSpPr/>
      </xdr:nvCxnSpPr>
      <xdr:spPr>
        <a:xfrm flipH="1" flipV="1">
          <a:off x="8715375" y="2524125"/>
          <a:ext cx="9525" cy="156210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838200</xdr:colOff>
      <xdr:row>19</xdr:row>
      <xdr:rowOff>180975</xdr:rowOff>
    </xdr:from>
    <xdr:to>
      <xdr:col>10</xdr:col>
      <xdr:colOff>492289</xdr:colOff>
      <xdr:row>21</xdr:row>
      <xdr:rowOff>169307</xdr:rowOff>
    </xdr:to>
    <xdr:sp macro="" textlink="">
      <xdr:nvSpPr>
        <xdr:cNvPr id="16" name="TextBox 30"/>
        <xdr:cNvSpPr txBox="1"/>
      </xdr:nvSpPr>
      <xdr:spPr>
        <a:xfrm>
          <a:off x="8420100" y="4086225"/>
          <a:ext cx="568489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Low</a:t>
          </a:r>
        </a:p>
      </xdr:txBody>
    </xdr:sp>
    <xdr:clientData/>
  </xdr:twoCellAnchor>
  <xdr:twoCellAnchor>
    <xdr:from>
      <xdr:col>13</xdr:col>
      <xdr:colOff>466725</xdr:colOff>
      <xdr:row>20</xdr:row>
      <xdr:rowOff>28575</xdr:rowOff>
    </xdr:from>
    <xdr:to>
      <xdr:col>14</xdr:col>
      <xdr:colOff>31643</xdr:colOff>
      <xdr:row>22</xdr:row>
      <xdr:rowOff>16907</xdr:rowOff>
    </xdr:to>
    <xdr:sp macro="" textlink="">
      <xdr:nvSpPr>
        <xdr:cNvPr id="17" name="TextBox 32"/>
        <xdr:cNvSpPr txBox="1"/>
      </xdr:nvSpPr>
      <xdr:spPr>
        <a:xfrm>
          <a:off x="11706225" y="412432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9</xdr:col>
      <xdr:colOff>819150</xdr:colOff>
      <xdr:row>9</xdr:row>
      <xdr:rowOff>104775</xdr:rowOff>
    </xdr:from>
    <xdr:to>
      <xdr:col>10</xdr:col>
      <xdr:colOff>517418</xdr:colOff>
      <xdr:row>11</xdr:row>
      <xdr:rowOff>93107</xdr:rowOff>
    </xdr:to>
    <xdr:sp macro="" textlink="">
      <xdr:nvSpPr>
        <xdr:cNvPr id="18" name="TextBox 32"/>
        <xdr:cNvSpPr txBox="1"/>
      </xdr:nvSpPr>
      <xdr:spPr>
        <a:xfrm>
          <a:off x="8401050" y="212407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11</xdr:col>
      <xdr:colOff>247650</xdr:colOff>
      <xdr:row>11</xdr:row>
      <xdr:rowOff>180975</xdr:rowOff>
    </xdr:from>
    <xdr:to>
      <xdr:col>12</xdr:col>
      <xdr:colOff>619125</xdr:colOff>
      <xdr:row>18</xdr:row>
      <xdr:rowOff>85961</xdr:rowOff>
    </xdr:to>
    <xdr:sp macro="" textlink="">
      <xdr:nvSpPr>
        <xdr:cNvPr id="19" name="Rectangle 18"/>
        <xdr:cNvSpPr/>
      </xdr:nvSpPr>
      <xdr:spPr>
        <a:xfrm>
          <a:off x="9658350" y="2581275"/>
          <a:ext cx="12858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92D050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ok</a:t>
          </a:r>
        </a:p>
      </xdr:txBody>
    </xdr:sp>
    <xdr:clientData/>
  </xdr:twoCellAnchor>
  <xdr:twoCellAnchor>
    <xdr:from>
      <xdr:col>8</xdr:col>
      <xdr:colOff>809624</xdr:colOff>
      <xdr:row>13</xdr:row>
      <xdr:rowOff>123825</xdr:rowOff>
    </xdr:from>
    <xdr:to>
      <xdr:col>10</xdr:col>
      <xdr:colOff>304799</xdr:colOff>
      <xdr:row>17</xdr:row>
      <xdr:rowOff>99405</xdr:rowOff>
    </xdr:to>
    <xdr:sp macro="" textlink="">
      <xdr:nvSpPr>
        <xdr:cNvPr id="20" name="TextBox 60"/>
        <xdr:cNvSpPr txBox="1"/>
      </xdr:nvSpPr>
      <xdr:spPr>
        <a:xfrm>
          <a:off x="7477124" y="2905125"/>
          <a:ext cx="1323975" cy="7185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2800" b="1" i="1">
              <a:ln w="3175">
                <a:solidFill>
                  <a:schemeClr val="tx1"/>
                </a:solidFill>
              </a:ln>
              <a:solidFill>
                <a:schemeClr val="tx2">
                  <a:lumMod val="20000"/>
                  <a:lumOff val="80000"/>
                </a:schemeClr>
              </a:solidFill>
            </a:rPr>
            <a:t>SCF </a:t>
          </a:r>
        </a:p>
        <a:p>
          <a:pPr algn="ctr"/>
          <a:r>
            <a:rPr lang="en-US" sz="1200" b="1" i="1">
              <a:ln w="3175">
                <a:noFill/>
              </a:ln>
              <a:solidFill>
                <a:sysClr val="windowText" lastClr="000000"/>
              </a:solidFill>
            </a:rPr>
            <a:t>(Dilution Water)</a:t>
          </a:r>
          <a:endParaRPr lang="en-US" sz="2400" b="1" i="1">
            <a:ln w="3175"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409575</xdr:colOff>
      <xdr:row>20</xdr:row>
      <xdr:rowOff>171450</xdr:rowOff>
    </xdr:from>
    <xdr:to>
      <xdr:col>13</xdr:col>
      <xdr:colOff>323850</xdr:colOff>
      <xdr:row>23</xdr:row>
      <xdr:rowOff>9525</xdr:rowOff>
    </xdr:to>
    <xdr:sp macro="" textlink="">
      <xdr:nvSpPr>
        <xdr:cNvPr id="21" name="TextBox 60"/>
        <xdr:cNvSpPr txBox="1"/>
      </xdr:nvSpPr>
      <xdr:spPr>
        <a:xfrm>
          <a:off x="9820275" y="4267200"/>
          <a:ext cx="1743075" cy="40957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 b="1" i="1">
              <a:ln w="3175">
                <a:solidFill>
                  <a:schemeClr val="tx1"/>
                </a:solidFill>
              </a:ln>
              <a:solidFill>
                <a:srgbClr val="FFFF99"/>
              </a:solidFill>
            </a:rPr>
            <a:t>GGA</a:t>
          </a:r>
          <a:r>
            <a:rPr lang="en-US" sz="2400" b="1" i="1">
              <a:solidFill>
                <a:srgbClr val="FFFF99"/>
              </a:solidFill>
            </a:rPr>
            <a:t> 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(Seed</a:t>
          </a:r>
          <a:r>
            <a:rPr lang="en-US" sz="1100" b="1" i="1" kern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Volume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US" sz="1100">
            <a:solidFill>
              <a:sysClr val="windowText" lastClr="000000"/>
            </a:solidFill>
            <a:effectLst/>
          </a:endParaRPr>
        </a:p>
        <a:p>
          <a:endParaRPr lang="en-US" sz="2400" b="1" i="1"/>
        </a:p>
      </xdr:txBody>
    </xdr:sp>
    <xdr:clientData/>
  </xdr:twoCellAnchor>
  <xdr:twoCellAnchor>
    <xdr:from>
      <xdr:col>10</xdr:col>
      <xdr:colOff>390525</xdr:colOff>
      <xdr:row>15</xdr:row>
      <xdr:rowOff>85725</xdr:rowOff>
    </xdr:from>
    <xdr:to>
      <xdr:col>11</xdr:col>
      <xdr:colOff>314325</xdr:colOff>
      <xdr:row>15</xdr:row>
      <xdr:rowOff>95250</xdr:rowOff>
    </xdr:to>
    <xdr:cxnSp macro="">
      <xdr:nvCxnSpPr>
        <xdr:cNvPr id="22" name="Straight Connector 21"/>
        <xdr:cNvCxnSpPr/>
      </xdr:nvCxnSpPr>
      <xdr:spPr>
        <a:xfrm>
          <a:off x="8886825" y="3248025"/>
          <a:ext cx="838200" cy="9525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904875</xdr:colOff>
      <xdr:row>17</xdr:row>
      <xdr:rowOff>104775</xdr:rowOff>
    </xdr:from>
    <xdr:to>
      <xdr:col>11</xdr:col>
      <xdr:colOff>904875</xdr:colOff>
      <xdr:row>20</xdr:row>
      <xdr:rowOff>47625</xdr:rowOff>
    </xdr:to>
    <xdr:cxnSp macro="">
      <xdr:nvCxnSpPr>
        <xdr:cNvPr id="23" name="Straight Connector 22"/>
        <xdr:cNvCxnSpPr/>
      </xdr:nvCxnSpPr>
      <xdr:spPr>
        <a:xfrm flipV="1">
          <a:off x="10315575" y="3629025"/>
          <a:ext cx="0" cy="514350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890390</xdr:colOff>
      <xdr:row>20</xdr:row>
      <xdr:rowOff>104775</xdr:rowOff>
    </xdr:from>
    <xdr:ext cx="988861" cy="468077"/>
    <xdr:sp macro="" textlink="">
      <xdr:nvSpPr>
        <xdr:cNvPr id="24" name="TextBox 23"/>
        <xdr:cNvSpPr txBox="1"/>
      </xdr:nvSpPr>
      <xdr:spPr>
        <a:xfrm>
          <a:off x="7557890" y="4200525"/>
          <a:ext cx="988861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/>
            <a:t>i = Increase</a:t>
          </a:r>
        </a:p>
        <a:p>
          <a:pPr algn="ctr"/>
          <a:r>
            <a:rPr lang="en-US" sz="1200"/>
            <a:t>d = Decrease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15</xdr:row>
      <xdr:rowOff>76200</xdr:rowOff>
    </xdr:from>
    <xdr:to>
      <xdr:col>6</xdr:col>
      <xdr:colOff>161925</xdr:colOff>
      <xdr:row>15</xdr:row>
      <xdr:rowOff>76200</xdr:rowOff>
    </xdr:to>
    <xdr:cxnSp macro="">
      <xdr:nvCxnSpPr>
        <xdr:cNvPr id="2" name="Straight Arrow Connector 1"/>
        <xdr:cNvCxnSpPr/>
      </xdr:nvCxnSpPr>
      <xdr:spPr>
        <a:xfrm>
          <a:off x="1190625" y="3238500"/>
          <a:ext cx="4076700" cy="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24</xdr:row>
      <xdr:rowOff>66675</xdr:rowOff>
    </xdr:from>
    <xdr:to>
      <xdr:col>4</xdr:col>
      <xdr:colOff>390525</xdr:colOff>
      <xdr:row>24</xdr:row>
      <xdr:rowOff>76201</xdr:rowOff>
    </xdr:to>
    <xdr:cxnSp macro="">
      <xdr:nvCxnSpPr>
        <xdr:cNvPr id="3" name="Straight Arrow Connector 2"/>
        <xdr:cNvCxnSpPr/>
      </xdr:nvCxnSpPr>
      <xdr:spPr>
        <a:xfrm>
          <a:off x="1200150" y="4924425"/>
          <a:ext cx="2733675" cy="9526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31</xdr:row>
      <xdr:rowOff>66675</xdr:rowOff>
    </xdr:from>
    <xdr:to>
      <xdr:col>12</xdr:col>
      <xdr:colOff>66675</xdr:colOff>
      <xdr:row>31</xdr:row>
      <xdr:rowOff>85725</xdr:rowOff>
    </xdr:to>
    <xdr:cxnSp macro="">
      <xdr:nvCxnSpPr>
        <xdr:cNvPr id="4" name="Straight Arrow Connector 3"/>
        <xdr:cNvCxnSpPr/>
      </xdr:nvCxnSpPr>
      <xdr:spPr>
        <a:xfrm>
          <a:off x="1190625" y="6257925"/>
          <a:ext cx="9201150" cy="1905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42</xdr:row>
      <xdr:rowOff>66675</xdr:rowOff>
    </xdr:from>
    <xdr:to>
      <xdr:col>12</xdr:col>
      <xdr:colOff>76200</xdr:colOff>
      <xdr:row>42</xdr:row>
      <xdr:rowOff>76200</xdr:rowOff>
    </xdr:to>
    <xdr:cxnSp macro="">
      <xdr:nvCxnSpPr>
        <xdr:cNvPr id="5" name="Straight Arrow Connector 4"/>
        <xdr:cNvCxnSpPr/>
      </xdr:nvCxnSpPr>
      <xdr:spPr>
        <a:xfrm>
          <a:off x="1190625" y="833437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53</xdr:row>
      <xdr:rowOff>66675</xdr:rowOff>
    </xdr:from>
    <xdr:to>
      <xdr:col>12</xdr:col>
      <xdr:colOff>76200</xdr:colOff>
      <xdr:row>53</xdr:row>
      <xdr:rowOff>76200</xdr:rowOff>
    </xdr:to>
    <xdr:cxnSp macro="">
      <xdr:nvCxnSpPr>
        <xdr:cNvPr id="6" name="Straight Arrow Connector 5"/>
        <xdr:cNvCxnSpPr/>
      </xdr:nvCxnSpPr>
      <xdr:spPr>
        <a:xfrm>
          <a:off x="1190625" y="1041082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24</xdr:row>
      <xdr:rowOff>76200</xdr:rowOff>
    </xdr:from>
    <xdr:to>
      <xdr:col>7</xdr:col>
      <xdr:colOff>409575</xdr:colOff>
      <xdr:row>24</xdr:row>
      <xdr:rowOff>76201</xdr:rowOff>
    </xdr:to>
    <xdr:cxnSp macro="">
      <xdr:nvCxnSpPr>
        <xdr:cNvPr id="7" name="Straight Arrow Connector 6"/>
        <xdr:cNvCxnSpPr/>
      </xdr:nvCxnSpPr>
      <xdr:spPr>
        <a:xfrm flipV="1">
          <a:off x="5162550" y="4933950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200025</xdr:colOff>
      <xdr:row>12</xdr:row>
      <xdr:rowOff>9525</xdr:rowOff>
    </xdr:from>
    <xdr:to>
      <xdr:col>5</xdr:col>
      <xdr:colOff>552450</xdr:colOff>
      <xdr:row>12</xdr:row>
      <xdr:rowOff>9526</xdr:rowOff>
    </xdr:to>
    <xdr:cxnSp macro="">
      <xdr:nvCxnSpPr>
        <xdr:cNvPr id="8" name="Straight Arrow Connector 7"/>
        <xdr:cNvCxnSpPr/>
      </xdr:nvCxnSpPr>
      <xdr:spPr>
        <a:xfrm flipV="1">
          <a:off x="3743325" y="2600325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30956</xdr:colOff>
      <xdr:row>24</xdr:row>
      <xdr:rowOff>71437</xdr:rowOff>
    </xdr:from>
    <xdr:to>
      <xdr:col>12</xdr:col>
      <xdr:colOff>888206</xdr:colOff>
      <xdr:row>24</xdr:row>
      <xdr:rowOff>80962</xdr:rowOff>
    </xdr:to>
    <xdr:cxnSp macro="">
      <xdr:nvCxnSpPr>
        <xdr:cNvPr id="9" name="Straight Arrow Connector 8"/>
        <xdr:cNvCxnSpPr/>
      </xdr:nvCxnSpPr>
      <xdr:spPr>
        <a:xfrm>
          <a:off x="9441656" y="4929187"/>
          <a:ext cx="1771650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523876</xdr:colOff>
      <xdr:row>9</xdr:row>
      <xdr:rowOff>38100</xdr:rowOff>
    </xdr:from>
    <xdr:to>
      <xdr:col>11</xdr:col>
      <xdr:colOff>371476</xdr:colOff>
      <xdr:row>15</xdr:row>
      <xdr:rowOff>114536</xdr:rowOff>
    </xdr:to>
    <xdr:sp macro="" textlink="">
      <xdr:nvSpPr>
        <xdr:cNvPr id="10" name="Rectangle 9"/>
        <xdr:cNvSpPr/>
      </xdr:nvSpPr>
      <xdr:spPr>
        <a:xfrm>
          <a:off x="9020176" y="2057400"/>
          <a:ext cx="7620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695324</xdr:colOff>
      <xdr:row>9</xdr:row>
      <xdr:rowOff>47625</xdr:rowOff>
    </xdr:from>
    <xdr:to>
      <xdr:col>13</xdr:col>
      <xdr:colOff>761999</xdr:colOff>
      <xdr:row>15</xdr:row>
      <xdr:rowOff>124061</xdr:rowOff>
    </xdr:to>
    <xdr:sp macro="" textlink="">
      <xdr:nvSpPr>
        <xdr:cNvPr id="11" name="Rectangle 10"/>
        <xdr:cNvSpPr/>
      </xdr:nvSpPr>
      <xdr:spPr>
        <a:xfrm>
          <a:off x="11020424" y="20669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447675</xdr:colOff>
      <xdr:row>15</xdr:row>
      <xdr:rowOff>19050</xdr:rowOff>
    </xdr:from>
    <xdr:to>
      <xdr:col>13</xdr:col>
      <xdr:colOff>752475</xdr:colOff>
      <xdr:row>21</xdr:row>
      <xdr:rowOff>114536</xdr:rowOff>
    </xdr:to>
    <xdr:sp macro="" textlink="">
      <xdr:nvSpPr>
        <xdr:cNvPr id="12" name="Rectangle 11"/>
        <xdr:cNvSpPr/>
      </xdr:nvSpPr>
      <xdr:spPr>
        <a:xfrm>
          <a:off x="10772775" y="3181350"/>
          <a:ext cx="12192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</a:p>
      </xdr:txBody>
    </xdr:sp>
    <xdr:clientData/>
  </xdr:twoCellAnchor>
  <xdr:twoCellAnchor>
    <xdr:from>
      <xdr:col>10</xdr:col>
      <xdr:colOff>266700</xdr:colOff>
      <xdr:row>15</xdr:row>
      <xdr:rowOff>9525</xdr:rowOff>
    </xdr:from>
    <xdr:to>
      <xdr:col>11</xdr:col>
      <xdr:colOff>333375</xdr:colOff>
      <xdr:row>21</xdr:row>
      <xdr:rowOff>105011</xdr:rowOff>
    </xdr:to>
    <xdr:sp macro="" textlink="">
      <xdr:nvSpPr>
        <xdr:cNvPr id="13" name="Rectangle 12"/>
        <xdr:cNvSpPr/>
      </xdr:nvSpPr>
      <xdr:spPr>
        <a:xfrm>
          <a:off x="8763000" y="31718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10</xdr:col>
      <xdr:colOff>514350</xdr:colOff>
      <xdr:row>21</xdr:row>
      <xdr:rowOff>9525</xdr:rowOff>
    </xdr:from>
    <xdr:to>
      <xdr:col>13</xdr:col>
      <xdr:colOff>466725</xdr:colOff>
      <xdr:row>21</xdr:row>
      <xdr:rowOff>22741</xdr:rowOff>
    </xdr:to>
    <xdr:cxnSp macro="">
      <xdr:nvCxnSpPr>
        <xdr:cNvPr id="14" name="Straight Arrow Connector 13"/>
        <xdr:cNvCxnSpPr>
          <a:endCxn id="17" idx="1"/>
        </xdr:cNvCxnSpPr>
      </xdr:nvCxnSpPr>
      <xdr:spPr>
        <a:xfrm>
          <a:off x="9010650" y="4295775"/>
          <a:ext cx="2695575" cy="13216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11</xdr:row>
      <xdr:rowOff>123825</xdr:rowOff>
    </xdr:from>
    <xdr:to>
      <xdr:col>10</xdr:col>
      <xdr:colOff>228600</xdr:colOff>
      <xdr:row>19</xdr:row>
      <xdr:rowOff>180975</xdr:rowOff>
    </xdr:to>
    <xdr:cxnSp macro="">
      <xdr:nvCxnSpPr>
        <xdr:cNvPr id="15" name="Straight Arrow Connector 14"/>
        <xdr:cNvCxnSpPr/>
      </xdr:nvCxnSpPr>
      <xdr:spPr>
        <a:xfrm flipH="1" flipV="1">
          <a:off x="8715375" y="2524125"/>
          <a:ext cx="9525" cy="156210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838200</xdr:colOff>
      <xdr:row>19</xdr:row>
      <xdr:rowOff>180975</xdr:rowOff>
    </xdr:from>
    <xdr:to>
      <xdr:col>10</xdr:col>
      <xdr:colOff>492289</xdr:colOff>
      <xdr:row>21</xdr:row>
      <xdr:rowOff>169307</xdr:rowOff>
    </xdr:to>
    <xdr:sp macro="" textlink="">
      <xdr:nvSpPr>
        <xdr:cNvPr id="16" name="TextBox 30"/>
        <xdr:cNvSpPr txBox="1"/>
      </xdr:nvSpPr>
      <xdr:spPr>
        <a:xfrm>
          <a:off x="8420100" y="4086225"/>
          <a:ext cx="568489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Low</a:t>
          </a:r>
        </a:p>
      </xdr:txBody>
    </xdr:sp>
    <xdr:clientData/>
  </xdr:twoCellAnchor>
  <xdr:twoCellAnchor>
    <xdr:from>
      <xdr:col>13</xdr:col>
      <xdr:colOff>466725</xdr:colOff>
      <xdr:row>20</xdr:row>
      <xdr:rowOff>28575</xdr:rowOff>
    </xdr:from>
    <xdr:to>
      <xdr:col>14</xdr:col>
      <xdr:colOff>31643</xdr:colOff>
      <xdr:row>22</xdr:row>
      <xdr:rowOff>16907</xdr:rowOff>
    </xdr:to>
    <xdr:sp macro="" textlink="">
      <xdr:nvSpPr>
        <xdr:cNvPr id="17" name="TextBox 32"/>
        <xdr:cNvSpPr txBox="1"/>
      </xdr:nvSpPr>
      <xdr:spPr>
        <a:xfrm>
          <a:off x="11706225" y="412432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9</xdr:col>
      <xdr:colOff>819150</xdr:colOff>
      <xdr:row>9</xdr:row>
      <xdr:rowOff>104775</xdr:rowOff>
    </xdr:from>
    <xdr:to>
      <xdr:col>10</xdr:col>
      <xdr:colOff>517418</xdr:colOff>
      <xdr:row>11</xdr:row>
      <xdr:rowOff>93107</xdr:rowOff>
    </xdr:to>
    <xdr:sp macro="" textlink="">
      <xdr:nvSpPr>
        <xdr:cNvPr id="18" name="TextBox 32"/>
        <xdr:cNvSpPr txBox="1"/>
      </xdr:nvSpPr>
      <xdr:spPr>
        <a:xfrm>
          <a:off x="8401050" y="212407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11</xdr:col>
      <xdr:colOff>247650</xdr:colOff>
      <xdr:row>11</xdr:row>
      <xdr:rowOff>180975</xdr:rowOff>
    </xdr:from>
    <xdr:to>
      <xdr:col>12</xdr:col>
      <xdr:colOff>619125</xdr:colOff>
      <xdr:row>18</xdr:row>
      <xdr:rowOff>85961</xdr:rowOff>
    </xdr:to>
    <xdr:sp macro="" textlink="">
      <xdr:nvSpPr>
        <xdr:cNvPr id="19" name="Rectangle 18"/>
        <xdr:cNvSpPr/>
      </xdr:nvSpPr>
      <xdr:spPr>
        <a:xfrm>
          <a:off x="9658350" y="2581275"/>
          <a:ext cx="12858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92D050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ok</a:t>
          </a:r>
        </a:p>
      </xdr:txBody>
    </xdr:sp>
    <xdr:clientData/>
  </xdr:twoCellAnchor>
  <xdr:twoCellAnchor>
    <xdr:from>
      <xdr:col>8</xdr:col>
      <xdr:colOff>809624</xdr:colOff>
      <xdr:row>13</xdr:row>
      <xdr:rowOff>123825</xdr:rowOff>
    </xdr:from>
    <xdr:to>
      <xdr:col>10</xdr:col>
      <xdr:colOff>304799</xdr:colOff>
      <xdr:row>17</xdr:row>
      <xdr:rowOff>99405</xdr:rowOff>
    </xdr:to>
    <xdr:sp macro="" textlink="">
      <xdr:nvSpPr>
        <xdr:cNvPr id="20" name="TextBox 60"/>
        <xdr:cNvSpPr txBox="1"/>
      </xdr:nvSpPr>
      <xdr:spPr>
        <a:xfrm>
          <a:off x="7477124" y="2905125"/>
          <a:ext cx="1323975" cy="7185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2800" b="1" i="1">
              <a:ln w="3175">
                <a:solidFill>
                  <a:schemeClr val="tx1"/>
                </a:solidFill>
              </a:ln>
              <a:solidFill>
                <a:schemeClr val="tx2">
                  <a:lumMod val="20000"/>
                  <a:lumOff val="80000"/>
                </a:schemeClr>
              </a:solidFill>
            </a:rPr>
            <a:t>SCF </a:t>
          </a:r>
        </a:p>
        <a:p>
          <a:pPr algn="ctr"/>
          <a:r>
            <a:rPr lang="en-US" sz="1200" b="1" i="1">
              <a:ln w="3175">
                <a:noFill/>
              </a:ln>
              <a:solidFill>
                <a:sysClr val="windowText" lastClr="000000"/>
              </a:solidFill>
            </a:rPr>
            <a:t>(Dilution Water)</a:t>
          </a:r>
          <a:endParaRPr lang="en-US" sz="2400" b="1" i="1">
            <a:ln w="3175"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409575</xdr:colOff>
      <xdr:row>20</xdr:row>
      <xdr:rowOff>171450</xdr:rowOff>
    </xdr:from>
    <xdr:to>
      <xdr:col>13</xdr:col>
      <xdr:colOff>323850</xdr:colOff>
      <xdr:row>23</xdr:row>
      <xdr:rowOff>9525</xdr:rowOff>
    </xdr:to>
    <xdr:sp macro="" textlink="">
      <xdr:nvSpPr>
        <xdr:cNvPr id="21" name="TextBox 60"/>
        <xdr:cNvSpPr txBox="1"/>
      </xdr:nvSpPr>
      <xdr:spPr>
        <a:xfrm>
          <a:off x="9820275" y="4267200"/>
          <a:ext cx="1743075" cy="40957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 b="1" i="1">
              <a:ln w="3175">
                <a:solidFill>
                  <a:schemeClr val="tx1"/>
                </a:solidFill>
              </a:ln>
              <a:solidFill>
                <a:srgbClr val="FFFF99"/>
              </a:solidFill>
            </a:rPr>
            <a:t>GGA</a:t>
          </a:r>
          <a:r>
            <a:rPr lang="en-US" sz="2400" b="1" i="1">
              <a:solidFill>
                <a:srgbClr val="FFFF99"/>
              </a:solidFill>
            </a:rPr>
            <a:t> 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(Seed</a:t>
          </a:r>
          <a:r>
            <a:rPr lang="en-US" sz="1100" b="1" i="1" kern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Volume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US" sz="1100">
            <a:solidFill>
              <a:sysClr val="windowText" lastClr="000000"/>
            </a:solidFill>
            <a:effectLst/>
          </a:endParaRPr>
        </a:p>
        <a:p>
          <a:endParaRPr lang="en-US" sz="2400" b="1" i="1"/>
        </a:p>
      </xdr:txBody>
    </xdr:sp>
    <xdr:clientData/>
  </xdr:twoCellAnchor>
  <xdr:twoCellAnchor>
    <xdr:from>
      <xdr:col>10</xdr:col>
      <xdr:colOff>390525</xdr:colOff>
      <xdr:row>15</xdr:row>
      <xdr:rowOff>85725</xdr:rowOff>
    </xdr:from>
    <xdr:to>
      <xdr:col>11</xdr:col>
      <xdr:colOff>314325</xdr:colOff>
      <xdr:row>15</xdr:row>
      <xdr:rowOff>95250</xdr:rowOff>
    </xdr:to>
    <xdr:cxnSp macro="">
      <xdr:nvCxnSpPr>
        <xdr:cNvPr id="22" name="Straight Connector 21"/>
        <xdr:cNvCxnSpPr/>
      </xdr:nvCxnSpPr>
      <xdr:spPr>
        <a:xfrm>
          <a:off x="8886825" y="3248025"/>
          <a:ext cx="838200" cy="9525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904875</xdr:colOff>
      <xdr:row>17</xdr:row>
      <xdr:rowOff>104775</xdr:rowOff>
    </xdr:from>
    <xdr:to>
      <xdr:col>11</xdr:col>
      <xdr:colOff>904875</xdr:colOff>
      <xdr:row>20</xdr:row>
      <xdr:rowOff>47625</xdr:rowOff>
    </xdr:to>
    <xdr:cxnSp macro="">
      <xdr:nvCxnSpPr>
        <xdr:cNvPr id="23" name="Straight Connector 22"/>
        <xdr:cNvCxnSpPr/>
      </xdr:nvCxnSpPr>
      <xdr:spPr>
        <a:xfrm flipV="1">
          <a:off x="10315575" y="3629025"/>
          <a:ext cx="0" cy="514350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890390</xdr:colOff>
      <xdr:row>20</xdr:row>
      <xdr:rowOff>104775</xdr:rowOff>
    </xdr:from>
    <xdr:ext cx="988861" cy="468077"/>
    <xdr:sp macro="" textlink="">
      <xdr:nvSpPr>
        <xdr:cNvPr id="24" name="TextBox 23"/>
        <xdr:cNvSpPr txBox="1"/>
      </xdr:nvSpPr>
      <xdr:spPr>
        <a:xfrm>
          <a:off x="7557890" y="4200525"/>
          <a:ext cx="988861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/>
            <a:t>i = Increase</a:t>
          </a:r>
        </a:p>
        <a:p>
          <a:pPr algn="ctr"/>
          <a:r>
            <a:rPr lang="en-US" sz="1200"/>
            <a:t>d = Decrease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15</xdr:row>
      <xdr:rowOff>76200</xdr:rowOff>
    </xdr:from>
    <xdr:to>
      <xdr:col>6</xdr:col>
      <xdr:colOff>161925</xdr:colOff>
      <xdr:row>15</xdr:row>
      <xdr:rowOff>76200</xdr:rowOff>
    </xdr:to>
    <xdr:cxnSp macro="">
      <xdr:nvCxnSpPr>
        <xdr:cNvPr id="2" name="Straight Arrow Connector 1"/>
        <xdr:cNvCxnSpPr/>
      </xdr:nvCxnSpPr>
      <xdr:spPr>
        <a:xfrm>
          <a:off x="1190625" y="3238500"/>
          <a:ext cx="4076700" cy="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24</xdr:row>
      <xdr:rowOff>66675</xdr:rowOff>
    </xdr:from>
    <xdr:to>
      <xdr:col>4</xdr:col>
      <xdr:colOff>390525</xdr:colOff>
      <xdr:row>24</xdr:row>
      <xdr:rowOff>76201</xdr:rowOff>
    </xdr:to>
    <xdr:cxnSp macro="">
      <xdr:nvCxnSpPr>
        <xdr:cNvPr id="3" name="Straight Arrow Connector 2"/>
        <xdr:cNvCxnSpPr/>
      </xdr:nvCxnSpPr>
      <xdr:spPr>
        <a:xfrm>
          <a:off x="1200150" y="4924425"/>
          <a:ext cx="2733675" cy="9526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31</xdr:row>
      <xdr:rowOff>66675</xdr:rowOff>
    </xdr:from>
    <xdr:to>
      <xdr:col>12</xdr:col>
      <xdr:colOff>66675</xdr:colOff>
      <xdr:row>31</xdr:row>
      <xdr:rowOff>85725</xdr:rowOff>
    </xdr:to>
    <xdr:cxnSp macro="">
      <xdr:nvCxnSpPr>
        <xdr:cNvPr id="4" name="Straight Arrow Connector 3"/>
        <xdr:cNvCxnSpPr/>
      </xdr:nvCxnSpPr>
      <xdr:spPr>
        <a:xfrm>
          <a:off x="1190625" y="6257925"/>
          <a:ext cx="9201150" cy="1905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42</xdr:row>
      <xdr:rowOff>66675</xdr:rowOff>
    </xdr:from>
    <xdr:to>
      <xdr:col>12</xdr:col>
      <xdr:colOff>76200</xdr:colOff>
      <xdr:row>42</xdr:row>
      <xdr:rowOff>76200</xdr:rowOff>
    </xdr:to>
    <xdr:cxnSp macro="">
      <xdr:nvCxnSpPr>
        <xdr:cNvPr id="5" name="Straight Arrow Connector 4"/>
        <xdr:cNvCxnSpPr/>
      </xdr:nvCxnSpPr>
      <xdr:spPr>
        <a:xfrm>
          <a:off x="1190625" y="833437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53</xdr:row>
      <xdr:rowOff>66675</xdr:rowOff>
    </xdr:from>
    <xdr:to>
      <xdr:col>12</xdr:col>
      <xdr:colOff>76200</xdr:colOff>
      <xdr:row>53</xdr:row>
      <xdr:rowOff>76200</xdr:rowOff>
    </xdr:to>
    <xdr:cxnSp macro="">
      <xdr:nvCxnSpPr>
        <xdr:cNvPr id="6" name="Straight Arrow Connector 5"/>
        <xdr:cNvCxnSpPr/>
      </xdr:nvCxnSpPr>
      <xdr:spPr>
        <a:xfrm>
          <a:off x="1190625" y="1041082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24</xdr:row>
      <xdr:rowOff>76200</xdr:rowOff>
    </xdr:from>
    <xdr:to>
      <xdr:col>7</xdr:col>
      <xdr:colOff>409575</xdr:colOff>
      <xdr:row>24</xdr:row>
      <xdr:rowOff>76201</xdr:rowOff>
    </xdr:to>
    <xdr:cxnSp macro="">
      <xdr:nvCxnSpPr>
        <xdr:cNvPr id="7" name="Straight Arrow Connector 6"/>
        <xdr:cNvCxnSpPr/>
      </xdr:nvCxnSpPr>
      <xdr:spPr>
        <a:xfrm flipV="1">
          <a:off x="5162550" y="4933950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200025</xdr:colOff>
      <xdr:row>12</xdr:row>
      <xdr:rowOff>9525</xdr:rowOff>
    </xdr:from>
    <xdr:to>
      <xdr:col>5</xdr:col>
      <xdr:colOff>552450</xdr:colOff>
      <xdr:row>12</xdr:row>
      <xdr:rowOff>9526</xdr:rowOff>
    </xdr:to>
    <xdr:cxnSp macro="">
      <xdr:nvCxnSpPr>
        <xdr:cNvPr id="8" name="Straight Arrow Connector 7"/>
        <xdr:cNvCxnSpPr/>
      </xdr:nvCxnSpPr>
      <xdr:spPr>
        <a:xfrm flipV="1">
          <a:off x="3743325" y="2600325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30956</xdr:colOff>
      <xdr:row>24</xdr:row>
      <xdr:rowOff>71437</xdr:rowOff>
    </xdr:from>
    <xdr:to>
      <xdr:col>12</xdr:col>
      <xdr:colOff>888206</xdr:colOff>
      <xdr:row>24</xdr:row>
      <xdr:rowOff>80962</xdr:rowOff>
    </xdr:to>
    <xdr:cxnSp macro="">
      <xdr:nvCxnSpPr>
        <xdr:cNvPr id="9" name="Straight Arrow Connector 8"/>
        <xdr:cNvCxnSpPr/>
      </xdr:nvCxnSpPr>
      <xdr:spPr>
        <a:xfrm>
          <a:off x="9441656" y="4929187"/>
          <a:ext cx="1771650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523876</xdr:colOff>
      <xdr:row>9</xdr:row>
      <xdr:rowOff>38100</xdr:rowOff>
    </xdr:from>
    <xdr:to>
      <xdr:col>11</xdr:col>
      <xdr:colOff>371476</xdr:colOff>
      <xdr:row>15</xdr:row>
      <xdr:rowOff>114536</xdr:rowOff>
    </xdr:to>
    <xdr:sp macro="" textlink="">
      <xdr:nvSpPr>
        <xdr:cNvPr id="10" name="Rectangle 9"/>
        <xdr:cNvSpPr/>
      </xdr:nvSpPr>
      <xdr:spPr>
        <a:xfrm>
          <a:off x="9020176" y="2057400"/>
          <a:ext cx="7620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695324</xdr:colOff>
      <xdr:row>9</xdr:row>
      <xdr:rowOff>47625</xdr:rowOff>
    </xdr:from>
    <xdr:to>
      <xdr:col>13</xdr:col>
      <xdr:colOff>761999</xdr:colOff>
      <xdr:row>15</xdr:row>
      <xdr:rowOff>124061</xdr:rowOff>
    </xdr:to>
    <xdr:sp macro="" textlink="">
      <xdr:nvSpPr>
        <xdr:cNvPr id="11" name="Rectangle 10"/>
        <xdr:cNvSpPr/>
      </xdr:nvSpPr>
      <xdr:spPr>
        <a:xfrm>
          <a:off x="11020424" y="20669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447675</xdr:colOff>
      <xdr:row>15</xdr:row>
      <xdr:rowOff>19050</xdr:rowOff>
    </xdr:from>
    <xdr:to>
      <xdr:col>13</xdr:col>
      <xdr:colOff>752475</xdr:colOff>
      <xdr:row>21</xdr:row>
      <xdr:rowOff>114536</xdr:rowOff>
    </xdr:to>
    <xdr:sp macro="" textlink="">
      <xdr:nvSpPr>
        <xdr:cNvPr id="12" name="Rectangle 11"/>
        <xdr:cNvSpPr/>
      </xdr:nvSpPr>
      <xdr:spPr>
        <a:xfrm>
          <a:off x="10772775" y="3181350"/>
          <a:ext cx="12192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</a:p>
      </xdr:txBody>
    </xdr:sp>
    <xdr:clientData/>
  </xdr:twoCellAnchor>
  <xdr:twoCellAnchor>
    <xdr:from>
      <xdr:col>10</xdr:col>
      <xdr:colOff>266700</xdr:colOff>
      <xdr:row>15</xdr:row>
      <xdr:rowOff>9525</xdr:rowOff>
    </xdr:from>
    <xdr:to>
      <xdr:col>11</xdr:col>
      <xdr:colOff>333375</xdr:colOff>
      <xdr:row>21</xdr:row>
      <xdr:rowOff>105011</xdr:rowOff>
    </xdr:to>
    <xdr:sp macro="" textlink="">
      <xdr:nvSpPr>
        <xdr:cNvPr id="13" name="Rectangle 12"/>
        <xdr:cNvSpPr/>
      </xdr:nvSpPr>
      <xdr:spPr>
        <a:xfrm>
          <a:off x="8763000" y="31718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10</xdr:col>
      <xdr:colOff>514350</xdr:colOff>
      <xdr:row>21</xdr:row>
      <xdr:rowOff>9525</xdr:rowOff>
    </xdr:from>
    <xdr:to>
      <xdr:col>13</xdr:col>
      <xdr:colOff>466725</xdr:colOff>
      <xdr:row>21</xdr:row>
      <xdr:rowOff>22741</xdr:rowOff>
    </xdr:to>
    <xdr:cxnSp macro="">
      <xdr:nvCxnSpPr>
        <xdr:cNvPr id="14" name="Straight Arrow Connector 13"/>
        <xdr:cNvCxnSpPr>
          <a:endCxn id="17" idx="1"/>
        </xdr:cNvCxnSpPr>
      </xdr:nvCxnSpPr>
      <xdr:spPr>
        <a:xfrm>
          <a:off x="9010650" y="4295775"/>
          <a:ext cx="2695575" cy="13216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11</xdr:row>
      <xdr:rowOff>123825</xdr:rowOff>
    </xdr:from>
    <xdr:to>
      <xdr:col>10</xdr:col>
      <xdr:colOff>228600</xdr:colOff>
      <xdr:row>19</xdr:row>
      <xdr:rowOff>180975</xdr:rowOff>
    </xdr:to>
    <xdr:cxnSp macro="">
      <xdr:nvCxnSpPr>
        <xdr:cNvPr id="15" name="Straight Arrow Connector 14"/>
        <xdr:cNvCxnSpPr/>
      </xdr:nvCxnSpPr>
      <xdr:spPr>
        <a:xfrm flipH="1" flipV="1">
          <a:off x="8715375" y="2524125"/>
          <a:ext cx="9525" cy="156210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838200</xdr:colOff>
      <xdr:row>19</xdr:row>
      <xdr:rowOff>180975</xdr:rowOff>
    </xdr:from>
    <xdr:to>
      <xdr:col>10</xdr:col>
      <xdr:colOff>492289</xdr:colOff>
      <xdr:row>21</xdr:row>
      <xdr:rowOff>169307</xdr:rowOff>
    </xdr:to>
    <xdr:sp macro="" textlink="">
      <xdr:nvSpPr>
        <xdr:cNvPr id="16" name="TextBox 30"/>
        <xdr:cNvSpPr txBox="1"/>
      </xdr:nvSpPr>
      <xdr:spPr>
        <a:xfrm>
          <a:off x="8420100" y="4086225"/>
          <a:ext cx="568489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Low</a:t>
          </a:r>
        </a:p>
      </xdr:txBody>
    </xdr:sp>
    <xdr:clientData/>
  </xdr:twoCellAnchor>
  <xdr:twoCellAnchor>
    <xdr:from>
      <xdr:col>13</xdr:col>
      <xdr:colOff>466725</xdr:colOff>
      <xdr:row>20</xdr:row>
      <xdr:rowOff>28575</xdr:rowOff>
    </xdr:from>
    <xdr:to>
      <xdr:col>14</xdr:col>
      <xdr:colOff>31643</xdr:colOff>
      <xdr:row>22</xdr:row>
      <xdr:rowOff>16907</xdr:rowOff>
    </xdr:to>
    <xdr:sp macro="" textlink="">
      <xdr:nvSpPr>
        <xdr:cNvPr id="17" name="TextBox 32"/>
        <xdr:cNvSpPr txBox="1"/>
      </xdr:nvSpPr>
      <xdr:spPr>
        <a:xfrm>
          <a:off x="11706225" y="412432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9</xdr:col>
      <xdr:colOff>819150</xdr:colOff>
      <xdr:row>9</xdr:row>
      <xdr:rowOff>104775</xdr:rowOff>
    </xdr:from>
    <xdr:to>
      <xdr:col>10</xdr:col>
      <xdr:colOff>517418</xdr:colOff>
      <xdr:row>11</xdr:row>
      <xdr:rowOff>93107</xdr:rowOff>
    </xdr:to>
    <xdr:sp macro="" textlink="">
      <xdr:nvSpPr>
        <xdr:cNvPr id="18" name="TextBox 32"/>
        <xdr:cNvSpPr txBox="1"/>
      </xdr:nvSpPr>
      <xdr:spPr>
        <a:xfrm>
          <a:off x="8401050" y="212407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11</xdr:col>
      <xdr:colOff>247650</xdr:colOff>
      <xdr:row>11</xdr:row>
      <xdr:rowOff>180975</xdr:rowOff>
    </xdr:from>
    <xdr:to>
      <xdr:col>12</xdr:col>
      <xdr:colOff>619125</xdr:colOff>
      <xdr:row>18</xdr:row>
      <xdr:rowOff>85961</xdr:rowOff>
    </xdr:to>
    <xdr:sp macro="" textlink="">
      <xdr:nvSpPr>
        <xdr:cNvPr id="19" name="Rectangle 18"/>
        <xdr:cNvSpPr/>
      </xdr:nvSpPr>
      <xdr:spPr>
        <a:xfrm>
          <a:off x="9658350" y="2581275"/>
          <a:ext cx="12858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92D050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ok</a:t>
          </a:r>
        </a:p>
      </xdr:txBody>
    </xdr:sp>
    <xdr:clientData/>
  </xdr:twoCellAnchor>
  <xdr:twoCellAnchor>
    <xdr:from>
      <xdr:col>8</xdr:col>
      <xdr:colOff>809624</xdr:colOff>
      <xdr:row>13</xdr:row>
      <xdr:rowOff>123825</xdr:rowOff>
    </xdr:from>
    <xdr:to>
      <xdr:col>10</xdr:col>
      <xdr:colOff>304799</xdr:colOff>
      <xdr:row>17</xdr:row>
      <xdr:rowOff>99405</xdr:rowOff>
    </xdr:to>
    <xdr:sp macro="" textlink="">
      <xdr:nvSpPr>
        <xdr:cNvPr id="20" name="TextBox 60"/>
        <xdr:cNvSpPr txBox="1"/>
      </xdr:nvSpPr>
      <xdr:spPr>
        <a:xfrm>
          <a:off x="7477124" y="2905125"/>
          <a:ext cx="1323975" cy="7185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2800" b="1" i="1">
              <a:ln w="3175">
                <a:solidFill>
                  <a:schemeClr val="tx1"/>
                </a:solidFill>
              </a:ln>
              <a:solidFill>
                <a:schemeClr val="tx2">
                  <a:lumMod val="20000"/>
                  <a:lumOff val="80000"/>
                </a:schemeClr>
              </a:solidFill>
            </a:rPr>
            <a:t>SCF </a:t>
          </a:r>
        </a:p>
        <a:p>
          <a:pPr algn="ctr"/>
          <a:r>
            <a:rPr lang="en-US" sz="1200" b="1" i="1">
              <a:ln w="3175">
                <a:noFill/>
              </a:ln>
              <a:solidFill>
                <a:sysClr val="windowText" lastClr="000000"/>
              </a:solidFill>
            </a:rPr>
            <a:t>(Dilution Water)</a:t>
          </a:r>
          <a:endParaRPr lang="en-US" sz="2400" b="1" i="1">
            <a:ln w="3175"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409575</xdr:colOff>
      <xdr:row>20</xdr:row>
      <xdr:rowOff>171450</xdr:rowOff>
    </xdr:from>
    <xdr:to>
      <xdr:col>13</xdr:col>
      <xdr:colOff>323850</xdr:colOff>
      <xdr:row>23</xdr:row>
      <xdr:rowOff>9525</xdr:rowOff>
    </xdr:to>
    <xdr:sp macro="" textlink="">
      <xdr:nvSpPr>
        <xdr:cNvPr id="21" name="TextBox 60"/>
        <xdr:cNvSpPr txBox="1"/>
      </xdr:nvSpPr>
      <xdr:spPr>
        <a:xfrm>
          <a:off x="9820275" y="4267200"/>
          <a:ext cx="1743075" cy="40957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 b="1" i="1">
              <a:ln w="3175">
                <a:solidFill>
                  <a:schemeClr val="tx1"/>
                </a:solidFill>
              </a:ln>
              <a:solidFill>
                <a:srgbClr val="FFFF99"/>
              </a:solidFill>
            </a:rPr>
            <a:t>GGA</a:t>
          </a:r>
          <a:r>
            <a:rPr lang="en-US" sz="2400" b="1" i="1">
              <a:solidFill>
                <a:srgbClr val="FFFF99"/>
              </a:solidFill>
            </a:rPr>
            <a:t> 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(Seed</a:t>
          </a:r>
          <a:r>
            <a:rPr lang="en-US" sz="1100" b="1" i="1" kern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Volume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US" sz="1100">
            <a:solidFill>
              <a:sysClr val="windowText" lastClr="000000"/>
            </a:solidFill>
            <a:effectLst/>
          </a:endParaRPr>
        </a:p>
        <a:p>
          <a:endParaRPr lang="en-US" sz="2400" b="1" i="1"/>
        </a:p>
      </xdr:txBody>
    </xdr:sp>
    <xdr:clientData/>
  </xdr:twoCellAnchor>
  <xdr:twoCellAnchor>
    <xdr:from>
      <xdr:col>10</xdr:col>
      <xdr:colOff>390525</xdr:colOff>
      <xdr:row>15</xdr:row>
      <xdr:rowOff>85725</xdr:rowOff>
    </xdr:from>
    <xdr:to>
      <xdr:col>11</xdr:col>
      <xdr:colOff>314325</xdr:colOff>
      <xdr:row>15</xdr:row>
      <xdr:rowOff>95250</xdr:rowOff>
    </xdr:to>
    <xdr:cxnSp macro="">
      <xdr:nvCxnSpPr>
        <xdr:cNvPr id="22" name="Straight Connector 21"/>
        <xdr:cNvCxnSpPr/>
      </xdr:nvCxnSpPr>
      <xdr:spPr>
        <a:xfrm>
          <a:off x="8886825" y="3248025"/>
          <a:ext cx="838200" cy="9525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904875</xdr:colOff>
      <xdr:row>17</xdr:row>
      <xdr:rowOff>104775</xdr:rowOff>
    </xdr:from>
    <xdr:to>
      <xdr:col>11</xdr:col>
      <xdr:colOff>904875</xdr:colOff>
      <xdr:row>20</xdr:row>
      <xdr:rowOff>47625</xdr:rowOff>
    </xdr:to>
    <xdr:cxnSp macro="">
      <xdr:nvCxnSpPr>
        <xdr:cNvPr id="23" name="Straight Connector 22"/>
        <xdr:cNvCxnSpPr/>
      </xdr:nvCxnSpPr>
      <xdr:spPr>
        <a:xfrm flipV="1">
          <a:off x="10315575" y="3629025"/>
          <a:ext cx="0" cy="514350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890390</xdr:colOff>
      <xdr:row>20</xdr:row>
      <xdr:rowOff>104775</xdr:rowOff>
    </xdr:from>
    <xdr:ext cx="988861" cy="468077"/>
    <xdr:sp macro="" textlink="">
      <xdr:nvSpPr>
        <xdr:cNvPr id="24" name="TextBox 23"/>
        <xdr:cNvSpPr txBox="1"/>
      </xdr:nvSpPr>
      <xdr:spPr>
        <a:xfrm>
          <a:off x="7557890" y="4200525"/>
          <a:ext cx="988861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/>
            <a:t>i = Increase</a:t>
          </a:r>
        </a:p>
        <a:p>
          <a:pPr algn="ctr"/>
          <a:r>
            <a:rPr lang="en-US" sz="1200"/>
            <a:t>d = Decrease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15</xdr:row>
      <xdr:rowOff>76200</xdr:rowOff>
    </xdr:from>
    <xdr:to>
      <xdr:col>6</xdr:col>
      <xdr:colOff>161925</xdr:colOff>
      <xdr:row>15</xdr:row>
      <xdr:rowOff>76200</xdr:rowOff>
    </xdr:to>
    <xdr:cxnSp macro="">
      <xdr:nvCxnSpPr>
        <xdr:cNvPr id="2" name="Straight Arrow Connector 1"/>
        <xdr:cNvCxnSpPr/>
      </xdr:nvCxnSpPr>
      <xdr:spPr>
        <a:xfrm>
          <a:off x="1190625" y="3238500"/>
          <a:ext cx="4076700" cy="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24</xdr:row>
      <xdr:rowOff>66675</xdr:rowOff>
    </xdr:from>
    <xdr:to>
      <xdr:col>4</xdr:col>
      <xdr:colOff>390525</xdr:colOff>
      <xdr:row>24</xdr:row>
      <xdr:rowOff>76201</xdr:rowOff>
    </xdr:to>
    <xdr:cxnSp macro="">
      <xdr:nvCxnSpPr>
        <xdr:cNvPr id="3" name="Straight Arrow Connector 2"/>
        <xdr:cNvCxnSpPr/>
      </xdr:nvCxnSpPr>
      <xdr:spPr>
        <a:xfrm>
          <a:off x="1200150" y="4924425"/>
          <a:ext cx="2733675" cy="9526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31</xdr:row>
      <xdr:rowOff>66675</xdr:rowOff>
    </xdr:from>
    <xdr:to>
      <xdr:col>12</xdr:col>
      <xdr:colOff>66675</xdr:colOff>
      <xdr:row>31</xdr:row>
      <xdr:rowOff>85725</xdr:rowOff>
    </xdr:to>
    <xdr:cxnSp macro="">
      <xdr:nvCxnSpPr>
        <xdr:cNvPr id="4" name="Straight Arrow Connector 3"/>
        <xdr:cNvCxnSpPr/>
      </xdr:nvCxnSpPr>
      <xdr:spPr>
        <a:xfrm>
          <a:off x="1190625" y="6257925"/>
          <a:ext cx="9201150" cy="1905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42</xdr:row>
      <xdr:rowOff>66675</xdr:rowOff>
    </xdr:from>
    <xdr:to>
      <xdr:col>12</xdr:col>
      <xdr:colOff>76200</xdr:colOff>
      <xdr:row>42</xdr:row>
      <xdr:rowOff>76200</xdr:rowOff>
    </xdr:to>
    <xdr:cxnSp macro="">
      <xdr:nvCxnSpPr>
        <xdr:cNvPr id="5" name="Straight Arrow Connector 4"/>
        <xdr:cNvCxnSpPr/>
      </xdr:nvCxnSpPr>
      <xdr:spPr>
        <a:xfrm>
          <a:off x="1190625" y="833437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53</xdr:row>
      <xdr:rowOff>66675</xdr:rowOff>
    </xdr:from>
    <xdr:to>
      <xdr:col>12</xdr:col>
      <xdr:colOff>76200</xdr:colOff>
      <xdr:row>53</xdr:row>
      <xdr:rowOff>76200</xdr:rowOff>
    </xdr:to>
    <xdr:cxnSp macro="">
      <xdr:nvCxnSpPr>
        <xdr:cNvPr id="6" name="Straight Arrow Connector 5"/>
        <xdr:cNvCxnSpPr/>
      </xdr:nvCxnSpPr>
      <xdr:spPr>
        <a:xfrm>
          <a:off x="1190625" y="1041082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24</xdr:row>
      <xdr:rowOff>76200</xdr:rowOff>
    </xdr:from>
    <xdr:to>
      <xdr:col>7</xdr:col>
      <xdr:colOff>409575</xdr:colOff>
      <xdr:row>24</xdr:row>
      <xdr:rowOff>76201</xdr:rowOff>
    </xdr:to>
    <xdr:cxnSp macro="">
      <xdr:nvCxnSpPr>
        <xdr:cNvPr id="7" name="Straight Arrow Connector 6"/>
        <xdr:cNvCxnSpPr/>
      </xdr:nvCxnSpPr>
      <xdr:spPr>
        <a:xfrm flipV="1">
          <a:off x="5162550" y="4933950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200025</xdr:colOff>
      <xdr:row>12</xdr:row>
      <xdr:rowOff>9525</xdr:rowOff>
    </xdr:from>
    <xdr:to>
      <xdr:col>5</xdr:col>
      <xdr:colOff>552450</xdr:colOff>
      <xdr:row>12</xdr:row>
      <xdr:rowOff>9526</xdr:rowOff>
    </xdr:to>
    <xdr:cxnSp macro="">
      <xdr:nvCxnSpPr>
        <xdr:cNvPr id="8" name="Straight Arrow Connector 7"/>
        <xdr:cNvCxnSpPr/>
      </xdr:nvCxnSpPr>
      <xdr:spPr>
        <a:xfrm flipV="1">
          <a:off x="3743325" y="2600325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30956</xdr:colOff>
      <xdr:row>24</xdr:row>
      <xdr:rowOff>71437</xdr:rowOff>
    </xdr:from>
    <xdr:to>
      <xdr:col>12</xdr:col>
      <xdr:colOff>888206</xdr:colOff>
      <xdr:row>24</xdr:row>
      <xdr:rowOff>80962</xdr:rowOff>
    </xdr:to>
    <xdr:cxnSp macro="">
      <xdr:nvCxnSpPr>
        <xdr:cNvPr id="9" name="Straight Arrow Connector 8"/>
        <xdr:cNvCxnSpPr/>
      </xdr:nvCxnSpPr>
      <xdr:spPr>
        <a:xfrm>
          <a:off x="9441656" y="4929187"/>
          <a:ext cx="1771650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523876</xdr:colOff>
      <xdr:row>9</xdr:row>
      <xdr:rowOff>38100</xdr:rowOff>
    </xdr:from>
    <xdr:to>
      <xdr:col>11</xdr:col>
      <xdr:colOff>371476</xdr:colOff>
      <xdr:row>15</xdr:row>
      <xdr:rowOff>114536</xdr:rowOff>
    </xdr:to>
    <xdr:sp macro="" textlink="">
      <xdr:nvSpPr>
        <xdr:cNvPr id="10" name="Rectangle 9"/>
        <xdr:cNvSpPr/>
      </xdr:nvSpPr>
      <xdr:spPr>
        <a:xfrm>
          <a:off x="9020176" y="2057400"/>
          <a:ext cx="7620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695324</xdr:colOff>
      <xdr:row>9</xdr:row>
      <xdr:rowOff>47625</xdr:rowOff>
    </xdr:from>
    <xdr:to>
      <xdr:col>13</xdr:col>
      <xdr:colOff>761999</xdr:colOff>
      <xdr:row>15</xdr:row>
      <xdr:rowOff>124061</xdr:rowOff>
    </xdr:to>
    <xdr:sp macro="" textlink="">
      <xdr:nvSpPr>
        <xdr:cNvPr id="11" name="Rectangle 10"/>
        <xdr:cNvSpPr/>
      </xdr:nvSpPr>
      <xdr:spPr>
        <a:xfrm>
          <a:off x="11020424" y="20669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447675</xdr:colOff>
      <xdr:row>15</xdr:row>
      <xdr:rowOff>19050</xdr:rowOff>
    </xdr:from>
    <xdr:to>
      <xdr:col>13</xdr:col>
      <xdr:colOff>752475</xdr:colOff>
      <xdr:row>21</xdr:row>
      <xdr:rowOff>114536</xdr:rowOff>
    </xdr:to>
    <xdr:sp macro="" textlink="">
      <xdr:nvSpPr>
        <xdr:cNvPr id="12" name="Rectangle 11"/>
        <xdr:cNvSpPr/>
      </xdr:nvSpPr>
      <xdr:spPr>
        <a:xfrm>
          <a:off x="10772775" y="3181350"/>
          <a:ext cx="12192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</a:p>
      </xdr:txBody>
    </xdr:sp>
    <xdr:clientData/>
  </xdr:twoCellAnchor>
  <xdr:twoCellAnchor>
    <xdr:from>
      <xdr:col>10</xdr:col>
      <xdr:colOff>266700</xdr:colOff>
      <xdr:row>15</xdr:row>
      <xdr:rowOff>9525</xdr:rowOff>
    </xdr:from>
    <xdr:to>
      <xdr:col>11</xdr:col>
      <xdr:colOff>333375</xdr:colOff>
      <xdr:row>21</xdr:row>
      <xdr:rowOff>105011</xdr:rowOff>
    </xdr:to>
    <xdr:sp macro="" textlink="">
      <xdr:nvSpPr>
        <xdr:cNvPr id="13" name="Rectangle 12"/>
        <xdr:cNvSpPr/>
      </xdr:nvSpPr>
      <xdr:spPr>
        <a:xfrm>
          <a:off x="8763000" y="31718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10</xdr:col>
      <xdr:colOff>514350</xdr:colOff>
      <xdr:row>21</xdr:row>
      <xdr:rowOff>9525</xdr:rowOff>
    </xdr:from>
    <xdr:to>
      <xdr:col>13</xdr:col>
      <xdr:colOff>466725</xdr:colOff>
      <xdr:row>21</xdr:row>
      <xdr:rowOff>22741</xdr:rowOff>
    </xdr:to>
    <xdr:cxnSp macro="">
      <xdr:nvCxnSpPr>
        <xdr:cNvPr id="14" name="Straight Arrow Connector 13"/>
        <xdr:cNvCxnSpPr>
          <a:endCxn id="17" idx="1"/>
        </xdr:cNvCxnSpPr>
      </xdr:nvCxnSpPr>
      <xdr:spPr>
        <a:xfrm>
          <a:off x="9010650" y="4295775"/>
          <a:ext cx="2695575" cy="13216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11</xdr:row>
      <xdr:rowOff>123825</xdr:rowOff>
    </xdr:from>
    <xdr:to>
      <xdr:col>10</xdr:col>
      <xdr:colOff>228600</xdr:colOff>
      <xdr:row>19</xdr:row>
      <xdr:rowOff>180975</xdr:rowOff>
    </xdr:to>
    <xdr:cxnSp macro="">
      <xdr:nvCxnSpPr>
        <xdr:cNvPr id="15" name="Straight Arrow Connector 14"/>
        <xdr:cNvCxnSpPr/>
      </xdr:nvCxnSpPr>
      <xdr:spPr>
        <a:xfrm flipH="1" flipV="1">
          <a:off x="8715375" y="2524125"/>
          <a:ext cx="9525" cy="156210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838200</xdr:colOff>
      <xdr:row>19</xdr:row>
      <xdr:rowOff>180975</xdr:rowOff>
    </xdr:from>
    <xdr:to>
      <xdr:col>10</xdr:col>
      <xdr:colOff>492289</xdr:colOff>
      <xdr:row>21</xdr:row>
      <xdr:rowOff>169307</xdr:rowOff>
    </xdr:to>
    <xdr:sp macro="" textlink="">
      <xdr:nvSpPr>
        <xdr:cNvPr id="16" name="TextBox 30"/>
        <xdr:cNvSpPr txBox="1"/>
      </xdr:nvSpPr>
      <xdr:spPr>
        <a:xfrm>
          <a:off x="8420100" y="4086225"/>
          <a:ext cx="568489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Low</a:t>
          </a:r>
        </a:p>
      </xdr:txBody>
    </xdr:sp>
    <xdr:clientData/>
  </xdr:twoCellAnchor>
  <xdr:twoCellAnchor>
    <xdr:from>
      <xdr:col>13</xdr:col>
      <xdr:colOff>466725</xdr:colOff>
      <xdr:row>20</xdr:row>
      <xdr:rowOff>28575</xdr:rowOff>
    </xdr:from>
    <xdr:to>
      <xdr:col>14</xdr:col>
      <xdr:colOff>31643</xdr:colOff>
      <xdr:row>22</xdr:row>
      <xdr:rowOff>16907</xdr:rowOff>
    </xdr:to>
    <xdr:sp macro="" textlink="">
      <xdr:nvSpPr>
        <xdr:cNvPr id="17" name="TextBox 32"/>
        <xdr:cNvSpPr txBox="1"/>
      </xdr:nvSpPr>
      <xdr:spPr>
        <a:xfrm>
          <a:off x="11706225" y="412432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9</xdr:col>
      <xdr:colOff>819150</xdr:colOff>
      <xdr:row>9</xdr:row>
      <xdr:rowOff>104775</xdr:rowOff>
    </xdr:from>
    <xdr:to>
      <xdr:col>10</xdr:col>
      <xdr:colOff>517418</xdr:colOff>
      <xdr:row>11</xdr:row>
      <xdr:rowOff>93107</xdr:rowOff>
    </xdr:to>
    <xdr:sp macro="" textlink="">
      <xdr:nvSpPr>
        <xdr:cNvPr id="18" name="TextBox 32"/>
        <xdr:cNvSpPr txBox="1"/>
      </xdr:nvSpPr>
      <xdr:spPr>
        <a:xfrm>
          <a:off x="8401050" y="212407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11</xdr:col>
      <xdr:colOff>247650</xdr:colOff>
      <xdr:row>11</xdr:row>
      <xdr:rowOff>180975</xdr:rowOff>
    </xdr:from>
    <xdr:to>
      <xdr:col>12</xdr:col>
      <xdr:colOff>619125</xdr:colOff>
      <xdr:row>18</xdr:row>
      <xdr:rowOff>85961</xdr:rowOff>
    </xdr:to>
    <xdr:sp macro="" textlink="">
      <xdr:nvSpPr>
        <xdr:cNvPr id="19" name="Rectangle 18"/>
        <xdr:cNvSpPr/>
      </xdr:nvSpPr>
      <xdr:spPr>
        <a:xfrm>
          <a:off x="9658350" y="2581275"/>
          <a:ext cx="12858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92D050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ok</a:t>
          </a:r>
        </a:p>
      </xdr:txBody>
    </xdr:sp>
    <xdr:clientData/>
  </xdr:twoCellAnchor>
  <xdr:twoCellAnchor>
    <xdr:from>
      <xdr:col>8</xdr:col>
      <xdr:colOff>809624</xdr:colOff>
      <xdr:row>13</xdr:row>
      <xdr:rowOff>123825</xdr:rowOff>
    </xdr:from>
    <xdr:to>
      <xdr:col>10</xdr:col>
      <xdr:colOff>304799</xdr:colOff>
      <xdr:row>17</xdr:row>
      <xdr:rowOff>99405</xdr:rowOff>
    </xdr:to>
    <xdr:sp macro="" textlink="">
      <xdr:nvSpPr>
        <xdr:cNvPr id="20" name="TextBox 60"/>
        <xdr:cNvSpPr txBox="1"/>
      </xdr:nvSpPr>
      <xdr:spPr>
        <a:xfrm>
          <a:off x="7477124" y="2905125"/>
          <a:ext cx="1323975" cy="7185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2800" b="1" i="1">
              <a:ln w="3175">
                <a:solidFill>
                  <a:schemeClr val="tx1"/>
                </a:solidFill>
              </a:ln>
              <a:solidFill>
                <a:schemeClr val="tx2">
                  <a:lumMod val="20000"/>
                  <a:lumOff val="80000"/>
                </a:schemeClr>
              </a:solidFill>
            </a:rPr>
            <a:t>SCF </a:t>
          </a:r>
        </a:p>
        <a:p>
          <a:pPr algn="ctr"/>
          <a:r>
            <a:rPr lang="en-US" sz="1200" b="1" i="1">
              <a:ln w="3175">
                <a:noFill/>
              </a:ln>
              <a:solidFill>
                <a:sysClr val="windowText" lastClr="000000"/>
              </a:solidFill>
            </a:rPr>
            <a:t>(Dilution Water)</a:t>
          </a:r>
          <a:endParaRPr lang="en-US" sz="2400" b="1" i="1">
            <a:ln w="3175"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409575</xdr:colOff>
      <xdr:row>20</xdr:row>
      <xdr:rowOff>171450</xdr:rowOff>
    </xdr:from>
    <xdr:to>
      <xdr:col>13</xdr:col>
      <xdr:colOff>323850</xdr:colOff>
      <xdr:row>23</xdr:row>
      <xdr:rowOff>9525</xdr:rowOff>
    </xdr:to>
    <xdr:sp macro="" textlink="">
      <xdr:nvSpPr>
        <xdr:cNvPr id="21" name="TextBox 60"/>
        <xdr:cNvSpPr txBox="1"/>
      </xdr:nvSpPr>
      <xdr:spPr>
        <a:xfrm>
          <a:off x="9820275" y="4267200"/>
          <a:ext cx="1743075" cy="40957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 b="1" i="1">
              <a:ln w="3175">
                <a:solidFill>
                  <a:schemeClr val="tx1"/>
                </a:solidFill>
              </a:ln>
              <a:solidFill>
                <a:srgbClr val="FFFF99"/>
              </a:solidFill>
            </a:rPr>
            <a:t>GGA</a:t>
          </a:r>
          <a:r>
            <a:rPr lang="en-US" sz="2400" b="1" i="1">
              <a:solidFill>
                <a:srgbClr val="FFFF99"/>
              </a:solidFill>
            </a:rPr>
            <a:t> 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(Seed</a:t>
          </a:r>
          <a:r>
            <a:rPr lang="en-US" sz="1100" b="1" i="1" kern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Volume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US" sz="1100">
            <a:solidFill>
              <a:sysClr val="windowText" lastClr="000000"/>
            </a:solidFill>
            <a:effectLst/>
          </a:endParaRPr>
        </a:p>
        <a:p>
          <a:endParaRPr lang="en-US" sz="2400" b="1" i="1"/>
        </a:p>
      </xdr:txBody>
    </xdr:sp>
    <xdr:clientData/>
  </xdr:twoCellAnchor>
  <xdr:twoCellAnchor>
    <xdr:from>
      <xdr:col>10</xdr:col>
      <xdr:colOff>390525</xdr:colOff>
      <xdr:row>15</xdr:row>
      <xdr:rowOff>85725</xdr:rowOff>
    </xdr:from>
    <xdr:to>
      <xdr:col>11</xdr:col>
      <xdr:colOff>314325</xdr:colOff>
      <xdr:row>15</xdr:row>
      <xdr:rowOff>95250</xdr:rowOff>
    </xdr:to>
    <xdr:cxnSp macro="">
      <xdr:nvCxnSpPr>
        <xdr:cNvPr id="22" name="Straight Connector 21"/>
        <xdr:cNvCxnSpPr/>
      </xdr:nvCxnSpPr>
      <xdr:spPr>
        <a:xfrm>
          <a:off x="8886825" y="3248025"/>
          <a:ext cx="838200" cy="9525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904875</xdr:colOff>
      <xdr:row>17</xdr:row>
      <xdr:rowOff>104775</xdr:rowOff>
    </xdr:from>
    <xdr:to>
      <xdr:col>11</xdr:col>
      <xdr:colOff>904875</xdr:colOff>
      <xdr:row>20</xdr:row>
      <xdr:rowOff>47625</xdr:rowOff>
    </xdr:to>
    <xdr:cxnSp macro="">
      <xdr:nvCxnSpPr>
        <xdr:cNvPr id="23" name="Straight Connector 22"/>
        <xdr:cNvCxnSpPr/>
      </xdr:nvCxnSpPr>
      <xdr:spPr>
        <a:xfrm flipV="1">
          <a:off x="10315575" y="3629025"/>
          <a:ext cx="0" cy="514350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890390</xdr:colOff>
      <xdr:row>20</xdr:row>
      <xdr:rowOff>104775</xdr:rowOff>
    </xdr:from>
    <xdr:ext cx="988861" cy="468077"/>
    <xdr:sp macro="" textlink="">
      <xdr:nvSpPr>
        <xdr:cNvPr id="24" name="TextBox 23"/>
        <xdr:cNvSpPr txBox="1"/>
      </xdr:nvSpPr>
      <xdr:spPr>
        <a:xfrm>
          <a:off x="7557890" y="4200525"/>
          <a:ext cx="988861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/>
            <a:t>i = Increase</a:t>
          </a:r>
        </a:p>
        <a:p>
          <a:pPr algn="ctr"/>
          <a:r>
            <a:rPr lang="en-US" sz="1200"/>
            <a:t>d = Decrease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11942</xdr:colOff>
      <xdr:row>37</xdr:row>
      <xdr:rowOff>152399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84742" cy="614362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15</xdr:row>
      <xdr:rowOff>76200</xdr:rowOff>
    </xdr:from>
    <xdr:to>
      <xdr:col>6</xdr:col>
      <xdr:colOff>161925</xdr:colOff>
      <xdr:row>15</xdr:row>
      <xdr:rowOff>76200</xdr:rowOff>
    </xdr:to>
    <xdr:cxnSp macro="">
      <xdr:nvCxnSpPr>
        <xdr:cNvPr id="2" name="Straight Arrow Connector 1"/>
        <xdr:cNvCxnSpPr/>
      </xdr:nvCxnSpPr>
      <xdr:spPr>
        <a:xfrm>
          <a:off x="1190625" y="3238500"/>
          <a:ext cx="4076700" cy="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24</xdr:row>
      <xdr:rowOff>66675</xdr:rowOff>
    </xdr:from>
    <xdr:to>
      <xdr:col>4</xdr:col>
      <xdr:colOff>390525</xdr:colOff>
      <xdr:row>24</xdr:row>
      <xdr:rowOff>76201</xdr:rowOff>
    </xdr:to>
    <xdr:cxnSp macro="">
      <xdr:nvCxnSpPr>
        <xdr:cNvPr id="3" name="Straight Arrow Connector 2"/>
        <xdr:cNvCxnSpPr/>
      </xdr:nvCxnSpPr>
      <xdr:spPr>
        <a:xfrm>
          <a:off x="1200150" y="4924425"/>
          <a:ext cx="2733675" cy="9526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31</xdr:row>
      <xdr:rowOff>66675</xdr:rowOff>
    </xdr:from>
    <xdr:to>
      <xdr:col>12</xdr:col>
      <xdr:colOff>66675</xdr:colOff>
      <xdr:row>31</xdr:row>
      <xdr:rowOff>85725</xdr:rowOff>
    </xdr:to>
    <xdr:cxnSp macro="">
      <xdr:nvCxnSpPr>
        <xdr:cNvPr id="4" name="Straight Arrow Connector 3"/>
        <xdr:cNvCxnSpPr/>
      </xdr:nvCxnSpPr>
      <xdr:spPr>
        <a:xfrm>
          <a:off x="1190625" y="6257925"/>
          <a:ext cx="9201150" cy="1905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42</xdr:row>
      <xdr:rowOff>66675</xdr:rowOff>
    </xdr:from>
    <xdr:to>
      <xdr:col>12</xdr:col>
      <xdr:colOff>76200</xdr:colOff>
      <xdr:row>42</xdr:row>
      <xdr:rowOff>76200</xdr:rowOff>
    </xdr:to>
    <xdr:cxnSp macro="">
      <xdr:nvCxnSpPr>
        <xdr:cNvPr id="5" name="Straight Arrow Connector 4"/>
        <xdr:cNvCxnSpPr/>
      </xdr:nvCxnSpPr>
      <xdr:spPr>
        <a:xfrm>
          <a:off x="1190625" y="833437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53</xdr:row>
      <xdr:rowOff>66675</xdr:rowOff>
    </xdr:from>
    <xdr:to>
      <xdr:col>12</xdr:col>
      <xdr:colOff>76200</xdr:colOff>
      <xdr:row>53</xdr:row>
      <xdr:rowOff>76200</xdr:rowOff>
    </xdr:to>
    <xdr:cxnSp macro="">
      <xdr:nvCxnSpPr>
        <xdr:cNvPr id="6" name="Straight Arrow Connector 5"/>
        <xdr:cNvCxnSpPr/>
      </xdr:nvCxnSpPr>
      <xdr:spPr>
        <a:xfrm>
          <a:off x="1190625" y="1041082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24</xdr:row>
      <xdr:rowOff>76200</xdr:rowOff>
    </xdr:from>
    <xdr:to>
      <xdr:col>7</xdr:col>
      <xdr:colOff>409575</xdr:colOff>
      <xdr:row>24</xdr:row>
      <xdr:rowOff>76201</xdr:rowOff>
    </xdr:to>
    <xdr:cxnSp macro="">
      <xdr:nvCxnSpPr>
        <xdr:cNvPr id="7" name="Straight Arrow Connector 6"/>
        <xdr:cNvCxnSpPr/>
      </xdr:nvCxnSpPr>
      <xdr:spPr>
        <a:xfrm flipV="1">
          <a:off x="5162550" y="4933950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200025</xdr:colOff>
      <xdr:row>12</xdr:row>
      <xdr:rowOff>9525</xdr:rowOff>
    </xdr:from>
    <xdr:to>
      <xdr:col>5</xdr:col>
      <xdr:colOff>552450</xdr:colOff>
      <xdr:row>12</xdr:row>
      <xdr:rowOff>9526</xdr:rowOff>
    </xdr:to>
    <xdr:cxnSp macro="">
      <xdr:nvCxnSpPr>
        <xdr:cNvPr id="8" name="Straight Arrow Connector 7"/>
        <xdr:cNvCxnSpPr/>
      </xdr:nvCxnSpPr>
      <xdr:spPr>
        <a:xfrm flipV="1">
          <a:off x="3743325" y="2600325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30956</xdr:colOff>
      <xdr:row>24</xdr:row>
      <xdr:rowOff>71437</xdr:rowOff>
    </xdr:from>
    <xdr:to>
      <xdr:col>12</xdr:col>
      <xdr:colOff>888206</xdr:colOff>
      <xdr:row>24</xdr:row>
      <xdr:rowOff>80962</xdr:rowOff>
    </xdr:to>
    <xdr:cxnSp macro="">
      <xdr:nvCxnSpPr>
        <xdr:cNvPr id="9" name="Straight Arrow Connector 8"/>
        <xdr:cNvCxnSpPr/>
      </xdr:nvCxnSpPr>
      <xdr:spPr>
        <a:xfrm>
          <a:off x="9441656" y="4929187"/>
          <a:ext cx="1771650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523876</xdr:colOff>
      <xdr:row>9</xdr:row>
      <xdr:rowOff>38100</xdr:rowOff>
    </xdr:from>
    <xdr:to>
      <xdr:col>11</xdr:col>
      <xdr:colOff>371476</xdr:colOff>
      <xdr:row>15</xdr:row>
      <xdr:rowOff>114536</xdr:rowOff>
    </xdr:to>
    <xdr:sp macro="" textlink="">
      <xdr:nvSpPr>
        <xdr:cNvPr id="10" name="Rectangle 9"/>
        <xdr:cNvSpPr/>
      </xdr:nvSpPr>
      <xdr:spPr>
        <a:xfrm>
          <a:off x="9020176" y="2057400"/>
          <a:ext cx="7620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695324</xdr:colOff>
      <xdr:row>9</xdr:row>
      <xdr:rowOff>47625</xdr:rowOff>
    </xdr:from>
    <xdr:to>
      <xdr:col>13</xdr:col>
      <xdr:colOff>761999</xdr:colOff>
      <xdr:row>15</xdr:row>
      <xdr:rowOff>124061</xdr:rowOff>
    </xdr:to>
    <xdr:sp macro="" textlink="">
      <xdr:nvSpPr>
        <xdr:cNvPr id="11" name="Rectangle 10"/>
        <xdr:cNvSpPr/>
      </xdr:nvSpPr>
      <xdr:spPr>
        <a:xfrm>
          <a:off x="11020424" y="20669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447675</xdr:colOff>
      <xdr:row>15</xdr:row>
      <xdr:rowOff>19050</xdr:rowOff>
    </xdr:from>
    <xdr:to>
      <xdr:col>13</xdr:col>
      <xdr:colOff>752475</xdr:colOff>
      <xdr:row>21</xdr:row>
      <xdr:rowOff>114536</xdr:rowOff>
    </xdr:to>
    <xdr:sp macro="" textlink="">
      <xdr:nvSpPr>
        <xdr:cNvPr id="12" name="Rectangle 11"/>
        <xdr:cNvSpPr/>
      </xdr:nvSpPr>
      <xdr:spPr>
        <a:xfrm>
          <a:off x="10772775" y="3181350"/>
          <a:ext cx="12192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</a:p>
      </xdr:txBody>
    </xdr:sp>
    <xdr:clientData/>
  </xdr:twoCellAnchor>
  <xdr:twoCellAnchor>
    <xdr:from>
      <xdr:col>10</xdr:col>
      <xdr:colOff>266700</xdr:colOff>
      <xdr:row>15</xdr:row>
      <xdr:rowOff>9525</xdr:rowOff>
    </xdr:from>
    <xdr:to>
      <xdr:col>11</xdr:col>
      <xdr:colOff>333375</xdr:colOff>
      <xdr:row>21</xdr:row>
      <xdr:rowOff>105011</xdr:rowOff>
    </xdr:to>
    <xdr:sp macro="" textlink="">
      <xdr:nvSpPr>
        <xdr:cNvPr id="13" name="Rectangle 12"/>
        <xdr:cNvSpPr/>
      </xdr:nvSpPr>
      <xdr:spPr>
        <a:xfrm>
          <a:off x="8763000" y="31718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10</xdr:col>
      <xdr:colOff>514350</xdr:colOff>
      <xdr:row>21</xdr:row>
      <xdr:rowOff>9525</xdr:rowOff>
    </xdr:from>
    <xdr:to>
      <xdr:col>13</xdr:col>
      <xdr:colOff>466725</xdr:colOff>
      <xdr:row>21</xdr:row>
      <xdr:rowOff>22741</xdr:rowOff>
    </xdr:to>
    <xdr:cxnSp macro="">
      <xdr:nvCxnSpPr>
        <xdr:cNvPr id="14" name="Straight Arrow Connector 13"/>
        <xdr:cNvCxnSpPr>
          <a:endCxn id="17" idx="1"/>
        </xdr:cNvCxnSpPr>
      </xdr:nvCxnSpPr>
      <xdr:spPr>
        <a:xfrm>
          <a:off x="9010650" y="4295775"/>
          <a:ext cx="2695575" cy="13216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11</xdr:row>
      <xdr:rowOff>123825</xdr:rowOff>
    </xdr:from>
    <xdr:to>
      <xdr:col>10</xdr:col>
      <xdr:colOff>228600</xdr:colOff>
      <xdr:row>19</xdr:row>
      <xdr:rowOff>180975</xdr:rowOff>
    </xdr:to>
    <xdr:cxnSp macro="">
      <xdr:nvCxnSpPr>
        <xdr:cNvPr id="15" name="Straight Arrow Connector 14"/>
        <xdr:cNvCxnSpPr/>
      </xdr:nvCxnSpPr>
      <xdr:spPr>
        <a:xfrm flipH="1" flipV="1">
          <a:off x="8715375" y="2524125"/>
          <a:ext cx="9525" cy="156210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838200</xdr:colOff>
      <xdr:row>19</xdr:row>
      <xdr:rowOff>180975</xdr:rowOff>
    </xdr:from>
    <xdr:to>
      <xdr:col>10</xdr:col>
      <xdr:colOff>492289</xdr:colOff>
      <xdr:row>21</xdr:row>
      <xdr:rowOff>169307</xdr:rowOff>
    </xdr:to>
    <xdr:sp macro="" textlink="">
      <xdr:nvSpPr>
        <xdr:cNvPr id="16" name="TextBox 30"/>
        <xdr:cNvSpPr txBox="1"/>
      </xdr:nvSpPr>
      <xdr:spPr>
        <a:xfrm>
          <a:off x="8420100" y="4086225"/>
          <a:ext cx="568489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Low</a:t>
          </a:r>
        </a:p>
      </xdr:txBody>
    </xdr:sp>
    <xdr:clientData/>
  </xdr:twoCellAnchor>
  <xdr:twoCellAnchor>
    <xdr:from>
      <xdr:col>13</xdr:col>
      <xdr:colOff>466725</xdr:colOff>
      <xdr:row>20</xdr:row>
      <xdr:rowOff>28575</xdr:rowOff>
    </xdr:from>
    <xdr:to>
      <xdr:col>14</xdr:col>
      <xdr:colOff>31643</xdr:colOff>
      <xdr:row>22</xdr:row>
      <xdr:rowOff>16907</xdr:rowOff>
    </xdr:to>
    <xdr:sp macro="" textlink="">
      <xdr:nvSpPr>
        <xdr:cNvPr id="17" name="TextBox 32"/>
        <xdr:cNvSpPr txBox="1"/>
      </xdr:nvSpPr>
      <xdr:spPr>
        <a:xfrm>
          <a:off x="11706225" y="412432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9</xdr:col>
      <xdr:colOff>819150</xdr:colOff>
      <xdr:row>9</xdr:row>
      <xdr:rowOff>104775</xdr:rowOff>
    </xdr:from>
    <xdr:to>
      <xdr:col>10</xdr:col>
      <xdr:colOff>517418</xdr:colOff>
      <xdr:row>11</xdr:row>
      <xdr:rowOff>93107</xdr:rowOff>
    </xdr:to>
    <xdr:sp macro="" textlink="">
      <xdr:nvSpPr>
        <xdr:cNvPr id="18" name="TextBox 32"/>
        <xdr:cNvSpPr txBox="1"/>
      </xdr:nvSpPr>
      <xdr:spPr>
        <a:xfrm>
          <a:off x="8401050" y="212407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11</xdr:col>
      <xdr:colOff>247650</xdr:colOff>
      <xdr:row>11</xdr:row>
      <xdr:rowOff>180975</xdr:rowOff>
    </xdr:from>
    <xdr:to>
      <xdr:col>12</xdr:col>
      <xdr:colOff>619125</xdr:colOff>
      <xdr:row>18</xdr:row>
      <xdr:rowOff>85961</xdr:rowOff>
    </xdr:to>
    <xdr:sp macro="" textlink="">
      <xdr:nvSpPr>
        <xdr:cNvPr id="19" name="Rectangle 18"/>
        <xdr:cNvSpPr/>
      </xdr:nvSpPr>
      <xdr:spPr>
        <a:xfrm>
          <a:off x="9658350" y="2581275"/>
          <a:ext cx="12858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92D050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ok</a:t>
          </a:r>
        </a:p>
      </xdr:txBody>
    </xdr:sp>
    <xdr:clientData/>
  </xdr:twoCellAnchor>
  <xdr:twoCellAnchor>
    <xdr:from>
      <xdr:col>8</xdr:col>
      <xdr:colOff>809624</xdr:colOff>
      <xdr:row>13</xdr:row>
      <xdr:rowOff>123825</xdr:rowOff>
    </xdr:from>
    <xdr:to>
      <xdr:col>10</xdr:col>
      <xdr:colOff>304799</xdr:colOff>
      <xdr:row>17</xdr:row>
      <xdr:rowOff>99405</xdr:rowOff>
    </xdr:to>
    <xdr:sp macro="" textlink="">
      <xdr:nvSpPr>
        <xdr:cNvPr id="20" name="TextBox 60"/>
        <xdr:cNvSpPr txBox="1"/>
      </xdr:nvSpPr>
      <xdr:spPr>
        <a:xfrm>
          <a:off x="7477124" y="2905125"/>
          <a:ext cx="1323975" cy="7185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2800" b="1" i="1">
              <a:ln w="3175">
                <a:solidFill>
                  <a:schemeClr val="tx1"/>
                </a:solidFill>
              </a:ln>
              <a:solidFill>
                <a:schemeClr val="tx2">
                  <a:lumMod val="20000"/>
                  <a:lumOff val="80000"/>
                </a:schemeClr>
              </a:solidFill>
            </a:rPr>
            <a:t>SCF </a:t>
          </a:r>
        </a:p>
        <a:p>
          <a:pPr algn="ctr"/>
          <a:r>
            <a:rPr lang="en-US" sz="1200" b="1" i="1">
              <a:ln w="3175">
                <a:noFill/>
              </a:ln>
              <a:solidFill>
                <a:sysClr val="windowText" lastClr="000000"/>
              </a:solidFill>
            </a:rPr>
            <a:t>(Dilution Water)</a:t>
          </a:r>
          <a:endParaRPr lang="en-US" sz="2400" b="1" i="1">
            <a:ln w="3175"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409575</xdr:colOff>
      <xdr:row>20</xdr:row>
      <xdr:rowOff>171450</xdr:rowOff>
    </xdr:from>
    <xdr:to>
      <xdr:col>13</xdr:col>
      <xdr:colOff>323850</xdr:colOff>
      <xdr:row>23</xdr:row>
      <xdr:rowOff>9525</xdr:rowOff>
    </xdr:to>
    <xdr:sp macro="" textlink="">
      <xdr:nvSpPr>
        <xdr:cNvPr id="21" name="TextBox 60"/>
        <xdr:cNvSpPr txBox="1"/>
      </xdr:nvSpPr>
      <xdr:spPr>
        <a:xfrm>
          <a:off x="9820275" y="4267200"/>
          <a:ext cx="1743075" cy="40957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 b="1" i="1">
              <a:ln w="3175">
                <a:solidFill>
                  <a:schemeClr val="tx1"/>
                </a:solidFill>
              </a:ln>
              <a:solidFill>
                <a:srgbClr val="FFFF99"/>
              </a:solidFill>
            </a:rPr>
            <a:t>GGA</a:t>
          </a:r>
          <a:r>
            <a:rPr lang="en-US" sz="2400" b="1" i="1">
              <a:solidFill>
                <a:srgbClr val="FFFF99"/>
              </a:solidFill>
            </a:rPr>
            <a:t> 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(Seed</a:t>
          </a:r>
          <a:r>
            <a:rPr lang="en-US" sz="1100" b="1" i="1" kern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Volume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US" sz="1100">
            <a:solidFill>
              <a:sysClr val="windowText" lastClr="000000"/>
            </a:solidFill>
            <a:effectLst/>
          </a:endParaRPr>
        </a:p>
        <a:p>
          <a:endParaRPr lang="en-US" sz="2400" b="1" i="1"/>
        </a:p>
      </xdr:txBody>
    </xdr:sp>
    <xdr:clientData/>
  </xdr:twoCellAnchor>
  <xdr:twoCellAnchor>
    <xdr:from>
      <xdr:col>10</xdr:col>
      <xdr:colOff>390525</xdr:colOff>
      <xdr:row>15</xdr:row>
      <xdr:rowOff>85725</xdr:rowOff>
    </xdr:from>
    <xdr:to>
      <xdr:col>11</xdr:col>
      <xdr:colOff>314325</xdr:colOff>
      <xdr:row>15</xdr:row>
      <xdr:rowOff>95250</xdr:rowOff>
    </xdr:to>
    <xdr:cxnSp macro="">
      <xdr:nvCxnSpPr>
        <xdr:cNvPr id="22" name="Straight Connector 21"/>
        <xdr:cNvCxnSpPr/>
      </xdr:nvCxnSpPr>
      <xdr:spPr>
        <a:xfrm>
          <a:off x="8886825" y="3248025"/>
          <a:ext cx="838200" cy="9525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904875</xdr:colOff>
      <xdr:row>17</xdr:row>
      <xdr:rowOff>104775</xdr:rowOff>
    </xdr:from>
    <xdr:to>
      <xdr:col>11</xdr:col>
      <xdr:colOff>904875</xdr:colOff>
      <xdr:row>20</xdr:row>
      <xdr:rowOff>47625</xdr:rowOff>
    </xdr:to>
    <xdr:cxnSp macro="">
      <xdr:nvCxnSpPr>
        <xdr:cNvPr id="23" name="Straight Connector 22"/>
        <xdr:cNvCxnSpPr/>
      </xdr:nvCxnSpPr>
      <xdr:spPr>
        <a:xfrm flipV="1">
          <a:off x="10315575" y="3629025"/>
          <a:ext cx="0" cy="514350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890390</xdr:colOff>
      <xdr:row>20</xdr:row>
      <xdr:rowOff>104775</xdr:rowOff>
    </xdr:from>
    <xdr:ext cx="988861" cy="468077"/>
    <xdr:sp macro="" textlink="">
      <xdr:nvSpPr>
        <xdr:cNvPr id="24" name="TextBox 23"/>
        <xdr:cNvSpPr txBox="1"/>
      </xdr:nvSpPr>
      <xdr:spPr>
        <a:xfrm>
          <a:off x="7557890" y="4200525"/>
          <a:ext cx="988861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/>
            <a:t>i = Increase</a:t>
          </a:r>
        </a:p>
        <a:p>
          <a:pPr algn="ctr"/>
          <a:r>
            <a:rPr lang="en-US" sz="1200"/>
            <a:t>d = Decrease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15</xdr:row>
      <xdr:rowOff>76200</xdr:rowOff>
    </xdr:from>
    <xdr:to>
      <xdr:col>6</xdr:col>
      <xdr:colOff>161925</xdr:colOff>
      <xdr:row>15</xdr:row>
      <xdr:rowOff>76200</xdr:rowOff>
    </xdr:to>
    <xdr:cxnSp macro="">
      <xdr:nvCxnSpPr>
        <xdr:cNvPr id="2" name="Straight Arrow Connector 1"/>
        <xdr:cNvCxnSpPr/>
      </xdr:nvCxnSpPr>
      <xdr:spPr>
        <a:xfrm>
          <a:off x="1190625" y="3238500"/>
          <a:ext cx="4076700" cy="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24</xdr:row>
      <xdr:rowOff>66675</xdr:rowOff>
    </xdr:from>
    <xdr:to>
      <xdr:col>4</xdr:col>
      <xdr:colOff>390525</xdr:colOff>
      <xdr:row>24</xdr:row>
      <xdr:rowOff>76201</xdr:rowOff>
    </xdr:to>
    <xdr:cxnSp macro="">
      <xdr:nvCxnSpPr>
        <xdr:cNvPr id="3" name="Straight Arrow Connector 2"/>
        <xdr:cNvCxnSpPr/>
      </xdr:nvCxnSpPr>
      <xdr:spPr>
        <a:xfrm>
          <a:off x="1200150" y="4924425"/>
          <a:ext cx="2733675" cy="9526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31</xdr:row>
      <xdr:rowOff>66675</xdr:rowOff>
    </xdr:from>
    <xdr:to>
      <xdr:col>12</xdr:col>
      <xdr:colOff>66675</xdr:colOff>
      <xdr:row>31</xdr:row>
      <xdr:rowOff>85725</xdr:rowOff>
    </xdr:to>
    <xdr:cxnSp macro="">
      <xdr:nvCxnSpPr>
        <xdr:cNvPr id="4" name="Straight Arrow Connector 3"/>
        <xdr:cNvCxnSpPr/>
      </xdr:nvCxnSpPr>
      <xdr:spPr>
        <a:xfrm>
          <a:off x="1190625" y="6257925"/>
          <a:ext cx="9201150" cy="1905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42</xdr:row>
      <xdr:rowOff>66675</xdr:rowOff>
    </xdr:from>
    <xdr:to>
      <xdr:col>12</xdr:col>
      <xdr:colOff>76200</xdr:colOff>
      <xdr:row>42</xdr:row>
      <xdr:rowOff>76200</xdr:rowOff>
    </xdr:to>
    <xdr:cxnSp macro="">
      <xdr:nvCxnSpPr>
        <xdr:cNvPr id="5" name="Straight Arrow Connector 4"/>
        <xdr:cNvCxnSpPr/>
      </xdr:nvCxnSpPr>
      <xdr:spPr>
        <a:xfrm>
          <a:off x="1190625" y="833437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53</xdr:row>
      <xdr:rowOff>66675</xdr:rowOff>
    </xdr:from>
    <xdr:to>
      <xdr:col>12</xdr:col>
      <xdr:colOff>76200</xdr:colOff>
      <xdr:row>53</xdr:row>
      <xdr:rowOff>76200</xdr:rowOff>
    </xdr:to>
    <xdr:cxnSp macro="">
      <xdr:nvCxnSpPr>
        <xdr:cNvPr id="6" name="Straight Arrow Connector 5"/>
        <xdr:cNvCxnSpPr/>
      </xdr:nvCxnSpPr>
      <xdr:spPr>
        <a:xfrm>
          <a:off x="1190625" y="1041082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24</xdr:row>
      <xdr:rowOff>76200</xdr:rowOff>
    </xdr:from>
    <xdr:to>
      <xdr:col>7</xdr:col>
      <xdr:colOff>409575</xdr:colOff>
      <xdr:row>24</xdr:row>
      <xdr:rowOff>76201</xdr:rowOff>
    </xdr:to>
    <xdr:cxnSp macro="">
      <xdr:nvCxnSpPr>
        <xdr:cNvPr id="7" name="Straight Arrow Connector 6"/>
        <xdr:cNvCxnSpPr/>
      </xdr:nvCxnSpPr>
      <xdr:spPr>
        <a:xfrm flipV="1">
          <a:off x="5162550" y="4933950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200025</xdr:colOff>
      <xdr:row>12</xdr:row>
      <xdr:rowOff>9525</xdr:rowOff>
    </xdr:from>
    <xdr:to>
      <xdr:col>5</xdr:col>
      <xdr:colOff>552450</xdr:colOff>
      <xdr:row>12</xdr:row>
      <xdr:rowOff>9526</xdr:rowOff>
    </xdr:to>
    <xdr:cxnSp macro="">
      <xdr:nvCxnSpPr>
        <xdr:cNvPr id="8" name="Straight Arrow Connector 7"/>
        <xdr:cNvCxnSpPr/>
      </xdr:nvCxnSpPr>
      <xdr:spPr>
        <a:xfrm flipV="1">
          <a:off x="3743325" y="2600325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30956</xdr:colOff>
      <xdr:row>24</xdr:row>
      <xdr:rowOff>71437</xdr:rowOff>
    </xdr:from>
    <xdr:to>
      <xdr:col>12</xdr:col>
      <xdr:colOff>888206</xdr:colOff>
      <xdr:row>24</xdr:row>
      <xdr:rowOff>80962</xdr:rowOff>
    </xdr:to>
    <xdr:cxnSp macro="">
      <xdr:nvCxnSpPr>
        <xdr:cNvPr id="9" name="Straight Arrow Connector 8"/>
        <xdr:cNvCxnSpPr/>
      </xdr:nvCxnSpPr>
      <xdr:spPr>
        <a:xfrm>
          <a:off x="9441656" y="4929187"/>
          <a:ext cx="1771650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523876</xdr:colOff>
      <xdr:row>9</xdr:row>
      <xdr:rowOff>38100</xdr:rowOff>
    </xdr:from>
    <xdr:to>
      <xdr:col>11</xdr:col>
      <xdr:colOff>371476</xdr:colOff>
      <xdr:row>15</xdr:row>
      <xdr:rowOff>114536</xdr:rowOff>
    </xdr:to>
    <xdr:sp macro="" textlink="">
      <xdr:nvSpPr>
        <xdr:cNvPr id="10" name="Rectangle 9"/>
        <xdr:cNvSpPr/>
      </xdr:nvSpPr>
      <xdr:spPr>
        <a:xfrm>
          <a:off x="9020176" y="2057400"/>
          <a:ext cx="7620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695324</xdr:colOff>
      <xdr:row>9</xdr:row>
      <xdr:rowOff>47625</xdr:rowOff>
    </xdr:from>
    <xdr:to>
      <xdr:col>13</xdr:col>
      <xdr:colOff>761999</xdr:colOff>
      <xdr:row>15</xdr:row>
      <xdr:rowOff>124061</xdr:rowOff>
    </xdr:to>
    <xdr:sp macro="" textlink="">
      <xdr:nvSpPr>
        <xdr:cNvPr id="11" name="Rectangle 10"/>
        <xdr:cNvSpPr/>
      </xdr:nvSpPr>
      <xdr:spPr>
        <a:xfrm>
          <a:off x="11020424" y="20669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447675</xdr:colOff>
      <xdr:row>15</xdr:row>
      <xdr:rowOff>19050</xdr:rowOff>
    </xdr:from>
    <xdr:to>
      <xdr:col>13</xdr:col>
      <xdr:colOff>752475</xdr:colOff>
      <xdr:row>21</xdr:row>
      <xdr:rowOff>114536</xdr:rowOff>
    </xdr:to>
    <xdr:sp macro="" textlink="">
      <xdr:nvSpPr>
        <xdr:cNvPr id="12" name="Rectangle 11"/>
        <xdr:cNvSpPr/>
      </xdr:nvSpPr>
      <xdr:spPr>
        <a:xfrm>
          <a:off x="10772775" y="3181350"/>
          <a:ext cx="12192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</a:p>
      </xdr:txBody>
    </xdr:sp>
    <xdr:clientData/>
  </xdr:twoCellAnchor>
  <xdr:twoCellAnchor>
    <xdr:from>
      <xdr:col>10</xdr:col>
      <xdr:colOff>266700</xdr:colOff>
      <xdr:row>15</xdr:row>
      <xdr:rowOff>9525</xdr:rowOff>
    </xdr:from>
    <xdr:to>
      <xdr:col>11</xdr:col>
      <xdr:colOff>333375</xdr:colOff>
      <xdr:row>21</xdr:row>
      <xdr:rowOff>105011</xdr:rowOff>
    </xdr:to>
    <xdr:sp macro="" textlink="">
      <xdr:nvSpPr>
        <xdr:cNvPr id="13" name="Rectangle 12"/>
        <xdr:cNvSpPr/>
      </xdr:nvSpPr>
      <xdr:spPr>
        <a:xfrm>
          <a:off x="8763000" y="31718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10</xdr:col>
      <xdr:colOff>514350</xdr:colOff>
      <xdr:row>21</xdr:row>
      <xdr:rowOff>9525</xdr:rowOff>
    </xdr:from>
    <xdr:to>
      <xdr:col>13</xdr:col>
      <xdr:colOff>466725</xdr:colOff>
      <xdr:row>21</xdr:row>
      <xdr:rowOff>22741</xdr:rowOff>
    </xdr:to>
    <xdr:cxnSp macro="">
      <xdr:nvCxnSpPr>
        <xdr:cNvPr id="14" name="Straight Arrow Connector 13"/>
        <xdr:cNvCxnSpPr>
          <a:endCxn id="17" idx="1"/>
        </xdr:cNvCxnSpPr>
      </xdr:nvCxnSpPr>
      <xdr:spPr>
        <a:xfrm>
          <a:off x="9010650" y="4295775"/>
          <a:ext cx="2695575" cy="13216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11</xdr:row>
      <xdr:rowOff>123825</xdr:rowOff>
    </xdr:from>
    <xdr:to>
      <xdr:col>10</xdr:col>
      <xdr:colOff>228600</xdr:colOff>
      <xdr:row>19</xdr:row>
      <xdr:rowOff>180975</xdr:rowOff>
    </xdr:to>
    <xdr:cxnSp macro="">
      <xdr:nvCxnSpPr>
        <xdr:cNvPr id="15" name="Straight Arrow Connector 14"/>
        <xdr:cNvCxnSpPr/>
      </xdr:nvCxnSpPr>
      <xdr:spPr>
        <a:xfrm flipH="1" flipV="1">
          <a:off x="8715375" y="2524125"/>
          <a:ext cx="9525" cy="156210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838200</xdr:colOff>
      <xdr:row>19</xdr:row>
      <xdr:rowOff>180975</xdr:rowOff>
    </xdr:from>
    <xdr:to>
      <xdr:col>10</xdr:col>
      <xdr:colOff>492289</xdr:colOff>
      <xdr:row>21</xdr:row>
      <xdr:rowOff>169307</xdr:rowOff>
    </xdr:to>
    <xdr:sp macro="" textlink="">
      <xdr:nvSpPr>
        <xdr:cNvPr id="16" name="TextBox 30"/>
        <xdr:cNvSpPr txBox="1"/>
      </xdr:nvSpPr>
      <xdr:spPr>
        <a:xfrm>
          <a:off x="8420100" y="4086225"/>
          <a:ext cx="568489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Low</a:t>
          </a:r>
        </a:p>
      </xdr:txBody>
    </xdr:sp>
    <xdr:clientData/>
  </xdr:twoCellAnchor>
  <xdr:twoCellAnchor>
    <xdr:from>
      <xdr:col>13</xdr:col>
      <xdr:colOff>466725</xdr:colOff>
      <xdr:row>20</xdr:row>
      <xdr:rowOff>28575</xdr:rowOff>
    </xdr:from>
    <xdr:to>
      <xdr:col>14</xdr:col>
      <xdr:colOff>31643</xdr:colOff>
      <xdr:row>22</xdr:row>
      <xdr:rowOff>16907</xdr:rowOff>
    </xdr:to>
    <xdr:sp macro="" textlink="">
      <xdr:nvSpPr>
        <xdr:cNvPr id="17" name="TextBox 32"/>
        <xdr:cNvSpPr txBox="1"/>
      </xdr:nvSpPr>
      <xdr:spPr>
        <a:xfrm>
          <a:off x="11706225" y="412432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9</xdr:col>
      <xdr:colOff>819150</xdr:colOff>
      <xdr:row>9</xdr:row>
      <xdr:rowOff>104775</xdr:rowOff>
    </xdr:from>
    <xdr:to>
      <xdr:col>10</xdr:col>
      <xdr:colOff>517418</xdr:colOff>
      <xdr:row>11</xdr:row>
      <xdr:rowOff>93107</xdr:rowOff>
    </xdr:to>
    <xdr:sp macro="" textlink="">
      <xdr:nvSpPr>
        <xdr:cNvPr id="18" name="TextBox 32"/>
        <xdr:cNvSpPr txBox="1"/>
      </xdr:nvSpPr>
      <xdr:spPr>
        <a:xfrm>
          <a:off x="8401050" y="212407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11</xdr:col>
      <xdr:colOff>247650</xdr:colOff>
      <xdr:row>11</xdr:row>
      <xdr:rowOff>180975</xdr:rowOff>
    </xdr:from>
    <xdr:to>
      <xdr:col>12</xdr:col>
      <xdr:colOff>619125</xdr:colOff>
      <xdr:row>18</xdr:row>
      <xdr:rowOff>85961</xdr:rowOff>
    </xdr:to>
    <xdr:sp macro="" textlink="">
      <xdr:nvSpPr>
        <xdr:cNvPr id="19" name="Rectangle 18"/>
        <xdr:cNvSpPr/>
      </xdr:nvSpPr>
      <xdr:spPr>
        <a:xfrm>
          <a:off x="9658350" y="2581275"/>
          <a:ext cx="12858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92D050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ok</a:t>
          </a:r>
        </a:p>
      </xdr:txBody>
    </xdr:sp>
    <xdr:clientData/>
  </xdr:twoCellAnchor>
  <xdr:twoCellAnchor>
    <xdr:from>
      <xdr:col>8</xdr:col>
      <xdr:colOff>809624</xdr:colOff>
      <xdr:row>13</xdr:row>
      <xdr:rowOff>123825</xdr:rowOff>
    </xdr:from>
    <xdr:to>
      <xdr:col>10</xdr:col>
      <xdr:colOff>304799</xdr:colOff>
      <xdr:row>17</xdr:row>
      <xdr:rowOff>99405</xdr:rowOff>
    </xdr:to>
    <xdr:sp macro="" textlink="">
      <xdr:nvSpPr>
        <xdr:cNvPr id="20" name="TextBox 60"/>
        <xdr:cNvSpPr txBox="1"/>
      </xdr:nvSpPr>
      <xdr:spPr>
        <a:xfrm>
          <a:off x="7477124" y="2905125"/>
          <a:ext cx="1323975" cy="7185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2800" b="1" i="1">
              <a:ln w="3175">
                <a:solidFill>
                  <a:schemeClr val="tx1"/>
                </a:solidFill>
              </a:ln>
              <a:solidFill>
                <a:schemeClr val="tx2">
                  <a:lumMod val="20000"/>
                  <a:lumOff val="80000"/>
                </a:schemeClr>
              </a:solidFill>
            </a:rPr>
            <a:t>SCF </a:t>
          </a:r>
        </a:p>
        <a:p>
          <a:pPr algn="ctr"/>
          <a:r>
            <a:rPr lang="en-US" sz="1200" b="1" i="1">
              <a:ln w="3175">
                <a:noFill/>
              </a:ln>
              <a:solidFill>
                <a:sysClr val="windowText" lastClr="000000"/>
              </a:solidFill>
            </a:rPr>
            <a:t>(Dilution Water)</a:t>
          </a:r>
          <a:endParaRPr lang="en-US" sz="2400" b="1" i="1">
            <a:ln w="3175"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409575</xdr:colOff>
      <xdr:row>20</xdr:row>
      <xdr:rowOff>171450</xdr:rowOff>
    </xdr:from>
    <xdr:to>
      <xdr:col>13</xdr:col>
      <xdr:colOff>323850</xdr:colOff>
      <xdr:row>23</xdr:row>
      <xdr:rowOff>9525</xdr:rowOff>
    </xdr:to>
    <xdr:sp macro="" textlink="">
      <xdr:nvSpPr>
        <xdr:cNvPr id="21" name="TextBox 60"/>
        <xdr:cNvSpPr txBox="1"/>
      </xdr:nvSpPr>
      <xdr:spPr>
        <a:xfrm>
          <a:off x="9820275" y="4267200"/>
          <a:ext cx="1743075" cy="40957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 b="1" i="1">
              <a:ln w="3175">
                <a:solidFill>
                  <a:schemeClr val="tx1"/>
                </a:solidFill>
              </a:ln>
              <a:solidFill>
                <a:srgbClr val="FFFF99"/>
              </a:solidFill>
            </a:rPr>
            <a:t>GGA</a:t>
          </a:r>
          <a:r>
            <a:rPr lang="en-US" sz="2400" b="1" i="1">
              <a:solidFill>
                <a:srgbClr val="FFFF99"/>
              </a:solidFill>
            </a:rPr>
            <a:t> 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(Seed</a:t>
          </a:r>
          <a:r>
            <a:rPr lang="en-US" sz="1100" b="1" i="1" kern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Volume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US" sz="1100">
            <a:solidFill>
              <a:sysClr val="windowText" lastClr="000000"/>
            </a:solidFill>
            <a:effectLst/>
          </a:endParaRPr>
        </a:p>
        <a:p>
          <a:endParaRPr lang="en-US" sz="2400" b="1" i="1"/>
        </a:p>
      </xdr:txBody>
    </xdr:sp>
    <xdr:clientData/>
  </xdr:twoCellAnchor>
  <xdr:twoCellAnchor>
    <xdr:from>
      <xdr:col>10</xdr:col>
      <xdr:colOff>390525</xdr:colOff>
      <xdr:row>15</xdr:row>
      <xdr:rowOff>85725</xdr:rowOff>
    </xdr:from>
    <xdr:to>
      <xdr:col>11</xdr:col>
      <xdr:colOff>314325</xdr:colOff>
      <xdr:row>15</xdr:row>
      <xdr:rowOff>95250</xdr:rowOff>
    </xdr:to>
    <xdr:cxnSp macro="">
      <xdr:nvCxnSpPr>
        <xdr:cNvPr id="22" name="Straight Connector 21"/>
        <xdr:cNvCxnSpPr/>
      </xdr:nvCxnSpPr>
      <xdr:spPr>
        <a:xfrm>
          <a:off x="8886825" y="3248025"/>
          <a:ext cx="838200" cy="9525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904875</xdr:colOff>
      <xdr:row>17</xdr:row>
      <xdr:rowOff>104775</xdr:rowOff>
    </xdr:from>
    <xdr:to>
      <xdr:col>11</xdr:col>
      <xdr:colOff>904875</xdr:colOff>
      <xdr:row>20</xdr:row>
      <xdr:rowOff>47625</xdr:rowOff>
    </xdr:to>
    <xdr:cxnSp macro="">
      <xdr:nvCxnSpPr>
        <xdr:cNvPr id="23" name="Straight Connector 22"/>
        <xdr:cNvCxnSpPr/>
      </xdr:nvCxnSpPr>
      <xdr:spPr>
        <a:xfrm flipV="1">
          <a:off x="10315575" y="3629025"/>
          <a:ext cx="0" cy="514350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890390</xdr:colOff>
      <xdr:row>20</xdr:row>
      <xdr:rowOff>104775</xdr:rowOff>
    </xdr:from>
    <xdr:ext cx="988861" cy="468077"/>
    <xdr:sp macro="" textlink="">
      <xdr:nvSpPr>
        <xdr:cNvPr id="24" name="TextBox 23"/>
        <xdr:cNvSpPr txBox="1"/>
      </xdr:nvSpPr>
      <xdr:spPr>
        <a:xfrm>
          <a:off x="7557890" y="4200525"/>
          <a:ext cx="988861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/>
            <a:t>i = Increase</a:t>
          </a:r>
        </a:p>
        <a:p>
          <a:pPr algn="ctr"/>
          <a:r>
            <a:rPr lang="en-US" sz="1200"/>
            <a:t>d = Decrease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15</xdr:row>
      <xdr:rowOff>76200</xdr:rowOff>
    </xdr:from>
    <xdr:to>
      <xdr:col>6</xdr:col>
      <xdr:colOff>161925</xdr:colOff>
      <xdr:row>15</xdr:row>
      <xdr:rowOff>76200</xdr:rowOff>
    </xdr:to>
    <xdr:cxnSp macro="">
      <xdr:nvCxnSpPr>
        <xdr:cNvPr id="2" name="Straight Arrow Connector 1"/>
        <xdr:cNvCxnSpPr/>
      </xdr:nvCxnSpPr>
      <xdr:spPr>
        <a:xfrm>
          <a:off x="1190625" y="3238500"/>
          <a:ext cx="4076700" cy="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24</xdr:row>
      <xdr:rowOff>66675</xdr:rowOff>
    </xdr:from>
    <xdr:to>
      <xdr:col>4</xdr:col>
      <xdr:colOff>390525</xdr:colOff>
      <xdr:row>24</xdr:row>
      <xdr:rowOff>76201</xdr:rowOff>
    </xdr:to>
    <xdr:cxnSp macro="">
      <xdr:nvCxnSpPr>
        <xdr:cNvPr id="3" name="Straight Arrow Connector 2"/>
        <xdr:cNvCxnSpPr/>
      </xdr:nvCxnSpPr>
      <xdr:spPr>
        <a:xfrm>
          <a:off x="1200150" y="4924425"/>
          <a:ext cx="2733675" cy="9526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31</xdr:row>
      <xdr:rowOff>66675</xdr:rowOff>
    </xdr:from>
    <xdr:to>
      <xdr:col>12</xdr:col>
      <xdr:colOff>66675</xdr:colOff>
      <xdr:row>31</xdr:row>
      <xdr:rowOff>85725</xdr:rowOff>
    </xdr:to>
    <xdr:cxnSp macro="">
      <xdr:nvCxnSpPr>
        <xdr:cNvPr id="4" name="Straight Arrow Connector 3"/>
        <xdr:cNvCxnSpPr/>
      </xdr:nvCxnSpPr>
      <xdr:spPr>
        <a:xfrm>
          <a:off x="1190625" y="6257925"/>
          <a:ext cx="9201150" cy="1905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42</xdr:row>
      <xdr:rowOff>66675</xdr:rowOff>
    </xdr:from>
    <xdr:to>
      <xdr:col>12</xdr:col>
      <xdr:colOff>76200</xdr:colOff>
      <xdr:row>42</xdr:row>
      <xdr:rowOff>76200</xdr:rowOff>
    </xdr:to>
    <xdr:cxnSp macro="">
      <xdr:nvCxnSpPr>
        <xdr:cNvPr id="5" name="Straight Arrow Connector 4"/>
        <xdr:cNvCxnSpPr/>
      </xdr:nvCxnSpPr>
      <xdr:spPr>
        <a:xfrm>
          <a:off x="1190625" y="833437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53</xdr:row>
      <xdr:rowOff>66675</xdr:rowOff>
    </xdr:from>
    <xdr:to>
      <xdr:col>12</xdr:col>
      <xdr:colOff>76200</xdr:colOff>
      <xdr:row>53</xdr:row>
      <xdr:rowOff>76200</xdr:rowOff>
    </xdr:to>
    <xdr:cxnSp macro="">
      <xdr:nvCxnSpPr>
        <xdr:cNvPr id="6" name="Straight Arrow Connector 5"/>
        <xdr:cNvCxnSpPr/>
      </xdr:nvCxnSpPr>
      <xdr:spPr>
        <a:xfrm>
          <a:off x="1190625" y="1041082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24</xdr:row>
      <xdr:rowOff>76200</xdr:rowOff>
    </xdr:from>
    <xdr:to>
      <xdr:col>7</xdr:col>
      <xdr:colOff>409575</xdr:colOff>
      <xdr:row>24</xdr:row>
      <xdr:rowOff>76201</xdr:rowOff>
    </xdr:to>
    <xdr:cxnSp macro="">
      <xdr:nvCxnSpPr>
        <xdr:cNvPr id="7" name="Straight Arrow Connector 6"/>
        <xdr:cNvCxnSpPr/>
      </xdr:nvCxnSpPr>
      <xdr:spPr>
        <a:xfrm flipV="1">
          <a:off x="5162550" y="4933950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200025</xdr:colOff>
      <xdr:row>12</xdr:row>
      <xdr:rowOff>9525</xdr:rowOff>
    </xdr:from>
    <xdr:to>
      <xdr:col>5</xdr:col>
      <xdr:colOff>552450</xdr:colOff>
      <xdr:row>12</xdr:row>
      <xdr:rowOff>9526</xdr:rowOff>
    </xdr:to>
    <xdr:cxnSp macro="">
      <xdr:nvCxnSpPr>
        <xdr:cNvPr id="8" name="Straight Arrow Connector 7"/>
        <xdr:cNvCxnSpPr/>
      </xdr:nvCxnSpPr>
      <xdr:spPr>
        <a:xfrm flipV="1">
          <a:off x="3743325" y="2600325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30956</xdr:colOff>
      <xdr:row>24</xdr:row>
      <xdr:rowOff>71437</xdr:rowOff>
    </xdr:from>
    <xdr:to>
      <xdr:col>12</xdr:col>
      <xdr:colOff>888206</xdr:colOff>
      <xdr:row>24</xdr:row>
      <xdr:rowOff>80962</xdr:rowOff>
    </xdr:to>
    <xdr:cxnSp macro="">
      <xdr:nvCxnSpPr>
        <xdr:cNvPr id="9" name="Straight Arrow Connector 8"/>
        <xdr:cNvCxnSpPr/>
      </xdr:nvCxnSpPr>
      <xdr:spPr>
        <a:xfrm>
          <a:off x="9441656" y="4929187"/>
          <a:ext cx="1771650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523876</xdr:colOff>
      <xdr:row>9</xdr:row>
      <xdr:rowOff>38100</xdr:rowOff>
    </xdr:from>
    <xdr:to>
      <xdr:col>11</xdr:col>
      <xdr:colOff>371476</xdr:colOff>
      <xdr:row>15</xdr:row>
      <xdr:rowOff>114536</xdr:rowOff>
    </xdr:to>
    <xdr:sp macro="" textlink="">
      <xdr:nvSpPr>
        <xdr:cNvPr id="10" name="Rectangle 9"/>
        <xdr:cNvSpPr/>
      </xdr:nvSpPr>
      <xdr:spPr>
        <a:xfrm>
          <a:off x="9020176" y="2057400"/>
          <a:ext cx="7620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695324</xdr:colOff>
      <xdr:row>9</xdr:row>
      <xdr:rowOff>47625</xdr:rowOff>
    </xdr:from>
    <xdr:to>
      <xdr:col>13</xdr:col>
      <xdr:colOff>761999</xdr:colOff>
      <xdr:row>15</xdr:row>
      <xdr:rowOff>124061</xdr:rowOff>
    </xdr:to>
    <xdr:sp macro="" textlink="">
      <xdr:nvSpPr>
        <xdr:cNvPr id="11" name="Rectangle 10"/>
        <xdr:cNvSpPr/>
      </xdr:nvSpPr>
      <xdr:spPr>
        <a:xfrm>
          <a:off x="11020424" y="20669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447675</xdr:colOff>
      <xdr:row>15</xdr:row>
      <xdr:rowOff>19050</xdr:rowOff>
    </xdr:from>
    <xdr:to>
      <xdr:col>13</xdr:col>
      <xdr:colOff>752475</xdr:colOff>
      <xdr:row>21</xdr:row>
      <xdr:rowOff>114536</xdr:rowOff>
    </xdr:to>
    <xdr:sp macro="" textlink="">
      <xdr:nvSpPr>
        <xdr:cNvPr id="12" name="Rectangle 11"/>
        <xdr:cNvSpPr/>
      </xdr:nvSpPr>
      <xdr:spPr>
        <a:xfrm>
          <a:off x="10772775" y="3181350"/>
          <a:ext cx="12192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</a:p>
      </xdr:txBody>
    </xdr:sp>
    <xdr:clientData/>
  </xdr:twoCellAnchor>
  <xdr:twoCellAnchor>
    <xdr:from>
      <xdr:col>10</xdr:col>
      <xdr:colOff>266700</xdr:colOff>
      <xdr:row>15</xdr:row>
      <xdr:rowOff>9525</xdr:rowOff>
    </xdr:from>
    <xdr:to>
      <xdr:col>11</xdr:col>
      <xdr:colOff>333375</xdr:colOff>
      <xdr:row>21</xdr:row>
      <xdr:rowOff>105011</xdr:rowOff>
    </xdr:to>
    <xdr:sp macro="" textlink="">
      <xdr:nvSpPr>
        <xdr:cNvPr id="13" name="Rectangle 12"/>
        <xdr:cNvSpPr/>
      </xdr:nvSpPr>
      <xdr:spPr>
        <a:xfrm>
          <a:off x="8763000" y="31718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10</xdr:col>
      <xdr:colOff>514350</xdr:colOff>
      <xdr:row>21</xdr:row>
      <xdr:rowOff>9525</xdr:rowOff>
    </xdr:from>
    <xdr:to>
      <xdr:col>13</xdr:col>
      <xdr:colOff>466725</xdr:colOff>
      <xdr:row>21</xdr:row>
      <xdr:rowOff>22741</xdr:rowOff>
    </xdr:to>
    <xdr:cxnSp macro="">
      <xdr:nvCxnSpPr>
        <xdr:cNvPr id="14" name="Straight Arrow Connector 13"/>
        <xdr:cNvCxnSpPr>
          <a:endCxn id="17" idx="1"/>
        </xdr:cNvCxnSpPr>
      </xdr:nvCxnSpPr>
      <xdr:spPr>
        <a:xfrm>
          <a:off x="9010650" y="4295775"/>
          <a:ext cx="2695575" cy="13216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11</xdr:row>
      <xdr:rowOff>123825</xdr:rowOff>
    </xdr:from>
    <xdr:to>
      <xdr:col>10</xdr:col>
      <xdr:colOff>228600</xdr:colOff>
      <xdr:row>19</xdr:row>
      <xdr:rowOff>180975</xdr:rowOff>
    </xdr:to>
    <xdr:cxnSp macro="">
      <xdr:nvCxnSpPr>
        <xdr:cNvPr id="15" name="Straight Arrow Connector 14"/>
        <xdr:cNvCxnSpPr/>
      </xdr:nvCxnSpPr>
      <xdr:spPr>
        <a:xfrm flipH="1" flipV="1">
          <a:off x="8715375" y="2524125"/>
          <a:ext cx="9525" cy="156210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838200</xdr:colOff>
      <xdr:row>19</xdr:row>
      <xdr:rowOff>180975</xdr:rowOff>
    </xdr:from>
    <xdr:to>
      <xdr:col>10</xdr:col>
      <xdr:colOff>492289</xdr:colOff>
      <xdr:row>21</xdr:row>
      <xdr:rowOff>169307</xdr:rowOff>
    </xdr:to>
    <xdr:sp macro="" textlink="">
      <xdr:nvSpPr>
        <xdr:cNvPr id="16" name="TextBox 30"/>
        <xdr:cNvSpPr txBox="1"/>
      </xdr:nvSpPr>
      <xdr:spPr>
        <a:xfrm>
          <a:off x="8420100" y="4086225"/>
          <a:ext cx="568489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Low</a:t>
          </a:r>
        </a:p>
      </xdr:txBody>
    </xdr:sp>
    <xdr:clientData/>
  </xdr:twoCellAnchor>
  <xdr:twoCellAnchor>
    <xdr:from>
      <xdr:col>13</xdr:col>
      <xdr:colOff>466725</xdr:colOff>
      <xdr:row>20</xdr:row>
      <xdr:rowOff>28575</xdr:rowOff>
    </xdr:from>
    <xdr:to>
      <xdr:col>14</xdr:col>
      <xdr:colOff>31643</xdr:colOff>
      <xdr:row>22</xdr:row>
      <xdr:rowOff>16907</xdr:rowOff>
    </xdr:to>
    <xdr:sp macro="" textlink="">
      <xdr:nvSpPr>
        <xdr:cNvPr id="17" name="TextBox 32"/>
        <xdr:cNvSpPr txBox="1"/>
      </xdr:nvSpPr>
      <xdr:spPr>
        <a:xfrm>
          <a:off x="11706225" y="412432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9</xdr:col>
      <xdr:colOff>819150</xdr:colOff>
      <xdr:row>9</xdr:row>
      <xdr:rowOff>104775</xdr:rowOff>
    </xdr:from>
    <xdr:to>
      <xdr:col>10</xdr:col>
      <xdr:colOff>517418</xdr:colOff>
      <xdr:row>11</xdr:row>
      <xdr:rowOff>93107</xdr:rowOff>
    </xdr:to>
    <xdr:sp macro="" textlink="">
      <xdr:nvSpPr>
        <xdr:cNvPr id="18" name="TextBox 32"/>
        <xdr:cNvSpPr txBox="1"/>
      </xdr:nvSpPr>
      <xdr:spPr>
        <a:xfrm>
          <a:off x="8401050" y="212407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11</xdr:col>
      <xdr:colOff>247650</xdr:colOff>
      <xdr:row>11</xdr:row>
      <xdr:rowOff>180975</xdr:rowOff>
    </xdr:from>
    <xdr:to>
      <xdr:col>12</xdr:col>
      <xdr:colOff>619125</xdr:colOff>
      <xdr:row>18</xdr:row>
      <xdr:rowOff>85961</xdr:rowOff>
    </xdr:to>
    <xdr:sp macro="" textlink="">
      <xdr:nvSpPr>
        <xdr:cNvPr id="19" name="Rectangle 18"/>
        <xdr:cNvSpPr/>
      </xdr:nvSpPr>
      <xdr:spPr>
        <a:xfrm>
          <a:off x="9658350" y="2581275"/>
          <a:ext cx="12858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92D050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ok</a:t>
          </a:r>
        </a:p>
      </xdr:txBody>
    </xdr:sp>
    <xdr:clientData/>
  </xdr:twoCellAnchor>
  <xdr:twoCellAnchor>
    <xdr:from>
      <xdr:col>8</xdr:col>
      <xdr:colOff>809624</xdr:colOff>
      <xdr:row>13</xdr:row>
      <xdr:rowOff>123825</xdr:rowOff>
    </xdr:from>
    <xdr:to>
      <xdr:col>10</xdr:col>
      <xdr:colOff>304799</xdr:colOff>
      <xdr:row>17</xdr:row>
      <xdr:rowOff>99405</xdr:rowOff>
    </xdr:to>
    <xdr:sp macro="" textlink="">
      <xdr:nvSpPr>
        <xdr:cNvPr id="20" name="TextBox 60"/>
        <xdr:cNvSpPr txBox="1"/>
      </xdr:nvSpPr>
      <xdr:spPr>
        <a:xfrm>
          <a:off x="7477124" y="2905125"/>
          <a:ext cx="1323975" cy="7185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2800" b="1" i="1">
              <a:ln w="3175">
                <a:solidFill>
                  <a:schemeClr val="tx1"/>
                </a:solidFill>
              </a:ln>
              <a:solidFill>
                <a:schemeClr val="tx2">
                  <a:lumMod val="20000"/>
                  <a:lumOff val="80000"/>
                </a:schemeClr>
              </a:solidFill>
            </a:rPr>
            <a:t>SCF </a:t>
          </a:r>
        </a:p>
        <a:p>
          <a:pPr algn="ctr"/>
          <a:r>
            <a:rPr lang="en-US" sz="1200" b="1" i="1">
              <a:ln w="3175">
                <a:noFill/>
              </a:ln>
              <a:solidFill>
                <a:sysClr val="windowText" lastClr="000000"/>
              </a:solidFill>
            </a:rPr>
            <a:t>(Dilution Water)</a:t>
          </a:r>
          <a:endParaRPr lang="en-US" sz="2400" b="1" i="1">
            <a:ln w="3175"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409575</xdr:colOff>
      <xdr:row>20</xdr:row>
      <xdr:rowOff>171450</xdr:rowOff>
    </xdr:from>
    <xdr:to>
      <xdr:col>13</xdr:col>
      <xdr:colOff>323850</xdr:colOff>
      <xdr:row>23</xdr:row>
      <xdr:rowOff>9525</xdr:rowOff>
    </xdr:to>
    <xdr:sp macro="" textlink="">
      <xdr:nvSpPr>
        <xdr:cNvPr id="21" name="TextBox 60"/>
        <xdr:cNvSpPr txBox="1"/>
      </xdr:nvSpPr>
      <xdr:spPr>
        <a:xfrm>
          <a:off x="9820275" y="4267200"/>
          <a:ext cx="1743075" cy="40957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 b="1" i="1">
              <a:ln w="3175">
                <a:solidFill>
                  <a:schemeClr val="tx1"/>
                </a:solidFill>
              </a:ln>
              <a:solidFill>
                <a:srgbClr val="FFFF99"/>
              </a:solidFill>
            </a:rPr>
            <a:t>GGA</a:t>
          </a:r>
          <a:r>
            <a:rPr lang="en-US" sz="2400" b="1" i="1">
              <a:solidFill>
                <a:srgbClr val="FFFF99"/>
              </a:solidFill>
            </a:rPr>
            <a:t> 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(Seed</a:t>
          </a:r>
          <a:r>
            <a:rPr lang="en-US" sz="1100" b="1" i="1" kern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Volume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US" sz="1100">
            <a:solidFill>
              <a:sysClr val="windowText" lastClr="000000"/>
            </a:solidFill>
            <a:effectLst/>
          </a:endParaRPr>
        </a:p>
        <a:p>
          <a:endParaRPr lang="en-US" sz="2400" b="1" i="1"/>
        </a:p>
      </xdr:txBody>
    </xdr:sp>
    <xdr:clientData/>
  </xdr:twoCellAnchor>
  <xdr:twoCellAnchor>
    <xdr:from>
      <xdr:col>10</xdr:col>
      <xdr:colOff>390525</xdr:colOff>
      <xdr:row>15</xdr:row>
      <xdr:rowOff>85725</xdr:rowOff>
    </xdr:from>
    <xdr:to>
      <xdr:col>11</xdr:col>
      <xdr:colOff>314325</xdr:colOff>
      <xdr:row>15</xdr:row>
      <xdr:rowOff>95250</xdr:rowOff>
    </xdr:to>
    <xdr:cxnSp macro="">
      <xdr:nvCxnSpPr>
        <xdr:cNvPr id="22" name="Straight Connector 21"/>
        <xdr:cNvCxnSpPr/>
      </xdr:nvCxnSpPr>
      <xdr:spPr>
        <a:xfrm>
          <a:off x="8886825" y="3248025"/>
          <a:ext cx="838200" cy="9525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904875</xdr:colOff>
      <xdr:row>17</xdr:row>
      <xdr:rowOff>104775</xdr:rowOff>
    </xdr:from>
    <xdr:to>
      <xdr:col>11</xdr:col>
      <xdr:colOff>904875</xdr:colOff>
      <xdr:row>20</xdr:row>
      <xdr:rowOff>47625</xdr:rowOff>
    </xdr:to>
    <xdr:cxnSp macro="">
      <xdr:nvCxnSpPr>
        <xdr:cNvPr id="23" name="Straight Connector 22"/>
        <xdr:cNvCxnSpPr/>
      </xdr:nvCxnSpPr>
      <xdr:spPr>
        <a:xfrm flipV="1">
          <a:off x="10315575" y="3629025"/>
          <a:ext cx="0" cy="514350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890390</xdr:colOff>
      <xdr:row>20</xdr:row>
      <xdr:rowOff>104775</xdr:rowOff>
    </xdr:from>
    <xdr:ext cx="988861" cy="468077"/>
    <xdr:sp macro="" textlink="">
      <xdr:nvSpPr>
        <xdr:cNvPr id="24" name="TextBox 23"/>
        <xdr:cNvSpPr txBox="1"/>
      </xdr:nvSpPr>
      <xdr:spPr>
        <a:xfrm>
          <a:off x="7557890" y="4200525"/>
          <a:ext cx="988861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/>
            <a:t>i = Increase</a:t>
          </a:r>
        </a:p>
        <a:p>
          <a:pPr algn="ctr"/>
          <a:r>
            <a:rPr lang="en-US" sz="1200"/>
            <a:t>d = Decrease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15</xdr:row>
      <xdr:rowOff>76200</xdr:rowOff>
    </xdr:from>
    <xdr:to>
      <xdr:col>6</xdr:col>
      <xdr:colOff>161925</xdr:colOff>
      <xdr:row>15</xdr:row>
      <xdr:rowOff>76200</xdr:rowOff>
    </xdr:to>
    <xdr:cxnSp macro="">
      <xdr:nvCxnSpPr>
        <xdr:cNvPr id="2" name="Straight Arrow Connector 1"/>
        <xdr:cNvCxnSpPr/>
      </xdr:nvCxnSpPr>
      <xdr:spPr>
        <a:xfrm>
          <a:off x="1190625" y="3238500"/>
          <a:ext cx="4076700" cy="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24</xdr:row>
      <xdr:rowOff>66675</xdr:rowOff>
    </xdr:from>
    <xdr:to>
      <xdr:col>4</xdr:col>
      <xdr:colOff>390525</xdr:colOff>
      <xdr:row>24</xdr:row>
      <xdr:rowOff>76201</xdr:rowOff>
    </xdr:to>
    <xdr:cxnSp macro="">
      <xdr:nvCxnSpPr>
        <xdr:cNvPr id="3" name="Straight Arrow Connector 2"/>
        <xdr:cNvCxnSpPr/>
      </xdr:nvCxnSpPr>
      <xdr:spPr>
        <a:xfrm>
          <a:off x="1200150" y="4924425"/>
          <a:ext cx="2733675" cy="9526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31</xdr:row>
      <xdr:rowOff>66675</xdr:rowOff>
    </xdr:from>
    <xdr:to>
      <xdr:col>12</xdr:col>
      <xdr:colOff>66675</xdr:colOff>
      <xdr:row>31</xdr:row>
      <xdr:rowOff>85725</xdr:rowOff>
    </xdr:to>
    <xdr:cxnSp macro="">
      <xdr:nvCxnSpPr>
        <xdr:cNvPr id="4" name="Straight Arrow Connector 3"/>
        <xdr:cNvCxnSpPr/>
      </xdr:nvCxnSpPr>
      <xdr:spPr>
        <a:xfrm>
          <a:off x="1190625" y="6257925"/>
          <a:ext cx="9201150" cy="1905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42</xdr:row>
      <xdr:rowOff>66675</xdr:rowOff>
    </xdr:from>
    <xdr:to>
      <xdr:col>12</xdr:col>
      <xdr:colOff>76200</xdr:colOff>
      <xdr:row>42</xdr:row>
      <xdr:rowOff>76200</xdr:rowOff>
    </xdr:to>
    <xdr:cxnSp macro="">
      <xdr:nvCxnSpPr>
        <xdr:cNvPr id="5" name="Straight Arrow Connector 4"/>
        <xdr:cNvCxnSpPr/>
      </xdr:nvCxnSpPr>
      <xdr:spPr>
        <a:xfrm>
          <a:off x="1190625" y="833437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53</xdr:row>
      <xdr:rowOff>66675</xdr:rowOff>
    </xdr:from>
    <xdr:to>
      <xdr:col>12</xdr:col>
      <xdr:colOff>76200</xdr:colOff>
      <xdr:row>53</xdr:row>
      <xdr:rowOff>76200</xdr:rowOff>
    </xdr:to>
    <xdr:cxnSp macro="">
      <xdr:nvCxnSpPr>
        <xdr:cNvPr id="6" name="Straight Arrow Connector 5"/>
        <xdr:cNvCxnSpPr/>
      </xdr:nvCxnSpPr>
      <xdr:spPr>
        <a:xfrm>
          <a:off x="1190625" y="1041082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24</xdr:row>
      <xdr:rowOff>76200</xdr:rowOff>
    </xdr:from>
    <xdr:to>
      <xdr:col>7</xdr:col>
      <xdr:colOff>409575</xdr:colOff>
      <xdr:row>24</xdr:row>
      <xdr:rowOff>76201</xdr:rowOff>
    </xdr:to>
    <xdr:cxnSp macro="">
      <xdr:nvCxnSpPr>
        <xdr:cNvPr id="7" name="Straight Arrow Connector 6"/>
        <xdr:cNvCxnSpPr/>
      </xdr:nvCxnSpPr>
      <xdr:spPr>
        <a:xfrm flipV="1">
          <a:off x="5162550" y="4933950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200025</xdr:colOff>
      <xdr:row>12</xdr:row>
      <xdr:rowOff>9525</xdr:rowOff>
    </xdr:from>
    <xdr:to>
      <xdr:col>5</xdr:col>
      <xdr:colOff>552450</xdr:colOff>
      <xdr:row>12</xdr:row>
      <xdr:rowOff>9526</xdr:rowOff>
    </xdr:to>
    <xdr:cxnSp macro="">
      <xdr:nvCxnSpPr>
        <xdr:cNvPr id="8" name="Straight Arrow Connector 7"/>
        <xdr:cNvCxnSpPr/>
      </xdr:nvCxnSpPr>
      <xdr:spPr>
        <a:xfrm flipV="1">
          <a:off x="3743325" y="2600325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30956</xdr:colOff>
      <xdr:row>24</xdr:row>
      <xdr:rowOff>71437</xdr:rowOff>
    </xdr:from>
    <xdr:to>
      <xdr:col>12</xdr:col>
      <xdr:colOff>888206</xdr:colOff>
      <xdr:row>24</xdr:row>
      <xdr:rowOff>80962</xdr:rowOff>
    </xdr:to>
    <xdr:cxnSp macro="">
      <xdr:nvCxnSpPr>
        <xdr:cNvPr id="9" name="Straight Arrow Connector 8"/>
        <xdr:cNvCxnSpPr/>
      </xdr:nvCxnSpPr>
      <xdr:spPr>
        <a:xfrm>
          <a:off x="9441656" y="4929187"/>
          <a:ext cx="1771650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523876</xdr:colOff>
      <xdr:row>9</xdr:row>
      <xdr:rowOff>38100</xdr:rowOff>
    </xdr:from>
    <xdr:to>
      <xdr:col>11</xdr:col>
      <xdr:colOff>371476</xdr:colOff>
      <xdr:row>15</xdr:row>
      <xdr:rowOff>114536</xdr:rowOff>
    </xdr:to>
    <xdr:sp macro="" textlink="">
      <xdr:nvSpPr>
        <xdr:cNvPr id="10" name="Rectangle 9"/>
        <xdr:cNvSpPr/>
      </xdr:nvSpPr>
      <xdr:spPr>
        <a:xfrm>
          <a:off x="9020176" y="2057400"/>
          <a:ext cx="7620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695324</xdr:colOff>
      <xdr:row>9</xdr:row>
      <xdr:rowOff>47625</xdr:rowOff>
    </xdr:from>
    <xdr:to>
      <xdr:col>13</xdr:col>
      <xdr:colOff>761999</xdr:colOff>
      <xdr:row>15</xdr:row>
      <xdr:rowOff>124061</xdr:rowOff>
    </xdr:to>
    <xdr:sp macro="" textlink="">
      <xdr:nvSpPr>
        <xdr:cNvPr id="11" name="Rectangle 10"/>
        <xdr:cNvSpPr/>
      </xdr:nvSpPr>
      <xdr:spPr>
        <a:xfrm>
          <a:off x="11020424" y="20669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447675</xdr:colOff>
      <xdr:row>15</xdr:row>
      <xdr:rowOff>19050</xdr:rowOff>
    </xdr:from>
    <xdr:to>
      <xdr:col>13</xdr:col>
      <xdr:colOff>752475</xdr:colOff>
      <xdr:row>21</xdr:row>
      <xdr:rowOff>114536</xdr:rowOff>
    </xdr:to>
    <xdr:sp macro="" textlink="">
      <xdr:nvSpPr>
        <xdr:cNvPr id="12" name="Rectangle 11"/>
        <xdr:cNvSpPr/>
      </xdr:nvSpPr>
      <xdr:spPr>
        <a:xfrm>
          <a:off x="10772775" y="3181350"/>
          <a:ext cx="12192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</a:p>
      </xdr:txBody>
    </xdr:sp>
    <xdr:clientData/>
  </xdr:twoCellAnchor>
  <xdr:twoCellAnchor>
    <xdr:from>
      <xdr:col>10</xdr:col>
      <xdr:colOff>266700</xdr:colOff>
      <xdr:row>15</xdr:row>
      <xdr:rowOff>9525</xdr:rowOff>
    </xdr:from>
    <xdr:to>
      <xdr:col>11</xdr:col>
      <xdr:colOff>333375</xdr:colOff>
      <xdr:row>21</xdr:row>
      <xdr:rowOff>105011</xdr:rowOff>
    </xdr:to>
    <xdr:sp macro="" textlink="">
      <xdr:nvSpPr>
        <xdr:cNvPr id="13" name="Rectangle 12"/>
        <xdr:cNvSpPr/>
      </xdr:nvSpPr>
      <xdr:spPr>
        <a:xfrm>
          <a:off x="8763000" y="31718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10</xdr:col>
      <xdr:colOff>514350</xdr:colOff>
      <xdr:row>21</xdr:row>
      <xdr:rowOff>9525</xdr:rowOff>
    </xdr:from>
    <xdr:to>
      <xdr:col>13</xdr:col>
      <xdr:colOff>466725</xdr:colOff>
      <xdr:row>21</xdr:row>
      <xdr:rowOff>22741</xdr:rowOff>
    </xdr:to>
    <xdr:cxnSp macro="">
      <xdr:nvCxnSpPr>
        <xdr:cNvPr id="14" name="Straight Arrow Connector 13"/>
        <xdr:cNvCxnSpPr>
          <a:endCxn id="17" idx="1"/>
        </xdr:cNvCxnSpPr>
      </xdr:nvCxnSpPr>
      <xdr:spPr>
        <a:xfrm>
          <a:off x="9010650" y="4295775"/>
          <a:ext cx="2695575" cy="13216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11</xdr:row>
      <xdr:rowOff>123825</xdr:rowOff>
    </xdr:from>
    <xdr:to>
      <xdr:col>10</xdr:col>
      <xdr:colOff>228600</xdr:colOff>
      <xdr:row>19</xdr:row>
      <xdr:rowOff>180975</xdr:rowOff>
    </xdr:to>
    <xdr:cxnSp macro="">
      <xdr:nvCxnSpPr>
        <xdr:cNvPr id="15" name="Straight Arrow Connector 14"/>
        <xdr:cNvCxnSpPr/>
      </xdr:nvCxnSpPr>
      <xdr:spPr>
        <a:xfrm flipH="1" flipV="1">
          <a:off x="8715375" y="2524125"/>
          <a:ext cx="9525" cy="156210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838200</xdr:colOff>
      <xdr:row>19</xdr:row>
      <xdr:rowOff>180975</xdr:rowOff>
    </xdr:from>
    <xdr:to>
      <xdr:col>10</xdr:col>
      <xdr:colOff>492289</xdr:colOff>
      <xdr:row>21</xdr:row>
      <xdr:rowOff>169307</xdr:rowOff>
    </xdr:to>
    <xdr:sp macro="" textlink="">
      <xdr:nvSpPr>
        <xdr:cNvPr id="16" name="TextBox 30"/>
        <xdr:cNvSpPr txBox="1"/>
      </xdr:nvSpPr>
      <xdr:spPr>
        <a:xfrm>
          <a:off x="8420100" y="4086225"/>
          <a:ext cx="568489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Low</a:t>
          </a:r>
        </a:p>
      </xdr:txBody>
    </xdr:sp>
    <xdr:clientData/>
  </xdr:twoCellAnchor>
  <xdr:twoCellAnchor>
    <xdr:from>
      <xdr:col>13</xdr:col>
      <xdr:colOff>466725</xdr:colOff>
      <xdr:row>20</xdr:row>
      <xdr:rowOff>28575</xdr:rowOff>
    </xdr:from>
    <xdr:to>
      <xdr:col>14</xdr:col>
      <xdr:colOff>31643</xdr:colOff>
      <xdr:row>22</xdr:row>
      <xdr:rowOff>16907</xdr:rowOff>
    </xdr:to>
    <xdr:sp macro="" textlink="">
      <xdr:nvSpPr>
        <xdr:cNvPr id="17" name="TextBox 32"/>
        <xdr:cNvSpPr txBox="1"/>
      </xdr:nvSpPr>
      <xdr:spPr>
        <a:xfrm>
          <a:off x="11706225" y="412432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9</xdr:col>
      <xdr:colOff>819150</xdr:colOff>
      <xdr:row>9</xdr:row>
      <xdr:rowOff>104775</xdr:rowOff>
    </xdr:from>
    <xdr:to>
      <xdr:col>10</xdr:col>
      <xdr:colOff>517418</xdr:colOff>
      <xdr:row>11</xdr:row>
      <xdr:rowOff>93107</xdr:rowOff>
    </xdr:to>
    <xdr:sp macro="" textlink="">
      <xdr:nvSpPr>
        <xdr:cNvPr id="18" name="TextBox 32"/>
        <xdr:cNvSpPr txBox="1"/>
      </xdr:nvSpPr>
      <xdr:spPr>
        <a:xfrm>
          <a:off x="8401050" y="212407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11</xdr:col>
      <xdr:colOff>247650</xdr:colOff>
      <xdr:row>11</xdr:row>
      <xdr:rowOff>180975</xdr:rowOff>
    </xdr:from>
    <xdr:to>
      <xdr:col>12</xdr:col>
      <xdr:colOff>619125</xdr:colOff>
      <xdr:row>18</xdr:row>
      <xdr:rowOff>85961</xdr:rowOff>
    </xdr:to>
    <xdr:sp macro="" textlink="">
      <xdr:nvSpPr>
        <xdr:cNvPr id="19" name="Rectangle 18"/>
        <xdr:cNvSpPr/>
      </xdr:nvSpPr>
      <xdr:spPr>
        <a:xfrm>
          <a:off x="9658350" y="2581275"/>
          <a:ext cx="12858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92D050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ok</a:t>
          </a:r>
        </a:p>
      </xdr:txBody>
    </xdr:sp>
    <xdr:clientData/>
  </xdr:twoCellAnchor>
  <xdr:twoCellAnchor>
    <xdr:from>
      <xdr:col>8</xdr:col>
      <xdr:colOff>809624</xdr:colOff>
      <xdr:row>13</xdr:row>
      <xdr:rowOff>123825</xdr:rowOff>
    </xdr:from>
    <xdr:to>
      <xdr:col>10</xdr:col>
      <xdr:colOff>304799</xdr:colOff>
      <xdr:row>17</xdr:row>
      <xdr:rowOff>99405</xdr:rowOff>
    </xdr:to>
    <xdr:sp macro="" textlink="">
      <xdr:nvSpPr>
        <xdr:cNvPr id="20" name="TextBox 60"/>
        <xdr:cNvSpPr txBox="1"/>
      </xdr:nvSpPr>
      <xdr:spPr>
        <a:xfrm>
          <a:off x="7477124" y="2905125"/>
          <a:ext cx="1323975" cy="7185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2800" b="1" i="1">
              <a:ln w="3175">
                <a:solidFill>
                  <a:schemeClr val="tx1"/>
                </a:solidFill>
              </a:ln>
              <a:solidFill>
                <a:schemeClr val="tx2">
                  <a:lumMod val="20000"/>
                  <a:lumOff val="80000"/>
                </a:schemeClr>
              </a:solidFill>
            </a:rPr>
            <a:t>SCF </a:t>
          </a:r>
        </a:p>
        <a:p>
          <a:pPr algn="ctr"/>
          <a:r>
            <a:rPr lang="en-US" sz="1200" b="1" i="1">
              <a:ln w="3175">
                <a:noFill/>
              </a:ln>
              <a:solidFill>
                <a:sysClr val="windowText" lastClr="000000"/>
              </a:solidFill>
            </a:rPr>
            <a:t>(Dilution Water)</a:t>
          </a:r>
          <a:endParaRPr lang="en-US" sz="2400" b="1" i="1">
            <a:ln w="3175"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409575</xdr:colOff>
      <xdr:row>20</xdr:row>
      <xdr:rowOff>171450</xdr:rowOff>
    </xdr:from>
    <xdr:to>
      <xdr:col>13</xdr:col>
      <xdr:colOff>323850</xdr:colOff>
      <xdr:row>23</xdr:row>
      <xdr:rowOff>9525</xdr:rowOff>
    </xdr:to>
    <xdr:sp macro="" textlink="">
      <xdr:nvSpPr>
        <xdr:cNvPr id="21" name="TextBox 60"/>
        <xdr:cNvSpPr txBox="1"/>
      </xdr:nvSpPr>
      <xdr:spPr>
        <a:xfrm>
          <a:off x="9820275" y="4267200"/>
          <a:ext cx="1743075" cy="40957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 b="1" i="1">
              <a:ln w="3175">
                <a:solidFill>
                  <a:schemeClr val="tx1"/>
                </a:solidFill>
              </a:ln>
              <a:solidFill>
                <a:srgbClr val="FFFF99"/>
              </a:solidFill>
            </a:rPr>
            <a:t>GGA</a:t>
          </a:r>
          <a:r>
            <a:rPr lang="en-US" sz="2400" b="1" i="1">
              <a:solidFill>
                <a:srgbClr val="FFFF99"/>
              </a:solidFill>
            </a:rPr>
            <a:t> 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(Seed</a:t>
          </a:r>
          <a:r>
            <a:rPr lang="en-US" sz="1100" b="1" i="1" kern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Volume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US" sz="1100">
            <a:solidFill>
              <a:sysClr val="windowText" lastClr="000000"/>
            </a:solidFill>
            <a:effectLst/>
          </a:endParaRPr>
        </a:p>
        <a:p>
          <a:endParaRPr lang="en-US" sz="2400" b="1" i="1"/>
        </a:p>
      </xdr:txBody>
    </xdr:sp>
    <xdr:clientData/>
  </xdr:twoCellAnchor>
  <xdr:twoCellAnchor>
    <xdr:from>
      <xdr:col>10</xdr:col>
      <xdr:colOff>390525</xdr:colOff>
      <xdr:row>15</xdr:row>
      <xdr:rowOff>85725</xdr:rowOff>
    </xdr:from>
    <xdr:to>
      <xdr:col>11</xdr:col>
      <xdr:colOff>314325</xdr:colOff>
      <xdr:row>15</xdr:row>
      <xdr:rowOff>95250</xdr:rowOff>
    </xdr:to>
    <xdr:cxnSp macro="">
      <xdr:nvCxnSpPr>
        <xdr:cNvPr id="22" name="Straight Connector 21"/>
        <xdr:cNvCxnSpPr/>
      </xdr:nvCxnSpPr>
      <xdr:spPr>
        <a:xfrm>
          <a:off x="8886825" y="3248025"/>
          <a:ext cx="838200" cy="9525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904875</xdr:colOff>
      <xdr:row>17</xdr:row>
      <xdr:rowOff>104775</xdr:rowOff>
    </xdr:from>
    <xdr:to>
      <xdr:col>11</xdr:col>
      <xdr:colOff>904875</xdr:colOff>
      <xdr:row>20</xdr:row>
      <xdr:rowOff>47625</xdr:rowOff>
    </xdr:to>
    <xdr:cxnSp macro="">
      <xdr:nvCxnSpPr>
        <xdr:cNvPr id="23" name="Straight Connector 22"/>
        <xdr:cNvCxnSpPr/>
      </xdr:nvCxnSpPr>
      <xdr:spPr>
        <a:xfrm flipV="1">
          <a:off x="10315575" y="3629025"/>
          <a:ext cx="0" cy="514350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890390</xdr:colOff>
      <xdr:row>20</xdr:row>
      <xdr:rowOff>104775</xdr:rowOff>
    </xdr:from>
    <xdr:ext cx="988861" cy="468077"/>
    <xdr:sp macro="" textlink="">
      <xdr:nvSpPr>
        <xdr:cNvPr id="24" name="TextBox 23"/>
        <xdr:cNvSpPr txBox="1"/>
      </xdr:nvSpPr>
      <xdr:spPr>
        <a:xfrm>
          <a:off x="7557890" y="4200525"/>
          <a:ext cx="988861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/>
            <a:t>i = Increase</a:t>
          </a:r>
        </a:p>
        <a:p>
          <a:pPr algn="ctr"/>
          <a:r>
            <a:rPr lang="en-US" sz="1200"/>
            <a:t>d = Decrease</a:t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15</xdr:row>
      <xdr:rowOff>76200</xdr:rowOff>
    </xdr:from>
    <xdr:to>
      <xdr:col>6</xdr:col>
      <xdr:colOff>161925</xdr:colOff>
      <xdr:row>15</xdr:row>
      <xdr:rowOff>76200</xdr:rowOff>
    </xdr:to>
    <xdr:cxnSp macro="">
      <xdr:nvCxnSpPr>
        <xdr:cNvPr id="2" name="Straight Arrow Connector 1"/>
        <xdr:cNvCxnSpPr/>
      </xdr:nvCxnSpPr>
      <xdr:spPr>
        <a:xfrm>
          <a:off x="1190625" y="3238500"/>
          <a:ext cx="4076700" cy="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24</xdr:row>
      <xdr:rowOff>66675</xdr:rowOff>
    </xdr:from>
    <xdr:to>
      <xdr:col>4</xdr:col>
      <xdr:colOff>390525</xdr:colOff>
      <xdr:row>24</xdr:row>
      <xdr:rowOff>76201</xdr:rowOff>
    </xdr:to>
    <xdr:cxnSp macro="">
      <xdr:nvCxnSpPr>
        <xdr:cNvPr id="3" name="Straight Arrow Connector 2"/>
        <xdr:cNvCxnSpPr/>
      </xdr:nvCxnSpPr>
      <xdr:spPr>
        <a:xfrm>
          <a:off x="1200150" y="4924425"/>
          <a:ext cx="2733675" cy="9526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31</xdr:row>
      <xdr:rowOff>66675</xdr:rowOff>
    </xdr:from>
    <xdr:to>
      <xdr:col>12</xdr:col>
      <xdr:colOff>66675</xdr:colOff>
      <xdr:row>31</xdr:row>
      <xdr:rowOff>85725</xdr:rowOff>
    </xdr:to>
    <xdr:cxnSp macro="">
      <xdr:nvCxnSpPr>
        <xdr:cNvPr id="4" name="Straight Arrow Connector 3"/>
        <xdr:cNvCxnSpPr/>
      </xdr:nvCxnSpPr>
      <xdr:spPr>
        <a:xfrm>
          <a:off x="1190625" y="6257925"/>
          <a:ext cx="9201150" cy="1905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42</xdr:row>
      <xdr:rowOff>66675</xdr:rowOff>
    </xdr:from>
    <xdr:to>
      <xdr:col>12</xdr:col>
      <xdr:colOff>76200</xdr:colOff>
      <xdr:row>42</xdr:row>
      <xdr:rowOff>76200</xdr:rowOff>
    </xdr:to>
    <xdr:cxnSp macro="">
      <xdr:nvCxnSpPr>
        <xdr:cNvPr id="5" name="Straight Arrow Connector 4"/>
        <xdr:cNvCxnSpPr/>
      </xdr:nvCxnSpPr>
      <xdr:spPr>
        <a:xfrm>
          <a:off x="1190625" y="833437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53</xdr:row>
      <xdr:rowOff>66675</xdr:rowOff>
    </xdr:from>
    <xdr:to>
      <xdr:col>12</xdr:col>
      <xdr:colOff>76200</xdr:colOff>
      <xdr:row>53</xdr:row>
      <xdr:rowOff>76200</xdr:rowOff>
    </xdr:to>
    <xdr:cxnSp macro="">
      <xdr:nvCxnSpPr>
        <xdr:cNvPr id="6" name="Straight Arrow Connector 5"/>
        <xdr:cNvCxnSpPr/>
      </xdr:nvCxnSpPr>
      <xdr:spPr>
        <a:xfrm>
          <a:off x="1190625" y="1041082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24</xdr:row>
      <xdr:rowOff>76200</xdr:rowOff>
    </xdr:from>
    <xdr:to>
      <xdr:col>7</xdr:col>
      <xdr:colOff>409575</xdr:colOff>
      <xdr:row>24</xdr:row>
      <xdr:rowOff>76201</xdr:rowOff>
    </xdr:to>
    <xdr:cxnSp macro="">
      <xdr:nvCxnSpPr>
        <xdr:cNvPr id="7" name="Straight Arrow Connector 6"/>
        <xdr:cNvCxnSpPr/>
      </xdr:nvCxnSpPr>
      <xdr:spPr>
        <a:xfrm flipV="1">
          <a:off x="5162550" y="4933950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200025</xdr:colOff>
      <xdr:row>12</xdr:row>
      <xdr:rowOff>9525</xdr:rowOff>
    </xdr:from>
    <xdr:to>
      <xdr:col>5</xdr:col>
      <xdr:colOff>552450</xdr:colOff>
      <xdr:row>12</xdr:row>
      <xdr:rowOff>9526</xdr:rowOff>
    </xdr:to>
    <xdr:cxnSp macro="">
      <xdr:nvCxnSpPr>
        <xdr:cNvPr id="8" name="Straight Arrow Connector 7"/>
        <xdr:cNvCxnSpPr/>
      </xdr:nvCxnSpPr>
      <xdr:spPr>
        <a:xfrm flipV="1">
          <a:off x="3743325" y="2600325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30956</xdr:colOff>
      <xdr:row>24</xdr:row>
      <xdr:rowOff>71437</xdr:rowOff>
    </xdr:from>
    <xdr:to>
      <xdr:col>12</xdr:col>
      <xdr:colOff>888206</xdr:colOff>
      <xdr:row>24</xdr:row>
      <xdr:rowOff>80962</xdr:rowOff>
    </xdr:to>
    <xdr:cxnSp macro="">
      <xdr:nvCxnSpPr>
        <xdr:cNvPr id="9" name="Straight Arrow Connector 8"/>
        <xdr:cNvCxnSpPr/>
      </xdr:nvCxnSpPr>
      <xdr:spPr>
        <a:xfrm>
          <a:off x="9441656" y="4929187"/>
          <a:ext cx="1771650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523876</xdr:colOff>
      <xdr:row>9</xdr:row>
      <xdr:rowOff>38100</xdr:rowOff>
    </xdr:from>
    <xdr:to>
      <xdr:col>11</xdr:col>
      <xdr:colOff>371476</xdr:colOff>
      <xdr:row>15</xdr:row>
      <xdr:rowOff>114536</xdr:rowOff>
    </xdr:to>
    <xdr:sp macro="" textlink="">
      <xdr:nvSpPr>
        <xdr:cNvPr id="10" name="Rectangle 9"/>
        <xdr:cNvSpPr/>
      </xdr:nvSpPr>
      <xdr:spPr>
        <a:xfrm>
          <a:off x="9020176" y="2057400"/>
          <a:ext cx="7620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695324</xdr:colOff>
      <xdr:row>9</xdr:row>
      <xdr:rowOff>47625</xdr:rowOff>
    </xdr:from>
    <xdr:to>
      <xdr:col>13</xdr:col>
      <xdr:colOff>761999</xdr:colOff>
      <xdr:row>15</xdr:row>
      <xdr:rowOff>124061</xdr:rowOff>
    </xdr:to>
    <xdr:sp macro="" textlink="">
      <xdr:nvSpPr>
        <xdr:cNvPr id="11" name="Rectangle 10"/>
        <xdr:cNvSpPr/>
      </xdr:nvSpPr>
      <xdr:spPr>
        <a:xfrm>
          <a:off x="11020424" y="20669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447675</xdr:colOff>
      <xdr:row>15</xdr:row>
      <xdr:rowOff>19050</xdr:rowOff>
    </xdr:from>
    <xdr:to>
      <xdr:col>13</xdr:col>
      <xdr:colOff>752475</xdr:colOff>
      <xdr:row>21</xdr:row>
      <xdr:rowOff>114536</xdr:rowOff>
    </xdr:to>
    <xdr:sp macro="" textlink="">
      <xdr:nvSpPr>
        <xdr:cNvPr id="12" name="Rectangle 11"/>
        <xdr:cNvSpPr/>
      </xdr:nvSpPr>
      <xdr:spPr>
        <a:xfrm>
          <a:off x="10772775" y="3181350"/>
          <a:ext cx="12192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</a:p>
      </xdr:txBody>
    </xdr:sp>
    <xdr:clientData/>
  </xdr:twoCellAnchor>
  <xdr:twoCellAnchor>
    <xdr:from>
      <xdr:col>10</xdr:col>
      <xdr:colOff>266700</xdr:colOff>
      <xdr:row>15</xdr:row>
      <xdr:rowOff>9525</xdr:rowOff>
    </xdr:from>
    <xdr:to>
      <xdr:col>11</xdr:col>
      <xdr:colOff>333375</xdr:colOff>
      <xdr:row>21</xdr:row>
      <xdr:rowOff>105011</xdr:rowOff>
    </xdr:to>
    <xdr:sp macro="" textlink="">
      <xdr:nvSpPr>
        <xdr:cNvPr id="13" name="Rectangle 12"/>
        <xdr:cNvSpPr/>
      </xdr:nvSpPr>
      <xdr:spPr>
        <a:xfrm>
          <a:off x="8763000" y="31718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10</xdr:col>
      <xdr:colOff>514350</xdr:colOff>
      <xdr:row>21</xdr:row>
      <xdr:rowOff>9525</xdr:rowOff>
    </xdr:from>
    <xdr:to>
      <xdr:col>13</xdr:col>
      <xdr:colOff>466725</xdr:colOff>
      <xdr:row>21</xdr:row>
      <xdr:rowOff>22741</xdr:rowOff>
    </xdr:to>
    <xdr:cxnSp macro="">
      <xdr:nvCxnSpPr>
        <xdr:cNvPr id="14" name="Straight Arrow Connector 13"/>
        <xdr:cNvCxnSpPr>
          <a:endCxn id="17" idx="1"/>
        </xdr:cNvCxnSpPr>
      </xdr:nvCxnSpPr>
      <xdr:spPr>
        <a:xfrm>
          <a:off x="9010650" y="4295775"/>
          <a:ext cx="2695575" cy="13216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11</xdr:row>
      <xdr:rowOff>123825</xdr:rowOff>
    </xdr:from>
    <xdr:to>
      <xdr:col>10</xdr:col>
      <xdr:colOff>228600</xdr:colOff>
      <xdr:row>19</xdr:row>
      <xdr:rowOff>180975</xdr:rowOff>
    </xdr:to>
    <xdr:cxnSp macro="">
      <xdr:nvCxnSpPr>
        <xdr:cNvPr id="15" name="Straight Arrow Connector 14"/>
        <xdr:cNvCxnSpPr/>
      </xdr:nvCxnSpPr>
      <xdr:spPr>
        <a:xfrm flipH="1" flipV="1">
          <a:off x="8715375" y="2524125"/>
          <a:ext cx="9525" cy="156210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838200</xdr:colOff>
      <xdr:row>19</xdr:row>
      <xdr:rowOff>180975</xdr:rowOff>
    </xdr:from>
    <xdr:to>
      <xdr:col>10</xdr:col>
      <xdr:colOff>492289</xdr:colOff>
      <xdr:row>21</xdr:row>
      <xdr:rowOff>169307</xdr:rowOff>
    </xdr:to>
    <xdr:sp macro="" textlink="">
      <xdr:nvSpPr>
        <xdr:cNvPr id="16" name="TextBox 30"/>
        <xdr:cNvSpPr txBox="1"/>
      </xdr:nvSpPr>
      <xdr:spPr>
        <a:xfrm>
          <a:off x="8420100" y="4086225"/>
          <a:ext cx="568489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Low</a:t>
          </a:r>
        </a:p>
      </xdr:txBody>
    </xdr:sp>
    <xdr:clientData/>
  </xdr:twoCellAnchor>
  <xdr:twoCellAnchor>
    <xdr:from>
      <xdr:col>13</xdr:col>
      <xdr:colOff>466725</xdr:colOff>
      <xdr:row>20</xdr:row>
      <xdr:rowOff>28575</xdr:rowOff>
    </xdr:from>
    <xdr:to>
      <xdr:col>14</xdr:col>
      <xdr:colOff>31643</xdr:colOff>
      <xdr:row>22</xdr:row>
      <xdr:rowOff>16907</xdr:rowOff>
    </xdr:to>
    <xdr:sp macro="" textlink="">
      <xdr:nvSpPr>
        <xdr:cNvPr id="17" name="TextBox 32"/>
        <xdr:cNvSpPr txBox="1"/>
      </xdr:nvSpPr>
      <xdr:spPr>
        <a:xfrm>
          <a:off x="11706225" y="412432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9</xdr:col>
      <xdr:colOff>819150</xdr:colOff>
      <xdr:row>9</xdr:row>
      <xdr:rowOff>104775</xdr:rowOff>
    </xdr:from>
    <xdr:to>
      <xdr:col>10</xdr:col>
      <xdr:colOff>517418</xdr:colOff>
      <xdr:row>11</xdr:row>
      <xdr:rowOff>93107</xdr:rowOff>
    </xdr:to>
    <xdr:sp macro="" textlink="">
      <xdr:nvSpPr>
        <xdr:cNvPr id="18" name="TextBox 32"/>
        <xdr:cNvSpPr txBox="1"/>
      </xdr:nvSpPr>
      <xdr:spPr>
        <a:xfrm>
          <a:off x="8401050" y="212407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11</xdr:col>
      <xdr:colOff>247650</xdr:colOff>
      <xdr:row>11</xdr:row>
      <xdr:rowOff>180975</xdr:rowOff>
    </xdr:from>
    <xdr:to>
      <xdr:col>12</xdr:col>
      <xdr:colOff>619125</xdr:colOff>
      <xdr:row>18</xdr:row>
      <xdr:rowOff>85961</xdr:rowOff>
    </xdr:to>
    <xdr:sp macro="" textlink="">
      <xdr:nvSpPr>
        <xdr:cNvPr id="19" name="Rectangle 18"/>
        <xdr:cNvSpPr/>
      </xdr:nvSpPr>
      <xdr:spPr>
        <a:xfrm>
          <a:off x="9658350" y="2581275"/>
          <a:ext cx="12858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92D050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ok</a:t>
          </a:r>
        </a:p>
      </xdr:txBody>
    </xdr:sp>
    <xdr:clientData/>
  </xdr:twoCellAnchor>
  <xdr:twoCellAnchor>
    <xdr:from>
      <xdr:col>8</xdr:col>
      <xdr:colOff>809624</xdr:colOff>
      <xdr:row>13</xdr:row>
      <xdr:rowOff>123825</xdr:rowOff>
    </xdr:from>
    <xdr:to>
      <xdr:col>10</xdr:col>
      <xdr:colOff>304799</xdr:colOff>
      <xdr:row>17</xdr:row>
      <xdr:rowOff>99405</xdr:rowOff>
    </xdr:to>
    <xdr:sp macro="" textlink="">
      <xdr:nvSpPr>
        <xdr:cNvPr id="20" name="TextBox 60"/>
        <xdr:cNvSpPr txBox="1"/>
      </xdr:nvSpPr>
      <xdr:spPr>
        <a:xfrm>
          <a:off x="7477124" y="2905125"/>
          <a:ext cx="1323975" cy="7185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2800" b="1" i="1">
              <a:ln w="3175">
                <a:solidFill>
                  <a:schemeClr val="tx1"/>
                </a:solidFill>
              </a:ln>
              <a:solidFill>
                <a:schemeClr val="tx2">
                  <a:lumMod val="20000"/>
                  <a:lumOff val="80000"/>
                </a:schemeClr>
              </a:solidFill>
            </a:rPr>
            <a:t>SCF </a:t>
          </a:r>
        </a:p>
        <a:p>
          <a:pPr algn="ctr"/>
          <a:r>
            <a:rPr lang="en-US" sz="1200" b="1" i="1">
              <a:ln w="3175">
                <a:noFill/>
              </a:ln>
              <a:solidFill>
                <a:sysClr val="windowText" lastClr="000000"/>
              </a:solidFill>
            </a:rPr>
            <a:t>(Dilution Water)</a:t>
          </a:r>
          <a:endParaRPr lang="en-US" sz="2400" b="1" i="1">
            <a:ln w="3175"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409575</xdr:colOff>
      <xdr:row>20</xdr:row>
      <xdr:rowOff>171450</xdr:rowOff>
    </xdr:from>
    <xdr:to>
      <xdr:col>13</xdr:col>
      <xdr:colOff>323850</xdr:colOff>
      <xdr:row>23</xdr:row>
      <xdr:rowOff>9525</xdr:rowOff>
    </xdr:to>
    <xdr:sp macro="" textlink="">
      <xdr:nvSpPr>
        <xdr:cNvPr id="21" name="TextBox 60"/>
        <xdr:cNvSpPr txBox="1"/>
      </xdr:nvSpPr>
      <xdr:spPr>
        <a:xfrm>
          <a:off x="9820275" y="4267200"/>
          <a:ext cx="1743075" cy="40957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 b="1" i="1">
              <a:ln w="3175">
                <a:solidFill>
                  <a:schemeClr val="tx1"/>
                </a:solidFill>
              </a:ln>
              <a:solidFill>
                <a:srgbClr val="FFFF99"/>
              </a:solidFill>
            </a:rPr>
            <a:t>GGA</a:t>
          </a:r>
          <a:r>
            <a:rPr lang="en-US" sz="2400" b="1" i="1">
              <a:solidFill>
                <a:srgbClr val="FFFF99"/>
              </a:solidFill>
            </a:rPr>
            <a:t> 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(Seed</a:t>
          </a:r>
          <a:r>
            <a:rPr lang="en-US" sz="1100" b="1" i="1" kern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Volume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US" sz="1100">
            <a:solidFill>
              <a:sysClr val="windowText" lastClr="000000"/>
            </a:solidFill>
            <a:effectLst/>
          </a:endParaRPr>
        </a:p>
        <a:p>
          <a:endParaRPr lang="en-US" sz="2400" b="1" i="1"/>
        </a:p>
      </xdr:txBody>
    </xdr:sp>
    <xdr:clientData/>
  </xdr:twoCellAnchor>
  <xdr:twoCellAnchor>
    <xdr:from>
      <xdr:col>10</xdr:col>
      <xdr:colOff>390525</xdr:colOff>
      <xdr:row>15</xdr:row>
      <xdr:rowOff>85725</xdr:rowOff>
    </xdr:from>
    <xdr:to>
      <xdr:col>11</xdr:col>
      <xdr:colOff>314325</xdr:colOff>
      <xdr:row>15</xdr:row>
      <xdr:rowOff>95250</xdr:rowOff>
    </xdr:to>
    <xdr:cxnSp macro="">
      <xdr:nvCxnSpPr>
        <xdr:cNvPr id="22" name="Straight Connector 21"/>
        <xdr:cNvCxnSpPr/>
      </xdr:nvCxnSpPr>
      <xdr:spPr>
        <a:xfrm>
          <a:off x="8886825" y="3248025"/>
          <a:ext cx="838200" cy="9525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904875</xdr:colOff>
      <xdr:row>17</xdr:row>
      <xdr:rowOff>104775</xdr:rowOff>
    </xdr:from>
    <xdr:to>
      <xdr:col>11</xdr:col>
      <xdr:colOff>904875</xdr:colOff>
      <xdr:row>20</xdr:row>
      <xdr:rowOff>47625</xdr:rowOff>
    </xdr:to>
    <xdr:cxnSp macro="">
      <xdr:nvCxnSpPr>
        <xdr:cNvPr id="23" name="Straight Connector 22"/>
        <xdr:cNvCxnSpPr/>
      </xdr:nvCxnSpPr>
      <xdr:spPr>
        <a:xfrm flipV="1">
          <a:off x="10315575" y="3629025"/>
          <a:ext cx="0" cy="514350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890390</xdr:colOff>
      <xdr:row>20</xdr:row>
      <xdr:rowOff>104775</xdr:rowOff>
    </xdr:from>
    <xdr:ext cx="988861" cy="468077"/>
    <xdr:sp macro="" textlink="">
      <xdr:nvSpPr>
        <xdr:cNvPr id="24" name="TextBox 23"/>
        <xdr:cNvSpPr txBox="1"/>
      </xdr:nvSpPr>
      <xdr:spPr>
        <a:xfrm>
          <a:off x="7557890" y="4200525"/>
          <a:ext cx="988861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/>
            <a:t>i = Increase</a:t>
          </a:r>
        </a:p>
        <a:p>
          <a:pPr algn="ctr"/>
          <a:r>
            <a:rPr lang="en-US" sz="1200"/>
            <a:t>d = Decrease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15</xdr:row>
      <xdr:rowOff>76200</xdr:rowOff>
    </xdr:from>
    <xdr:to>
      <xdr:col>6</xdr:col>
      <xdr:colOff>161925</xdr:colOff>
      <xdr:row>15</xdr:row>
      <xdr:rowOff>76200</xdr:rowOff>
    </xdr:to>
    <xdr:cxnSp macro="">
      <xdr:nvCxnSpPr>
        <xdr:cNvPr id="2" name="Straight Arrow Connector 1"/>
        <xdr:cNvCxnSpPr/>
      </xdr:nvCxnSpPr>
      <xdr:spPr>
        <a:xfrm>
          <a:off x="1190625" y="3238500"/>
          <a:ext cx="4076700" cy="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24</xdr:row>
      <xdr:rowOff>66675</xdr:rowOff>
    </xdr:from>
    <xdr:to>
      <xdr:col>4</xdr:col>
      <xdr:colOff>390525</xdr:colOff>
      <xdr:row>24</xdr:row>
      <xdr:rowOff>76201</xdr:rowOff>
    </xdr:to>
    <xdr:cxnSp macro="">
      <xdr:nvCxnSpPr>
        <xdr:cNvPr id="3" name="Straight Arrow Connector 2"/>
        <xdr:cNvCxnSpPr/>
      </xdr:nvCxnSpPr>
      <xdr:spPr>
        <a:xfrm>
          <a:off x="1200150" y="4924425"/>
          <a:ext cx="2733675" cy="9526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31</xdr:row>
      <xdr:rowOff>66675</xdr:rowOff>
    </xdr:from>
    <xdr:to>
      <xdr:col>12</xdr:col>
      <xdr:colOff>66675</xdr:colOff>
      <xdr:row>31</xdr:row>
      <xdr:rowOff>85725</xdr:rowOff>
    </xdr:to>
    <xdr:cxnSp macro="">
      <xdr:nvCxnSpPr>
        <xdr:cNvPr id="4" name="Straight Arrow Connector 3"/>
        <xdr:cNvCxnSpPr/>
      </xdr:nvCxnSpPr>
      <xdr:spPr>
        <a:xfrm>
          <a:off x="1190625" y="6257925"/>
          <a:ext cx="9201150" cy="1905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42</xdr:row>
      <xdr:rowOff>66675</xdr:rowOff>
    </xdr:from>
    <xdr:to>
      <xdr:col>12</xdr:col>
      <xdr:colOff>76200</xdr:colOff>
      <xdr:row>42</xdr:row>
      <xdr:rowOff>76200</xdr:rowOff>
    </xdr:to>
    <xdr:cxnSp macro="">
      <xdr:nvCxnSpPr>
        <xdr:cNvPr id="5" name="Straight Arrow Connector 4"/>
        <xdr:cNvCxnSpPr/>
      </xdr:nvCxnSpPr>
      <xdr:spPr>
        <a:xfrm>
          <a:off x="1190625" y="833437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53</xdr:row>
      <xdr:rowOff>66675</xdr:rowOff>
    </xdr:from>
    <xdr:to>
      <xdr:col>12</xdr:col>
      <xdr:colOff>76200</xdr:colOff>
      <xdr:row>53</xdr:row>
      <xdr:rowOff>76200</xdr:rowOff>
    </xdr:to>
    <xdr:cxnSp macro="">
      <xdr:nvCxnSpPr>
        <xdr:cNvPr id="6" name="Straight Arrow Connector 5"/>
        <xdr:cNvCxnSpPr/>
      </xdr:nvCxnSpPr>
      <xdr:spPr>
        <a:xfrm>
          <a:off x="1190625" y="1041082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24</xdr:row>
      <xdr:rowOff>76200</xdr:rowOff>
    </xdr:from>
    <xdr:to>
      <xdr:col>7</xdr:col>
      <xdr:colOff>409575</xdr:colOff>
      <xdr:row>24</xdr:row>
      <xdr:rowOff>76201</xdr:rowOff>
    </xdr:to>
    <xdr:cxnSp macro="">
      <xdr:nvCxnSpPr>
        <xdr:cNvPr id="7" name="Straight Arrow Connector 6"/>
        <xdr:cNvCxnSpPr/>
      </xdr:nvCxnSpPr>
      <xdr:spPr>
        <a:xfrm flipV="1">
          <a:off x="5162550" y="4933950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200025</xdr:colOff>
      <xdr:row>12</xdr:row>
      <xdr:rowOff>9525</xdr:rowOff>
    </xdr:from>
    <xdr:to>
      <xdr:col>5</xdr:col>
      <xdr:colOff>552450</xdr:colOff>
      <xdr:row>12</xdr:row>
      <xdr:rowOff>9526</xdr:rowOff>
    </xdr:to>
    <xdr:cxnSp macro="">
      <xdr:nvCxnSpPr>
        <xdr:cNvPr id="8" name="Straight Arrow Connector 7"/>
        <xdr:cNvCxnSpPr/>
      </xdr:nvCxnSpPr>
      <xdr:spPr>
        <a:xfrm flipV="1">
          <a:off x="3743325" y="2600325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30956</xdr:colOff>
      <xdr:row>24</xdr:row>
      <xdr:rowOff>71437</xdr:rowOff>
    </xdr:from>
    <xdr:to>
      <xdr:col>12</xdr:col>
      <xdr:colOff>888206</xdr:colOff>
      <xdr:row>24</xdr:row>
      <xdr:rowOff>80962</xdr:rowOff>
    </xdr:to>
    <xdr:cxnSp macro="">
      <xdr:nvCxnSpPr>
        <xdr:cNvPr id="9" name="Straight Arrow Connector 8"/>
        <xdr:cNvCxnSpPr/>
      </xdr:nvCxnSpPr>
      <xdr:spPr>
        <a:xfrm>
          <a:off x="9441656" y="4929187"/>
          <a:ext cx="1771650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523876</xdr:colOff>
      <xdr:row>9</xdr:row>
      <xdr:rowOff>38100</xdr:rowOff>
    </xdr:from>
    <xdr:to>
      <xdr:col>11</xdr:col>
      <xdr:colOff>371476</xdr:colOff>
      <xdr:row>15</xdr:row>
      <xdr:rowOff>114536</xdr:rowOff>
    </xdr:to>
    <xdr:sp macro="" textlink="">
      <xdr:nvSpPr>
        <xdr:cNvPr id="10" name="Rectangle 9"/>
        <xdr:cNvSpPr/>
      </xdr:nvSpPr>
      <xdr:spPr>
        <a:xfrm>
          <a:off x="9020176" y="2057400"/>
          <a:ext cx="7620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695324</xdr:colOff>
      <xdr:row>9</xdr:row>
      <xdr:rowOff>47625</xdr:rowOff>
    </xdr:from>
    <xdr:to>
      <xdr:col>13</xdr:col>
      <xdr:colOff>761999</xdr:colOff>
      <xdr:row>15</xdr:row>
      <xdr:rowOff>124061</xdr:rowOff>
    </xdr:to>
    <xdr:sp macro="" textlink="">
      <xdr:nvSpPr>
        <xdr:cNvPr id="11" name="Rectangle 10"/>
        <xdr:cNvSpPr/>
      </xdr:nvSpPr>
      <xdr:spPr>
        <a:xfrm>
          <a:off x="11020424" y="20669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447675</xdr:colOff>
      <xdr:row>15</xdr:row>
      <xdr:rowOff>19050</xdr:rowOff>
    </xdr:from>
    <xdr:to>
      <xdr:col>13</xdr:col>
      <xdr:colOff>752475</xdr:colOff>
      <xdr:row>21</xdr:row>
      <xdr:rowOff>114536</xdr:rowOff>
    </xdr:to>
    <xdr:sp macro="" textlink="">
      <xdr:nvSpPr>
        <xdr:cNvPr id="12" name="Rectangle 11"/>
        <xdr:cNvSpPr/>
      </xdr:nvSpPr>
      <xdr:spPr>
        <a:xfrm>
          <a:off x="10772775" y="3181350"/>
          <a:ext cx="12192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</a:p>
      </xdr:txBody>
    </xdr:sp>
    <xdr:clientData/>
  </xdr:twoCellAnchor>
  <xdr:twoCellAnchor>
    <xdr:from>
      <xdr:col>10</xdr:col>
      <xdr:colOff>266700</xdr:colOff>
      <xdr:row>15</xdr:row>
      <xdr:rowOff>9525</xdr:rowOff>
    </xdr:from>
    <xdr:to>
      <xdr:col>11</xdr:col>
      <xdr:colOff>333375</xdr:colOff>
      <xdr:row>21</xdr:row>
      <xdr:rowOff>105011</xdr:rowOff>
    </xdr:to>
    <xdr:sp macro="" textlink="">
      <xdr:nvSpPr>
        <xdr:cNvPr id="13" name="Rectangle 12"/>
        <xdr:cNvSpPr/>
      </xdr:nvSpPr>
      <xdr:spPr>
        <a:xfrm>
          <a:off x="8763000" y="31718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10</xdr:col>
      <xdr:colOff>514350</xdr:colOff>
      <xdr:row>21</xdr:row>
      <xdr:rowOff>9525</xdr:rowOff>
    </xdr:from>
    <xdr:to>
      <xdr:col>13</xdr:col>
      <xdr:colOff>466725</xdr:colOff>
      <xdr:row>21</xdr:row>
      <xdr:rowOff>22741</xdr:rowOff>
    </xdr:to>
    <xdr:cxnSp macro="">
      <xdr:nvCxnSpPr>
        <xdr:cNvPr id="14" name="Straight Arrow Connector 13"/>
        <xdr:cNvCxnSpPr>
          <a:endCxn id="17" idx="1"/>
        </xdr:cNvCxnSpPr>
      </xdr:nvCxnSpPr>
      <xdr:spPr>
        <a:xfrm>
          <a:off x="9010650" y="4295775"/>
          <a:ext cx="2695575" cy="13216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11</xdr:row>
      <xdr:rowOff>123825</xdr:rowOff>
    </xdr:from>
    <xdr:to>
      <xdr:col>10</xdr:col>
      <xdr:colOff>228600</xdr:colOff>
      <xdr:row>19</xdr:row>
      <xdr:rowOff>180975</xdr:rowOff>
    </xdr:to>
    <xdr:cxnSp macro="">
      <xdr:nvCxnSpPr>
        <xdr:cNvPr id="15" name="Straight Arrow Connector 14"/>
        <xdr:cNvCxnSpPr/>
      </xdr:nvCxnSpPr>
      <xdr:spPr>
        <a:xfrm flipH="1" flipV="1">
          <a:off x="8715375" y="2524125"/>
          <a:ext cx="9525" cy="156210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838200</xdr:colOff>
      <xdr:row>19</xdr:row>
      <xdr:rowOff>180975</xdr:rowOff>
    </xdr:from>
    <xdr:to>
      <xdr:col>10</xdr:col>
      <xdr:colOff>492289</xdr:colOff>
      <xdr:row>21</xdr:row>
      <xdr:rowOff>169307</xdr:rowOff>
    </xdr:to>
    <xdr:sp macro="" textlink="">
      <xdr:nvSpPr>
        <xdr:cNvPr id="16" name="TextBox 30"/>
        <xdr:cNvSpPr txBox="1"/>
      </xdr:nvSpPr>
      <xdr:spPr>
        <a:xfrm>
          <a:off x="8420100" y="4086225"/>
          <a:ext cx="568489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Low</a:t>
          </a:r>
        </a:p>
      </xdr:txBody>
    </xdr:sp>
    <xdr:clientData/>
  </xdr:twoCellAnchor>
  <xdr:twoCellAnchor>
    <xdr:from>
      <xdr:col>13</xdr:col>
      <xdr:colOff>466725</xdr:colOff>
      <xdr:row>20</xdr:row>
      <xdr:rowOff>28575</xdr:rowOff>
    </xdr:from>
    <xdr:to>
      <xdr:col>14</xdr:col>
      <xdr:colOff>31643</xdr:colOff>
      <xdr:row>22</xdr:row>
      <xdr:rowOff>16907</xdr:rowOff>
    </xdr:to>
    <xdr:sp macro="" textlink="">
      <xdr:nvSpPr>
        <xdr:cNvPr id="17" name="TextBox 32"/>
        <xdr:cNvSpPr txBox="1"/>
      </xdr:nvSpPr>
      <xdr:spPr>
        <a:xfrm>
          <a:off x="11706225" y="412432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9</xdr:col>
      <xdr:colOff>819150</xdr:colOff>
      <xdr:row>9</xdr:row>
      <xdr:rowOff>104775</xdr:rowOff>
    </xdr:from>
    <xdr:to>
      <xdr:col>10</xdr:col>
      <xdr:colOff>517418</xdr:colOff>
      <xdr:row>11</xdr:row>
      <xdr:rowOff>93107</xdr:rowOff>
    </xdr:to>
    <xdr:sp macro="" textlink="">
      <xdr:nvSpPr>
        <xdr:cNvPr id="18" name="TextBox 32"/>
        <xdr:cNvSpPr txBox="1"/>
      </xdr:nvSpPr>
      <xdr:spPr>
        <a:xfrm>
          <a:off x="8401050" y="212407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11</xdr:col>
      <xdr:colOff>247650</xdr:colOff>
      <xdr:row>11</xdr:row>
      <xdr:rowOff>180975</xdr:rowOff>
    </xdr:from>
    <xdr:to>
      <xdr:col>12</xdr:col>
      <xdr:colOff>619125</xdr:colOff>
      <xdr:row>18</xdr:row>
      <xdr:rowOff>85961</xdr:rowOff>
    </xdr:to>
    <xdr:sp macro="" textlink="">
      <xdr:nvSpPr>
        <xdr:cNvPr id="19" name="Rectangle 18"/>
        <xdr:cNvSpPr/>
      </xdr:nvSpPr>
      <xdr:spPr>
        <a:xfrm>
          <a:off x="9658350" y="2581275"/>
          <a:ext cx="12858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92D050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ok</a:t>
          </a:r>
        </a:p>
      </xdr:txBody>
    </xdr:sp>
    <xdr:clientData/>
  </xdr:twoCellAnchor>
  <xdr:twoCellAnchor>
    <xdr:from>
      <xdr:col>8</xdr:col>
      <xdr:colOff>809624</xdr:colOff>
      <xdr:row>13</xdr:row>
      <xdr:rowOff>123825</xdr:rowOff>
    </xdr:from>
    <xdr:to>
      <xdr:col>10</xdr:col>
      <xdr:colOff>304799</xdr:colOff>
      <xdr:row>17</xdr:row>
      <xdr:rowOff>99405</xdr:rowOff>
    </xdr:to>
    <xdr:sp macro="" textlink="">
      <xdr:nvSpPr>
        <xdr:cNvPr id="20" name="TextBox 60"/>
        <xdr:cNvSpPr txBox="1"/>
      </xdr:nvSpPr>
      <xdr:spPr>
        <a:xfrm>
          <a:off x="7477124" y="2905125"/>
          <a:ext cx="1323975" cy="7185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2800" b="1" i="1">
              <a:ln w="3175">
                <a:solidFill>
                  <a:schemeClr val="tx1"/>
                </a:solidFill>
              </a:ln>
              <a:solidFill>
                <a:schemeClr val="tx2">
                  <a:lumMod val="20000"/>
                  <a:lumOff val="80000"/>
                </a:schemeClr>
              </a:solidFill>
            </a:rPr>
            <a:t>SCF </a:t>
          </a:r>
        </a:p>
        <a:p>
          <a:pPr algn="ctr"/>
          <a:r>
            <a:rPr lang="en-US" sz="1200" b="1" i="1">
              <a:ln w="3175">
                <a:noFill/>
              </a:ln>
              <a:solidFill>
                <a:sysClr val="windowText" lastClr="000000"/>
              </a:solidFill>
            </a:rPr>
            <a:t>(Dilution Water)</a:t>
          </a:r>
          <a:endParaRPr lang="en-US" sz="2400" b="1" i="1">
            <a:ln w="3175"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409575</xdr:colOff>
      <xdr:row>20</xdr:row>
      <xdr:rowOff>171450</xdr:rowOff>
    </xdr:from>
    <xdr:to>
      <xdr:col>13</xdr:col>
      <xdr:colOff>323850</xdr:colOff>
      <xdr:row>23</xdr:row>
      <xdr:rowOff>9525</xdr:rowOff>
    </xdr:to>
    <xdr:sp macro="" textlink="">
      <xdr:nvSpPr>
        <xdr:cNvPr id="21" name="TextBox 60"/>
        <xdr:cNvSpPr txBox="1"/>
      </xdr:nvSpPr>
      <xdr:spPr>
        <a:xfrm>
          <a:off x="9820275" y="4267200"/>
          <a:ext cx="1743075" cy="40957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 b="1" i="1">
              <a:ln w="3175">
                <a:solidFill>
                  <a:schemeClr val="tx1"/>
                </a:solidFill>
              </a:ln>
              <a:solidFill>
                <a:srgbClr val="FFFF99"/>
              </a:solidFill>
            </a:rPr>
            <a:t>GGA</a:t>
          </a:r>
          <a:r>
            <a:rPr lang="en-US" sz="2400" b="1" i="1">
              <a:solidFill>
                <a:srgbClr val="FFFF99"/>
              </a:solidFill>
            </a:rPr>
            <a:t> 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(Seed</a:t>
          </a:r>
          <a:r>
            <a:rPr lang="en-US" sz="1100" b="1" i="1" kern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Volume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US" sz="1100">
            <a:solidFill>
              <a:sysClr val="windowText" lastClr="000000"/>
            </a:solidFill>
            <a:effectLst/>
          </a:endParaRPr>
        </a:p>
        <a:p>
          <a:endParaRPr lang="en-US" sz="2400" b="1" i="1"/>
        </a:p>
      </xdr:txBody>
    </xdr:sp>
    <xdr:clientData/>
  </xdr:twoCellAnchor>
  <xdr:twoCellAnchor>
    <xdr:from>
      <xdr:col>10</xdr:col>
      <xdr:colOff>390525</xdr:colOff>
      <xdr:row>15</xdr:row>
      <xdr:rowOff>85725</xdr:rowOff>
    </xdr:from>
    <xdr:to>
      <xdr:col>11</xdr:col>
      <xdr:colOff>314325</xdr:colOff>
      <xdr:row>15</xdr:row>
      <xdr:rowOff>95250</xdr:rowOff>
    </xdr:to>
    <xdr:cxnSp macro="">
      <xdr:nvCxnSpPr>
        <xdr:cNvPr id="22" name="Straight Connector 21"/>
        <xdr:cNvCxnSpPr/>
      </xdr:nvCxnSpPr>
      <xdr:spPr>
        <a:xfrm>
          <a:off x="8886825" y="3248025"/>
          <a:ext cx="838200" cy="9525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904875</xdr:colOff>
      <xdr:row>17</xdr:row>
      <xdr:rowOff>104775</xdr:rowOff>
    </xdr:from>
    <xdr:to>
      <xdr:col>11</xdr:col>
      <xdr:colOff>904875</xdr:colOff>
      <xdr:row>20</xdr:row>
      <xdr:rowOff>47625</xdr:rowOff>
    </xdr:to>
    <xdr:cxnSp macro="">
      <xdr:nvCxnSpPr>
        <xdr:cNvPr id="23" name="Straight Connector 22"/>
        <xdr:cNvCxnSpPr/>
      </xdr:nvCxnSpPr>
      <xdr:spPr>
        <a:xfrm flipV="1">
          <a:off x="10315575" y="3629025"/>
          <a:ext cx="0" cy="514350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890390</xdr:colOff>
      <xdr:row>20</xdr:row>
      <xdr:rowOff>104775</xdr:rowOff>
    </xdr:from>
    <xdr:ext cx="988861" cy="468077"/>
    <xdr:sp macro="" textlink="">
      <xdr:nvSpPr>
        <xdr:cNvPr id="24" name="TextBox 23"/>
        <xdr:cNvSpPr txBox="1"/>
      </xdr:nvSpPr>
      <xdr:spPr>
        <a:xfrm>
          <a:off x="7557890" y="4200525"/>
          <a:ext cx="988861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/>
            <a:t>i = Increase</a:t>
          </a:r>
        </a:p>
        <a:p>
          <a:pPr algn="ctr"/>
          <a:r>
            <a:rPr lang="en-US" sz="1200"/>
            <a:t>d = Decrease</a:t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15</xdr:row>
      <xdr:rowOff>76200</xdr:rowOff>
    </xdr:from>
    <xdr:to>
      <xdr:col>6</xdr:col>
      <xdr:colOff>161925</xdr:colOff>
      <xdr:row>15</xdr:row>
      <xdr:rowOff>76200</xdr:rowOff>
    </xdr:to>
    <xdr:cxnSp macro="">
      <xdr:nvCxnSpPr>
        <xdr:cNvPr id="2" name="Straight Arrow Connector 1"/>
        <xdr:cNvCxnSpPr/>
      </xdr:nvCxnSpPr>
      <xdr:spPr>
        <a:xfrm>
          <a:off x="1190625" y="3238500"/>
          <a:ext cx="4076700" cy="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24</xdr:row>
      <xdr:rowOff>66675</xdr:rowOff>
    </xdr:from>
    <xdr:to>
      <xdr:col>4</xdr:col>
      <xdr:colOff>390525</xdr:colOff>
      <xdr:row>24</xdr:row>
      <xdr:rowOff>76201</xdr:rowOff>
    </xdr:to>
    <xdr:cxnSp macro="">
      <xdr:nvCxnSpPr>
        <xdr:cNvPr id="3" name="Straight Arrow Connector 2"/>
        <xdr:cNvCxnSpPr/>
      </xdr:nvCxnSpPr>
      <xdr:spPr>
        <a:xfrm>
          <a:off x="1200150" y="4924425"/>
          <a:ext cx="2733675" cy="9526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31</xdr:row>
      <xdr:rowOff>66675</xdr:rowOff>
    </xdr:from>
    <xdr:to>
      <xdr:col>12</xdr:col>
      <xdr:colOff>66675</xdr:colOff>
      <xdr:row>31</xdr:row>
      <xdr:rowOff>85725</xdr:rowOff>
    </xdr:to>
    <xdr:cxnSp macro="">
      <xdr:nvCxnSpPr>
        <xdr:cNvPr id="4" name="Straight Arrow Connector 3"/>
        <xdr:cNvCxnSpPr/>
      </xdr:nvCxnSpPr>
      <xdr:spPr>
        <a:xfrm>
          <a:off x="1190625" y="6257925"/>
          <a:ext cx="9201150" cy="1905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42</xdr:row>
      <xdr:rowOff>66675</xdr:rowOff>
    </xdr:from>
    <xdr:to>
      <xdr:col>12</xdr:col>
      <xdr:colOff>76200</xdr:colOff>
      <xdr:row>42</xdr:row>
      <xdr:rowOff>76200</xdr:rowOff>
    </xdr:to>
    <xdr:cxnSp macro="">
      <xdr:nvCxnSpPr>
        <xdr:cNvPr id="5" name="Straight Arrow Connector 4"/>
        <xdr:cNvCxnSpPr/>
      </xdr:nvCxnSpPr>
      <xdr:spPr>
        <a:xfrm>
          <a:off x="1190625" y="833437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53</xdr:row>
      <xdr:rowOff>66675</xdr:rowOff>
    </xdr:from>
    <xdr:to>
      <xdr:col>12</xdr:col>
      <xdr:colOff>76200</xdr:colOff>
      <xdr:row>53</xdr:row>
      <xdr:rowOff>76200</xdr:rowOff>
    </xdr:to>
    <xdr:cxnSp macro="">
      <xdr:nvCxnSpPr>
        <xdr:cNvPr id="6" name="Straight Arrow Connector 5"/>
        <xdr:cNvCxnSpPr/>
      </xdr:nvCxnSpPr>
      <xdr:spPr>
        <a:xfrm>
          <a:off x="1190625" y="1041082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24</xdr:row>
      <xdr:rowOff>76200</xdr:rowOff>
    </xdr:from>
    <xdr:to>
      <xdr:col>7</xdr:col>
      <xdr:colOff>409575</xdr:colOff>
      <xdr:row>24</xdr:row>
      <xdr:rowOff>76201</xdr:rowOff>
    </xdr:to>
    <xdr:cxnSp macro="">
      <xdr:nvCxnSpPr>
        <xdr:cNvPr id="7" name="Straight Arrow Connector 6"/>
        <xdr:cNvCxnSpPr/>
      </xdr:nvCxnSpPr>
      <xdr:spPr>
        <a:xfrm flipV="1">
          <a:off x="5162550" y="4933950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200025</xdr:colOff>
      <xdr:row>12</xdr:row>
      <xdr:rowOff>9525</xdr:rowOff>
    </xdr:from>
    <xdr:to>
      <xdr:col>5</xdr:col>
      <xdr:colOff>552450</xdr:colOff>
      <xdr:row>12</xdr:row>
      <xdr:rowOff>9526</xdr:rowOff>
    </xdr:to>
    <xdr:cxnSp macro="">
      <xdr:nvCxnSpPr>
        <xdr:cNvPr id="8" name="Straight Arrow Connector 7"/>
        <xdr:cNvCxnSpPr/>
      </xdr:nvCxnSpPr>
      <xdr:spPr>
        <a:xfrm flipV="1">
          <a:off x="3743325" y="2600325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30956</xdr:colOff>
      <xdr:row>24</xdr:row>
      <xdr:rowOff>71437</xdr:rowOff>
    </xdr:from>
    <xdr:to>
      <xdr:col>12</xdr:col>
      <xdr:colOff>888206</xdr:colOff>
      <xdr:row>24</xdr:row>
      <xdr:rowOff>80962</xdr:rowOff>
    </xdr:to>
    <xdr:cxnSp macro="">
      <xdr:nvCxnSpPr>
        <xdr:cNvPr id="9" name="Straight Arrow Connector 8"/>
        <xdr:cNvCxnSpPr/>
      </xdr:nvCxnSpPr>
      <xdr:spPr>
        <a:xfrm>
          <a:off x="9441656" y="4929187"/>
          <a:ext cx="1771650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523876</xdr:colOff>
      <xdr:row>9</xdr:row>
      <xdr:rowOff>38100</xdr:rowOff>
    </xdr:from>
    <xdr:to>
      <xdr:col>11</xdr:col>
      <xdr:colOff>371476</xdr:colOff>
      <xdr:row>15</xdr:row>
      <xdr:rowOff>114536</xdr:rowOff>
    </xdr:to>
    <xdr:sp macro="" textlink="">
      <xdr:nvSpPr>
        <xdr:cNvPr id="10" name="Rectangle 9"/>
        <xdr:cNvSpPr/>
      </xdr:nvSpPr>
      <xdr:spPr>
        <a:xfrm>
          <a:off x="9020176" y="2057400"/>
          <a:ext cx="7620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695324</xdr:colOff>
      <xdr:row>9</xdr:row>
      <xdr:rowOff>47625</xdr:rowOff>
    </xdr:from>
    <xdr:to>
      <xdr:col>13</xdr:col>
      <xdr:colOff>761999</xdr:colOff>
      <xdr:row>15</xdr:row>
      <xdr:rowOff>124061</xdr:rowOff>
    </xdr:to>
    <xdr:sp macro="" textlink="">
      <xdr:nvSpPr>
        <xdr:cNvPr id="11" name="Rectangle 10"/>
        <xdr:cNvSpPr/>
      </xdr:nvSpPr>
      <xdr:spPr>
        <a:xfrm>
          <a:off x="11020424" y="20669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447675</xdr:colOff>
      <xdr:row>15</xdr:row>
      <xdr:rowOff>19050</xdr:rowOff>
    </xdr:from>
    <xdr:to>
      <xdr:col>13</xdr:col>
      <xdr:colOff>752475</xdr:colOff>
      <xdr:row>21</xdr:row>
      <xdr:rowOff>114536</xdr:rowOff>
    </xdr:to>
    <xdr:sp macro="" textlink="">
      <xdr:nvSpPr>
        <xdr:cNvPr id="12" name="Rectangle 11"/>
        <xdr:cNvSpPr/>
      </xdr:nvSpPr>
      <xdr:spPr>
        <a:xfrm>
          <a:off x="10772775" y="3181350"/>
          <a:ext cx="12192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</a:p>
      </xdr:txBody>
    </xdr:sp>
    <xdr:clientData/>
  </xdr:twoCellAnchor>
  <xdr:twoCellAnchor>
    <xdr:from>
      <xdr:col>10</xdr:col>
      <xdr:colOff>266700</xdr:colOff>
      <xdr:row>15</xdr:row>
      <xdr:rowOff>9525</xdr:rowOff>
    </xdr:from>
    <xdr:to>
      <xdr:col>11</xdr:col>
      <xdr:colOff>333375</xdr:colOff>
      <xdr:row>21</xdr:row>
      <xdr:rowOff>105011</xdr:rowOff>
    </xdr:to>
    <xdr:sp macro="" textlink="">
      <xdr:nvSpPr>
        <xdr:cNvPr id="13" name="Rectangle 12"/>
        <xdr:cNvSpPr/>
      </xdr:nvSpPr>
      <xdr:spPr>
        <a:xfrm>
          <a:off x="8763000" y="31718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10</xdr:col>
      <xdr:colOff>514350</xdr:colOff>
      <xdr:row>21</xdr:row>
      <xdr:rowOff>9525</xdr:rowOff>
    </xdr:from>
    <xdr:to>
      <xdr:col>13</xdr:col>
      <xdr:colOff>466725</xdr:colOff>
      <xdr:row>21</xdr:row>
      <xdr:rowOff>22741</xdr:rowOff>
    </xdr:to>
    <xdr:cxnSp macro="">
      <xdr:nvCxnSpPr>
        <xdr:cNvPr id="14" name="Straight Arrow Connector 13"/>
        <xdr:cNvCxnSpPr>
          <a:endCxn id="17" idx="1"/>
        </xdr:cNvCxnSpPr>
      </xdr:nvCxnSpPr>
      <xdr:spPr>
        <a:xfrm>
          <a:off x="9010650" y="4295775"/>
          <a:ext cx="2695575" cy="13216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11</xdr:row>
      <xdr:rowOff>123825</xdr:rowOff>
    </xdr:from>
    <xdr:to>
      <xdr:col>10</xdr:col>
      <xdr:colOff>228600</xdr:colOff>
      <xdr:row>19</xdr:row>
      <xdr:rowOff>180975</xdr:rowOff>
    </xdr:to>
    <xdr:cxnSp macro="">
      <xdr:nvCxnSpPr>
        <xdr:cNvPr id="15" name="Straight Arrow Connector 14"/>
        <xdr:cNvCxnSpPr/>
      </xdr:nvCxnSpPr>
      <xdr:spPr>
        <a:xfrm flipH="1" flipV="1">
          <a:off x="8715375" y="2524125"/>
          <a:ext cx="9525" cy="156210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838200</xdr:colOff>
      <xdr:row>19</xdr:row>
      <xdr:rowOff>180975</xdr:rowOff>
    </xdr:from>
    <xdr:to>
      <xdr:col>10</xdr:col>
      <xdr:colOff>492289</xdr:colOff>
      <xdr:row>21</xdr:row>
      <xdr:rowOff>169307</xdr:rowOff>
    </xdr:to>
    <xdr:sp macro="" textlink="">
      <xdr:nvSpPr>
        <xdr:cNvPr id="16" name="TextBox 30"/>
        <xdr:cNvSpPr txBox="1"/>
      </xdr:nvSpPr>
      <xdr:spPr>
        <a:xfrm>
          <a:off x="8420100" y="4086225"/>
          <a:ext cx="568489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Low</a:t>
          </a:r>
        </a:p>
      </xdr:txBody>
    </xdr:sp>
    <xdr:clientData/>
  </xdr:twoCellAnchor>
  <xdr:twoCellAnchor>
    <xdr:from>
      <xdr:col>13</xdr:col>
      <xdr:colOff>466725</xdr:colOff>
      <xdr:row>20</xdr:row>
      <xdr:rowOff>28575</xdr:rowOff>
    </xdr:from>
    <xdr:to>
      <xdr:col>14</xdr:col>
      <xdr:colOff>31643</xdr:colOff>
      <xdr:row>22</xdr:row>
      <xdr:rowOff>16907</xdr:rowOff>
    </xdr:to>
    <xdr:sp macro="" textlink="">
      <xdr:nvSpPr>
        <xdr:cNvPr id="17" name="TextBox 32"/>
        <xdr:cNvSpPr txBox="1"/>
      </xdr:nvSpPr>
      <xdr:spPr>
        <a:xfrm>
          <a:off x="11706225" y="412432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9</xdr:col>
      <xdr:colOff>819150</xdr:colOff>
      <xdr:row>9</xdr:row>
      <xdr:rowOff>104775</xdr:rowOff>
    </xdr:from>
    <xdr:to>
      <xdr:col>10</xdr:col>
      <xdr:colOff>517418</xdr:colOff>
      <xdr:row>11</xdr:row>
      <xdr:rowOff>93107</xdr:rowOff>
    </xdr:to>
    <xdr:sp macro="" textlink="">
      <xdr:nvSpPr>
        <xdr:cNvPr id="18" name="TextBox 32"/>
        <xdr:cNvSpPr txBox="1"/>
      </xdr:nvSpPr>
      <xdr:spPr>
        <a:xfrm>
          <a:off x="8401050" y="212407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11</xdr:col>
      <xdr:colOff>247650</xdr:colOff>
      <xdr:row>11</xdr:row>
      <xdr:rowOff>180975</xdr:rowOff>
    </xdr:from>
    <xdr:to>
      <xdr:col>12</xdr:col>
      <xdr:colOff>619125</xdr:colOff>
      <xdr:row>18</xdr:row>
      <xdr:rowOff>85961</xdr:rowOff>
    </xdr:to>
    <xdr:sp macro="" textlink="">
      <xdr:nvSpPr>
        <xdr:cNvPr id="19" name="Rectangle 18"/>
        <xdr:cNvSpPr/>
      </xdr:nvSpPr>
      <xdr:spPr>
        <a:xfrm>
          <a:off x="9658350" y="2581275"/>
          <a:ext cx="12858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92D050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ok</a:t>
          </a:r>
        </a:p>
      </xdr:txBody>
    </xdr:sp>
    <xdr:clientData/>
  </xdr:twoCellAnchor>
  <xdr:twoCellAnchor>
    <xdr:from>
      <xdr:col>8</xdr:col>
      <xdr:colOff>809624</xdr:colOff>
      <xdr:row>13</xdr:row>
      <xdr:rowOff>123825</xdr:rowOff>
    </xdr:from>
    <xdr:to>
      <xdr:col>10</xdr:col>
      <xdr:colOff>304799</xdr:colOff>
      <xdr:row>17</xdr:row>
      <xdr:rowOff>99405</xdr:rowOff>
    </xdr:to>
    <xdr:sp macro="" textlink="">
      <xdr:nvSpPr>
        <xdr:cNvPr id="20" name="TextBox 60"/>
        <xdr:cNvSpPr txBox="1"/>
      </xdr:nvSpPr>
      <xdr:spPr>
        <a:xfrm>
          <a:off x="7477124" y="2905125"/>
          <a:ext cx="1323975" cy="7185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2800" b="1" i="1">
              <a:ln w="3175">
                <a:solidFill>
                  <a:schemeClr val="tx1"/>
                </a:solidFill>
              </a:ln>
              <a:solidFill>
                <a:schemeClr val="tx2">
                  <a:lumMod val="20000"/>
                  <a:lumOff val="80000"/>
                </a:schemeClr>
              </a:solidFill>
            </a:rPr>
            <a:t>SCF </a:t>
          </a:r>
        </a:p>
        <a:p>
          <a:pPr algn="ctr"/>
          <a:r>
            <a:rPr lang="en-US" sz="1200" b="1" i="1">
              <a:ln w="3175">
                <a:noFill/>
              </a:ln>
              <a:solidFill>
                <a:sysClr val="windowText" lastClr="000000"/>
              </a:solidFill>
            </a:rPr>
            <a:t>(Dilution Water)</a:t>
          </a:r>
          <a:endParaRPr lang="en-US" sz="2400" b="1" i="1">
            <a:ln w="3175"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409575</xdr:colOff>
      <xdr:row>20</xdr:row>
      <xdr:rowOff>171450</xdr:rowOff>
    </xdr:from>
    <xdr:to>
      <xdr:col>13</xdr:col>
      <xdr:colOff>323850</xdr:colOff>
      <xdr:row>23</xdr:row>
      <xdr:rowOff>9525</xdr:rowOff>
    </xdr:to>
    <xdr:sp macro="" textlink="">
      <xdr:nvSpPr>
        <xdr:cNvPr id="21" name="TextBox 60"/>
        <xdr:cNvSpPr txBox="1"/>
      </xdr:nvSpPr>
      <xdr:spPr>
        <a:xfrm>
          <a:off x="9820275" y="4267200"/>
          <a:ext cx="1743075" cy="40957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 b="1" i="1">
              <a:ln w="3175">
                <a:solidFill>
                  <a:schemeClr val="tx1"/>
                </a:solidFill>
              </a:ln>
              <a:solidFill>
                <a:srgbClr val="FFFF99"/>
              </a:solidFill>
            </a:rPr>
            <a:t>GGA</a:t>
          </a:r>
          <a:r>
            <a:rPr lang="en-US" sz="2400" b="1" i="1">
              <a:solidFill>
                <a:srgbClr val="FFFF99"/>
              </a:solidFill>
            </a:rPr>
            <a:t> 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(Seed</a:t>
          </a:r>
          <a:r>
            <a:rPr lang="en-US" sz="1100" b="1" i="1" kern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Volume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US" sz="1100">
            <a:solidFill>
              <a:sysClr val="windowText" lastClr="000000"/>
            </a:solidFill>
            <a:effectLst/>
          </a:endParaRPr>
        </a:p>
        <a:p>
          <a:endParaRPr lang="en-US" sz="2400" b="1" i="1"/>
        </a:p>
      </xdr:txBody>
    </xdr:sp>
    <xdr:clientData/>
  </xdr:twoCellAnchor>
  <xdr:twoCellAnchor>
    <xdr:from>
      <xdr:col>10</xdr:col>
      <xdr:colOff>390525</xdr:colOff>
      <xdr:row>15</xdr:row>
      <xdr:rowOff>85725</xdr:rowOff>
    </xdr:from>
    <xdr:to>
      <xdr:col>11</xdr:col>
      <xdr:colOff>314325</xdr:colOff>
      <xdr:row>15</xdr:row>
      <xdr:rowOff>95250</xdr:rowOff>
    </xdr:to>
    <xdr:cxnSp macro="">
      <xdr:nvCxnSpPr>
        <xdr:cNvPr id="22" name="Straight Connector 21"/>
        <xdr:cNvCxnSpPr/>
      </xdr:nvCxnSpPr>
      <xdr:spPr>
        <a:xfrm>
          <a:off x="8886825" y="3248025"/>
          <a:ext cx="838200" cy="9525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904875</xdr:colOff>
      <xdr:row>17</xdr:row>
      <xdr:rowOff>104775</xdr:rowOff>
    </xdr:from>
    <xdr:to>
      <xdr:col>11</xdr:col>
      <xdr:colOff>904875</xdr:colOff>
      <xdr:row>20</xdr:row>
      <xdr:rowOff>47625</xdr:rowOff>
    </xdr:to>
    <xdr:cxnSp macro="">
      <xdr:nvCxnSpPr>
        <xdr:cNvPr id="23" name="Straight Connector 22"/>
        <xdr:cNvCxnSpPr/>
      </xdr:nvCxnSpPr>
      <xdr:spPr>
        <a:xfrm flipV="1">
          <a:off x="10315575" y="3629025"/>
          <a:ext cx="0" cy="514350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890390</xdr:colOff>
      <xdr:row>20</xdr:row>
      <xdr:rowOff>104775</xdr:rowOff>
    </xdr:from>
    <xdr:ext cx="988861" cy="468077"/>
    <xdr:sp macro="" textlink="">
      <xdr:nvSpPr>
        <xdr:cNvPr id="24" name="TextBox 23"/>
        <xdr:cNvSpPr txBox="1"/>
      </xdr:nvSpPr>
      <xdr:spPr>
        <a:xfrm>
          <a:off x="7557890" y="4200525"/>
          <a:ext cx="988861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/>
            <a:t>i = Increase</a:t>
          </a:r>
        </a:p>
        <a:p>
          <a:pPr algn="ctr"/>
          <a:r>
            <a:rPr lang="en-US" sz="1200"/>
            <a:t>d = Decrease</a:t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15</xdr:row>
      <xdr:rowOff>76200</xdr:rowOff>
    </xdr:from>
    <xdr:to>
      <xdr:col>6</xdr:col>
      <xdr:colOff>161925</xdr:colOff>
      <xdr:row>15</xdr:row>
      <xdr:rowOff>76200</xdr:rowOff>
    </xdr:to>
    <xdr:cxnSp macro="">
      <xdr:nvCxnSpPr>
        <xdr:cNvPr id="2" name="Straight Arrow Connector 1"/>
        <xdr:cNvCxnSpPr/>
      </xdr:nvCxnSpPr>
      <xdr:spPr>
        <a:xfrm>
          <a:off x="1190625" y="3238500"/>
          <a:ext cx="4076700" cy="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24</xdr:row>
      <xdr:rowOff>66675</xdr:rowOff>
    </xdr:from>
    <xdr:to>
      <xdr:col>4</xdr:col>
      <xdr:colOff>390525</xdr:colOff>
      <xdr:row>24</xdr:row>
      <xdr:rowOff>76201</xdr:rowOff>
    </xdr:to>
    <xdr:cxnSp macro="">
      <xdr:nvCxnSpPr>
        <xdr:cNvPr id="3" name="Straight Arrow Connector 2"/>
        <xdr:cNvCxnSpPr/>
      </xdr:nvCxnSpPr>
      <xdr:spPr>
        <a:xfrm>
          <a:off x="1200150" y="4924425"/>
          <a:ext cx="2733675" cy="9526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31</xdr:row>
      <xdr:rowOff>66675</xdr:rowOff>
    </xdr:from>
    <xdr:to>
      <xdr:col>12</xdr:col>
      <xdr:colOff>66675</xdr:colOff>
      <xdr:row>31</xdr:row>
      <xdr:rowOff>85725</xdr:rowOff>
    </xdr:to>
    <xdr:cxnSp macro="">
      <xdr:nvCxnSpPr>
        <xdr:cNvPr id="4" name="Straight Arrow Connector 3"/>
        <xdr:cNvCxnSpPr/>
      </xdr:nvCxnSpPr>
      <xdr:spPr>
        <a:xfrm>
          <a:off x="1190625" y="6257925"/>
          <a:ext cx="9201150" cy="1905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42</xdr:row>
      <xdr:rowOff>66675</xdr:rowOff>
    </xdr:from>
    <xdr:to>
      <xdr:col>12</xdr:col>
      <xdr:colOff>76200</xdr:colOff>
      <xdr:row>42</xdr:row>
      <xdr:rowOff>76200</xdr:rowOff>
    </xdr:to>
    <xdr:cxnSp macro="">
      <xdr:nvCxnSpPr>
        <xdr:cNvPr id="5" name="Straight Arrow Connector 4"/>
        <xdr:cNvCxnSpPr/>
      </xdr:nvCxnSpPr>
      <xdr:spPr>
        <a:xfrm>
          <a:off x="1190625" y="833437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53</xdr:row>
      <xdr:rowOff>66675</xdr:rowOff>
    </xdr:from>
    <xdr:to>
      <xdr:col>12</xdr:col>
      <xdr:colOff>76200</xdr:colOff>
      <xdr:row>53</xdr:row>
      <xdr:rowOff>76200</xdr:rowOff>
    </xdr:to>
    <xdr:cxnSp macro="">
      <xdr:nvCxnSpPr>
        <xdr:cNvPr id="6" name="Straight Arrow Connector 5"/>
        <xdr:cNvCxnSpPr/>
      </xdr:nvCxnSpPr>
      <xdr:spPr>
        <a:xfrm>
          <a:off x="1190625" y="1041082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24</xdr:row>
      <xdr:rowOff>76200</xdr:rowOff>
    </xdr:from>
    <xdr:to>
      <xdr:col>7</xdr:col>
      <xdr:colOff>409575</xdr:colOff>
      <xdr:row>24</xdr:row>
      <xdr:rowOff>76201</xdr:rowOff>
    </xdr:to>
    <xdr:cxnSp macro="">
      <xdr:nvCxnSpPr>
        <xdr:cNvPr id="7" name="Straight Arrow Connector 6"/>
        <xdr:cNvCxnSpPr/>
      </xdr:nvCxnSpPr>
      <xdr:spPr>
        <a:xfrm flipV="1">
          <a:off x="5162550" y="4933950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200025</xdr:colOff>
      <xdr:row>12</xdr:row>
      <xdr:rowOff>9525</xdr:rowOff>
    </xdr:from>
    <xdr:to>
      <xdr:col>5</xdr:col>
      <xdr:colOff>552450</xdr:colOff>
      <xdr:row>12</xdr:row>
      <xdr:rowOff>9526</xdr:rowOff>
    </xdr:to>
    <xdr:cxnSp macro="">
      <xdr:nvCxnSpPr>
        <xdr:cNvPr id="8" name="Straight Arrow Connector 7"/>
        <xdr:cNvCxnSpPr/>
      </xdr:nvCxnSpPr>
      <xdr:spPr>
        <a:xfrm flipV="1">
          <a:off x="3743325" y="2600325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30956</xdr:colOff>
      <xdr:row>24</xdr:row>
      <xdr:rowOff>71437</xdr:rowOff>
    </xdr:from>
    <xdr:to>
      <xdr:col>12</xdr:col>
      <xdr:colOff>888206</xdr:colOff>
      <xdr:row>24</xdr:row>
      <xdr:rowOff>80962</xdr:rowOff>
    </xdr:to>
    <xdr:cxnSp macro="">
      <xdr:nvCxnSpPr>
        <xdr:cNvPr id="9" name="Straight Arrow Connector 8"/>
        <xdr:cNvCxnSpPr/>
      </xdr:nvCxnSpPr>
      <xdr:spPr>
        <a:xfrm>
          <a:off x="9441656" y="4929187"/>
          <a:ext cx="1771650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523876</xdr:colOff>
      <xdr:row>9</xdr:row>
      <xdr:rowOff>38100</xdr:rowOff>
    </xdr:from>
    <xdr:to>
      <xdr:col>11</xdr:col>
      <xdr:colOff>371476</xdr:colOff>
      <xdr:row>15</xdr:row>
      <xdr:rowOff>114536</xdr:rowOff>
    </xdr:to>
    <xdr:sp macro="" textlink="">
      <xdr:nvSpPr>
        <xdr:cNvPr id="10" name="Rectangle 9"/>
        <xdr:cNvSpPr/>
      </xdr:nvSpPr>
      <xdr:spPr>
        <a:xfrm>
          <a:off x="9020176" y="2057400"/>
          <a:ext cx="7620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695324</xdr:colOff>
      <xdr:row>9</xdr:row>
      <xdr:rowOff>47625</xdr:rowOff>
    </xdr:from>
    <xdr:to>
      <xdr:col>13</xdr:col>
      <xdr:colOff>761999</xdr:colOff>
      <xdr:row>15</xdr:row>
      <xdr:rowOff>124061</xdr:rowOff>
    </xdr:to>
    <xdr:sp macro="" textlink="">
      <xdr:nvSpPr>
        <xdr:cNvPr id="11" name="Rectangle 10"/>
        <xdr:cNvSpPr/>
      </xdr:nvSpPr>
      <xdr:spPr>
        <a:xfrm>
          <a:off x="11020424" y="20669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447675</xdr:colOff>
      <xdr:row>15</xdr:row>
      <xdr:rowOff>19050</xdr:rowOff>
    </xdr:from>
    <xdr:to>
      <xdr:col>13</xdr:col>
      <xdr:colOff>752475</xdr:colOff>
      <xdr:row>21</xdr:row>
      <xdr:rowOff>114536</xdr:rowOff>
    </xdr:to>
    <xdr:sp macro="" textlink="">
      <xdr:nvSpPr>
        <xdr:cNvPr id="12" name="Rectangle 11"/>
        <xdr:cNvSpPr/>
      </xdr:nvSpPr>
      <xdr:spPr>
        <a:xfrm>
          <a:off x="10772775" y="3181350"/>
          <a:ext cx="12192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</a:p>
      </xdr:txBody>
    </xdr:sp>
    <xdr:clientData/>
  </xdr:twoCellAnchor>
  <xdr:twoCellAnchor>
    <xdr:from>
      <xdr:col>10</xdr:col>
      <xdr:colOff>266700</xdr:colOff>
      <xdr:row>15</xdr:row>
      <xdr:rowOff>9525</xdr:rowOff>
    </xdr:from>
    <xdr:to>
      <xdr:col>11</xdr:col>
      <xdr:colOff>333375</xdr:colOff>
      <xdr:row>21</xdr:row>
      <xdr:rowOff>105011</xdr:rowOff>
    </xdr:to>
    <xdr:sp macro="" textlink="">
      <xdr:nvSpPr>
        <xdr:cNvPr id="13" name="Rectangle 12"/>
        <xdr:cNvSpPr/>
      </xdr:nvSpPr>
      <xdr:spPr>
        <a:xfrm>
          <a:off x="8763000" y="31718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10</xdr:col>
      <xdr:colOff>514350</xdr:colOff>
      <xdr:row>21</xdr:row>
      <xdr:rowOff>9525</xdr:rowOff>
    </xdr:from>
    <xdr:to>
      <xdr:col>13</xdr:col>
      <xdr:colOff>466725</xdr:colOff>
      <xdr:row>21</xdr:row>
      <xdr:rowOff>22741</xdr:rowOff>
    </xdr:to>
    <xdr:cxnSp macro="">
      <xdr:nvCxnSpPr>
        <xdr:cNvPr id="14" name="Straight Arrow Connector 13"/>
        <xdr:cNvCxnSpPr>
          <a:endCxn id="17" idx="1"/>
        </xdr:cNvCxnSpPr>
      </xdr:nvCxnSpPr>
      <xdr:spPr>
        <a:xfrm>
          <a:off x="9010650" y="4295775"/>
          <a:ext cx="2695575" cy="13216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11</xdr:row>
      <xdr:rowOff>123825</xdr:rowOff>
    </xdr:from>
    <xdr:to>
      <xdr:col>10</xdr:col>
      <xdr:colOff>228600</xdr:colOff>
      <xdr:row>19</xdr:row>
      <xdr:rowOff>180975</xdr:rowOff>
    </xdr:to>
    <xdr:cxnSp macro="">
      <xdr:nvCxnSpPr>
        <xdr:cNvPr id="15" name="Straight Arrow Connector 14"/>
        <xdr:cNvCxnSpPr/>
      </xdr:nvCxnSpPr>
      <xdr:spPr>
        <a:xfrm flipH="1" flipV="1">
          <a:off x="8715375" y="2524125"/>
          <a:ext cx="9525" cy="156210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838200</xdr:colOff>
      <xdr:row>19</xdr:row>
      <xdr:rowOff>180975</xdr:rowOff>
    </xdr:from>
    <xdr:to>
      <xdr:col>10</xdr:col>
      <xdr:colOff>492289</xdr:colOff>
      <xdr:row>21</xdr:row>
      <xdr:rowOff>169307</xdr:rowOff>
    </xdr:to>
    <xdr:sp macro="" textlink="">
      <xdr:nvSpPr>
        <xdr:cNvPr id="16" name="TextBox 30"/>
        <xdr:cNvSpPr txBox="1"/>
      </xdr:nvSpPr>
      <xdr:spPr>
        <a:xfrm>
          <a:off x="8420100" y="4086225"/>
          <a:ext cx="568489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Low</a:t>
          </a:r>
        </a:p>
      </xdr:txBody>
    </xdr:sp>
    <xdr:clientData/>
  </xdr:twoCellAnchor>
  <xdr:twoCellAnchor>
    <xdr:from>
      <xdr:col>13</xdr:col>
      <xdr:colOff>466725</xdr:colOff>
      <xdr:row>20</xdr:row>
      <xdr:rowOff>28575</xdr:rowOff>
    </xdr:from>
    <xdr:to>
      <xdr:col>14</xdr:col>
      <xdr:colOff>31643</xdr:colOff>
      <xdr:row>22</xdr:row>
      <xdr:rowOff>16907</xdr:rowOff>
    </xdr:to>
    <xdr:sp macro="" textlink="">
      <xdr:nvSpPr>
        <xdr:cNvPr id="17" name="TextBox 32"/>
        <xdr:cNvSpPr txBox="1"/>
      </xdr:nvSpPr>
      <xdr:spPr>
        <a:xfrm>
          <a:off x="11706225" y="412432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9</xdr:col>
      <xdr:colOff>819150</xdr:colOff>
      <xdr:row>9</xdr:row>
      <xdr:rowOff>104775</xdr:rowOff>
    </xdr:from>
    <xdr:to>
      <xdr:col>10</xdr:col>
      <xdr:colOff>517418</xdr:colOff>
      <xdr:row>11</xdr:row>
      <xdr:rowOff>93107</xdr:rowOff>
    </xdr:to>
    <xdr:sp macro="" textlink="">
      <xdr:nvSpPr>
        <xdr:cNvPr id="18" name="TextBox 32"/>
        <xdr:cNvSpPr txBox="1"/>
      </xdr:nvSpPr>
      <xdr:spPr>
        <a:xfrm>
          <a:off x="8401050" y="212407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11</xdr:col>
      <xdr:colOff>247650</xdr:colOff>
      <xdr:row>11</xdr:row>
      <xdr:rowOff>180975</xdr:rowOff>
    </xdr:from>
    <xdr:to>
      <xdr:col>12</xdr:col>
      <xdr:colOff>619125</xdr:colOff>
      <xdr:row>18</xdr:row>
      <xdr:rowOff>85961</xdr:rowOff>
    </xdr:to>
    <xdr:sp macro="" textlink="">
      <xdr:nvSpPr>
        <xdr:cNvPr id="19" name="Rectangle 18"/>
        <xdr:cNvSpPr/>
      </xdr:nvSpPr>
      <xdr:spPr>
        <a:xfrm>
          <a:off x="9658350" y="2581275"/>
          <a:ext cx="12858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92D050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ok</a:t>
          </a:r>
        </a:p>
      </xdr:txBody>
    </xdr:sp>
    <xdr:clientData/>
  </xdr:twoCellAnchor>
  <xdr:twoCellAnchor>
    <xdr:from>
      <xdr:col>8</xdr:col>
      <xdr:colOff>809624</xdr:colOff>
      <xdr:row>13</xdr:row>
      <xdr:rowOff>123825</xdr:rowOff>
    </xdr:from>
    <xdr:to>
      <xdr:col>10</xdr:col>
      <xdr:colOff>304799</xdr:colOff>
      <xdr:row>17</xdr:row>
      <xdr:rowOff>99405</xdr:rowOff>
    </xdr:to>
    <xdr:sp macro="" textlink="">
      <xdr:nvSpPr>
        <xdr:cNvPr id="20" name="TextBox 60"/>
        <xdr:cNvSpPr txBox="1"/>
      </xdr:nvSpPr>
      <xdr:spPr>
        <a:xfrm>
          <a:off x="7477124" y="2905125"/>
          <a:ext cx="1323975" cy="7185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2800" b="1" i="1">
              <a:ln w="3175">
                <a:solidFill>
                  <a:schemeClr val="tx1"/>
                </a:solidFill>
              </a:ln>
              <a:solidFill>
                <a:schemeClr val="tx2">
                  <a:lumMod val="20000"/>
                  <a:lumOff val="80000"/>
                </a:schemeClr>
              </a:solidFill>
            </a:rPr>
            <a:t>SCF </a:t>
          </a:r>
        </a:p>
        <a:p>
          <a:pPr algn="ctr"/>
          <a:r>
            <a:rPr lang="en-US" sz="1200" b="1" i="1">
              <a:ln w="3175">
                <a:noFill/>
              </a:ln>
              <a:solidFill>
                <a:sysClr val="windowText" lastClr="000000"/>
              </a:solidFill>
            </a:rPr>
            <a:t>(Dilution Water)</a:t>
          </a:r>
          <a:endParaRPr lang="en-US" sz="2400" b="1" i="1">
            <a:ln w="3175"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409575</xdr:colOff>
      <xdr:row>20</xdr:row>
      <xdr:rowOff>171450</xdr:rowOff>
    </xdr:from>
    <xdr:to>
      <xdr:col>13</xdr:col>
      <xdr:colOff>323850</xdr:colOff>
      <xdr:row>23</xdr:row>
      <xdr:rowOff>9525</xdr:rowOff>
    </xdr:to>
    <xdr:sp macro="" textlink="">
      <xdr:nvSpPr>
        <xdr:cNvPr id="21" name="TextBox 60"/>
        <xdr:cNvSpPr txBox="1"/>
      </xdr:nvSpPr>
      <xdr:spPr>
        <a:xfrm>
          <a:off x="9820275" y="4267200"/>
          <a:ext cx="1743075" cy="40957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 b="1" i="1">
              <a:ln w="3175">
                <a:solidFill>
                  <a:schemeClr val="tx1"/>
                </a:solidFill>
              </a:ln>
              <a:solidFill>
                <a:srgbClr val="FFFF99"/>
              </a:solidFill>
            </a:rPr>
            <a:t>GGA</a:t>
          </a:r>
          <a:r>
            <a:rPr lang="en-US" sz="2400" b="1" i="1">
              <a:solidFill>
                <a:srgbClr val="FFFF99"/>
              </a:solidFill>
            </a:rPr>
            <a:t> 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(Seed</a:t>
          </a:r>
          <a:r>
            <a:rPr lang="en-US" sz="1100" b="1" i="1" kern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Volume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US" sz="1100">
            <a:solidFill>
              <a:sysClr val="windowText" lastClr="000000"/>
            </a:solidFill>
            <a:effectLst/>
          </a:endParaRPr>
        </a:p>
        <a:p>
          <a:endParaRPr lang="en-US" sz="2400" b="1" i="1"/>
        </a:p>
      </xdr:txBody>
    </xdr:sp>
    <xdr:clientData/>
  </xdr:twoCellAnchor>
  <xdr:twoCellAnchor>
    <xdr:from>
      <xdr:col>10</xdr:col>
      <xdr:colOff>390525</xdr:colOff>
      <xdr:row>15</xdr:row>
      <xdr:rowOff>85725</xdr:rowOff>
    </xdr:from>
    <xdr:to>
      <xdr:col>11</xdr:col>
      <xdr:colOff>314325</xdr:colOff>
      <xdr:row>15</xdr:row>
      <xdr:rowOff>95250</xdr:rowOff>
    </xdr:to>
    <xdr:cxnSp macro="">
      <xdr:nvCxnSpPr>
        <xdr:cNvPr id="22" name="Straight Connector 21"/>
        <xdr:cNvCxnSpPr/>
      </xdr:nvCxnSpPr>
      <xdr:spPr>
        <a:xfrm>
          <a:off x="8886825" y="3248025"/>
          <a:ext cx="838200" cy="9525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904875</xdr:colOff>
      <xdr:row>17</xdr:row>
      <xdr:rowOff>104775</xdr:rowOff>
    </xdr:from>
    <xdr:to>
      <xdr:col>11</xdr:col>
      <xdr:colOff>904875</xdr:colOff>
      <xdr:row>20</xdr:row>
      <xdr:rowOff>47625</xdr:rowOff>
    </xdr:to>
    <xdr:cxnSp macro="">
      <xdr:nvCxnSpPr>
        <xdr:cNvPr id="23" name="Straight Connector 22"/>
        <xdr:cNvCxnSpPr/>
      </xdr:nvCxnSpPr>
      <xdr:spPr>
        <a:xfrm flipV="1">
          <a:off x="10315575" y="3629025"/>
          <a:ext cx="0" cy="514350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890390</xdr:colOff>
      <xdr:row>20</xdr:row>
      <xdr:rowOff>104775</xdr:rowOff>
    </xdr:from>
    <xdr:ext cx="988861" cy="468077"/>
    <xdr:sp macro="" textlink="">
      <xdr:nvSpPr>
        <xdr:cNvPr id="24" name="TextBox 23"/>
        <xdr:cNvSpPr txBox="1"/>
      </xdr:nvSpPr>
      <xdr:spPr>
        <a:xfrm>
          <a:off x="7557890" y="4200525"/>
          <a:ext cx="988861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/>
            <a:t>i = Increase</a:t>
          </a:r>
        </a:p>
        <a:p>
          <a:pPr algn="ctr"/>
          <a:r>
            <a:rPr lang="en-US" sz="1200"/>
            <a:t>d = Decrease</a:t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15</xdr:row>
      <xdr:rowOff>76200</xdr:rowOff>
    </xdr:from>
    <xdr:to>
      <xdr:col>6</xdr:col>
      <xdr:colOff>161925</xdr:colOff>
      <xdr:row>15</xdr:row>
      <xdr:rowOff>76200</xdr:rowOff>
    </xdr:to>
    <xdr:cxnSp macro="">
      <xdr:nvCxnSpPr>
        <xdr:cNvPr id="2" name="Straight Arrow Connector 1"/>
        <xdr:cNvCxnSpPr/>
      </xdr:nvCxnSpPr>
      <xdr:spPr>
        <a:xfrm>
          <a:off x="1190625" y="3238500"/>
          <a:ext cx="4076700" cy="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24</xdr:row>
      <xdr:rowOff>66675</xdr:rowOff>
    </xdr:from>
    <xdr:to>
      <xdr:col>4</xdr:col>
      <xdr:colOff>390525</xdr:colOff>
      <xdr:row>24</xdr:row>
      <xdr:rowOff>76201</xdr:rowOff>
    </xdr:to>
    <xdr:cxnSp macro="">
      <xdr:nvCxnSpPr>
        <xdr:cNvPr id="3" name="Straight Arrow Connector 2"/>
        <xdr:cNvCxnSpPr/>
      </xdr:nvCxnSpPr>
      <xdr:spPr>
        <a:xfrm>
          <a:off x="1200150" y="4924425"/>
          <a:ext cx="2733675" cy="9526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31</xdr:row>
      <xdr:rowOff>66675</xdr:rowOff>
    </xdr:from>
    <xdr:to>
      <xdr:col>12</xdr:col>
      <xdr:colOff>66675</xdr:colOff>
      <xdr:row>31</xdr:row>
      <xdr:rowOff>85725</xdr:rowOff>
    </xdr:to>
    <xdr:cxnSp macro="">
      <xdr:nvCxnSpPr>
        <xdr:cNvPr id="4" name="Straight Arrow Connector 3"/>
        <xdr:cNvCxnSpPr/>
      </xdr:nvCxnSpPr>
      <xdr:spPr>
        <a:xfrm>
          <a:off x="1190625" y="6257925"/>
          <a:ext cx="9201150" cy="1905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42</xdr:row>
      <xdr:rowOff>66675</xdr:rowOff>
    </xdr:from>
    <xdr:to>
      <xdr:col>12</xdr:col>
      <xdr:colOff>76200</xdr:colOff>
      <xdr:row>42</xdr:row>
      <xdr:rowOff>76200</xdr:rowOff>
    </xdr:to>
    <xdr:cxnSp macro="">
      <xdr:nvCxnSpPr>
        <xdr:cNvPr id="5" name="Straight Arrow Connector 4"/>
        <xdr:cNvCxnSpPr/>
      </xdr:nvCxnSpPr>
      <xdr:spPr>
        <a:xfrm>
          <a:off x="1190625" y="833437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53</xdr:row>
      <xdr:rowOff>66675</xdr:rowOff>
    </xdr:from>
    <xdr:to>
      <xdr:col>12</xdr:col>
      <xdr:colOff>76200</xdr:colOff>
      <xdr:row>53</xdr:row>
      <xdr:rowOff>76200</xdr:rowOff>
    </xdr:to>
    <xdr:cxnSp macro="">
      <xdr:nvCxnSpPr>
        <xdr:cNvPr id="6" name="Straight Arrow Connector 5"/>
        <xdr:cNvCxnSpPr/>
      </xdr:nvCxnSpPr>
      <xdr:spPr>
        <a:xfrm>
          <a:off x="1190625" y="1041082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24</xdr:row>
      <xdr:rowOff>76200</xdr:rowOff>
    </xdr:from>
    <xdr:to>
      <xdr:col>7</xdr:col>
      <xdr:colOff>409575</xdr:colOff>
      <xdr:row>24</xdr:row>
      <xdr:rowOff>76201</xdr:rowOff>
    </xdr:to>
    <xdr:cxnSp macro="">
      <xdr:nvCxnSpPr>
        <xdr:cNvPr id="7" name="Straight Arrow Connector 6"/>
        <xdr:cNvCxnSpPr/>
      </xdr:nvCxnSpPr>
      <xdr:spPr>
        <a:xfrm flipV="1">
          <a:off x="5162550" y="4933950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200025</xdr:colOff>
      <xdr:row>12</xdr:row>
      <xdr:rowOff>9525</xdr:rowOff>
    </xdr:from>
    <xdr:to>
      <xdr:col>5</xdr:col>
      <xdr:colOff>552450</xdr:colOff>
      <xdr:row>12</xdr:row>
      <xdr:rowOff>9526</xdr:rowOff>
    </xdr:to>
    <xdr:cxnSp macro="">
      <xdr:nvCxnSpPr>
        <xdr:cNvPr id="8" name="Straight Arrow Connector 7"/>
        <xdr:cNvCxnSpPr/>
      </xdr:nvCxnSpPr>
      <xdr:spPr>
        <a:xfrm flipV="1">
          <a:off x="3743325" y="2600325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30956</xdr:colOff>
      <xdr:row>24</xdr:row>
      <xdr:rowOff>71437</xdr:rowOff>
    </xdr:from>
    <xdr:to>
      <xdr:col>12</xdr:col>
      <xdr:colOff>888206</xdr:colOff>
      <xdr:row>24</xdr:row>
      <xdr:rowOff>80962</xdr:rowOff>
    </xdr:to>
    <xdr:cxnSp macro="">
      <xdr:nvCxnSpPr>
        <xdr:cNvPr id="9" name="Straight Arrow Connector 8"/>
        <xdr:cNvCxnSpPr/>
      </xdr:nvCxnSpPr>
      <xdr:spPr>
        <a:xfrm>
          <a:off x="9441656" y="4929187"/>
          <a:ext cx="1771650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523876</xdr:colOff>
      <xdr:row>9</xdr:row>
      <xdr:rowOff>38100</xdr:rowOff>
    </xdr:from>
    <xdr:to>
      <xdr:col>11</xdr:col>
      <xdr:colOff>371476</xdr:colOff>
      <xdr:row>15</xdr:row>
      <xdr:rowOff>114536</xdr:rowOff>
    </xdr:to>
    <xdr:sp macro="" textlink="">
      <xdr:nvSpPr>
        <xdr:cNvPr id="10" name="Rectangle 9"/>
        <xdr:cNvSpPr/>
      </xdr:nvSpPr>
      <xdr:spPr>
        <a:xfrm>
          <a:off x="9020176" y="2057400"/>
          <a:ext cx="7620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695324</xdr:colOff>
      <xdr:row>9</xdr:row>
      <xdr:rowOff>47625</xdr:rowOff>
    </xdr:from>
    <xdr:to>
      <xdr:col>13</xdr:col>
      <xdr:colOff>761999</xdr:colOff>
      <xdr:row>15</xdr:row>
      <xdr:rowOff>124061</xdr:rowOff>
    </xdr:to>
    <xdr:sp macro="" textlink="">
      <xdr:nvSpPr>
        <xdr:cNvPr id="11" name="Rectangle 10"/>
        <xdr:cNvSpPr/>
      </xdr:nvSpPr>
      <xdr:spPr>
        <a:xfrm>
          <a:off x="11020424" y="20669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447675</xdr:colOff>
      <xdr:row>15</xdr:row>
      <xdr:rowOff>19050</xdr:rowOff>
    </xdr:from>
    <xdr:to>
      <xdr:col>13</xdr:col>
      <xdr:colOff>752475</xdr:colOff>
      <xdr:row>21</xdr:row>
      <xdr:rowOff>114536</xdr:rowOff>
    </xdr:to>
    <xdr:sp macro="" textlink="">
      <xdr:nvSpPr>
        <xdr:cNvPr id="12" name="Rectangle 11"/>
        <xdr:cNvSpPr/>
      </xdr:nvSpPr>
      <xdr:spPr>
        <a:xfrm>
          <a:off x="10772775" y="3181350"/>
          <a:ext cx="12192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</a:p>
      </xdr:txBody>
    </xdr:sp>
    <xdr:clientData/>
  </xdr:twoCellAnchor>
  <xdr:twoCellAnchor>
    <xdr:from>
      <xdr:col>10</xdr:col>
      <xdr:colOff>266700</xdr:colOff>
      <xdr:row>15</xdr:row>
      <xdr:rowOff>9525</xdr:rowOff>
    </xdr:from>
    <xdr:to>
      <xdr:col>11</xdr:col>
      <xdr:colOff>333375</xdr:colOff>
      <xdr:row>21</xdr:row>
      <xdr:rowOff>105011</xdr:rowOff>
    </xdr:to>
    <xdr:sp macro="" textlink="">
      <xdr:nvSpPr>
        <xdr:cNvPr id="13" name="Rectangle 12"/>
        <xdr:cNvSpPr/>
      </xdr:nvSpPr>
      <xdr:spPr>
        <a:xfrm>
          <a:off x="8763000" y="31718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10</xdr:col>
      <xdr:colOff>514350</xdr:colOff>
      <xdr:row>21</xdr:row>
      <xdr:rowOff>9525</xdr:rowOff>
    </xdr:from>
    <xdr:to>
      <xdr:col>13</xdr:col>
      <xdr:colOff>466725</xdr:colOff>
      <xdr:row>21</xdr:row>
      <xdr:rowOff>22741</xdr:rowOff>
    </xdr:to>
    <xdr:cxnSp macro="">
      <xdr:nvCxnSpPr>
        <xdr:cNvPr id="14" name="Straight Arrow Connector 13"/>
        <xdr:cNvCxnSpPr>
          <a:endCxn id="17" idx="1"/>
        </xdr:cNvCxnSpPr>
      </xdr:nvCxnSpPr>
      <xdr:spPr>
        <a:xfrm>
          <a:off x="9010650" y="4295775"/>
          <a:ext cx="2695575" cy="13216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11</xdr:row>
      <xdr:rowOff>123825</xdr:rowOff>
    </xdr:from>
    <xdr:to>
      <xdr:col>10</xdr:col>
      <xdr:colOff>228600</xdr:colOff>
      <xdr:row>19</xdr:row>
      <xdr:rowOff>180975</xdr:rowOff>
    </xdr:to>
    <xdr:cxnSp macro="">
      <xdr:nvCxnSpPr>
        <xdr:cNvPr id="15" name="Straight Arrow Connector 14"/>
        <xdr:cNvCxnSpPr/>
      </xdr:nvCxnSpPr>
      <xdr:spPr>
        <a:xfrm flipH="1" flipV="1">
          <a:off x="8715375" y="2524125"/>
          <a:ext cx="9525" cy="156210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838200</xdr:colOff>
      <xdr:row>19</xdr:row>
      <xdr:rowOff>180975</xdr:rowOff>
    </xdr:from>
    <xdr:to>
      <xdr:col>10</xdr:col>
      <xdr:colOff>492289</xdr:colOff>
      <xdr:row>21</xdr:row>
      <xdr:rowOff>169307</xdr:rowOff>
    </xdr:to>
    <xdr:sp macro="" textlink="">
      <xdr:nvSpPr>
        <xdr:cNvPr id="16" name="TextBox 30"/>
        <xdr:cNvSpPr txBox="1"/>
      </xdr:nvSpPr>
      <xdr:spPr>
        <a:xfrm>
          <a:off x="8420100" y="4086225"/>
          <a:ext cx="568489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Low</a:t>
          </a:r>
        </a:p>
      </xdr:txBody>
    </xdr:sp>
    <xdr:clientData/>
  </xdr:twoCellAnchor>
  <xdr:twoCellAnchor>
    <xdr:from>
      <xdr:col>13</xdr:col>
      <xdr:colOff>466725</xdr:colOff>
      <xdr:row>20</xdr:row>
      <xdr:rowOff>28575</xdr:rowOff>
    </xdr:from>
    <xdr:to>
      <xdr:col>14</xdr:col>
      <xdr:colOff>31643</xdr:colOff>
      <xdr:row>22</xdr:row>
      <xdr:rowOff>16907</xdr:rowOff>
    </xdr:to>
    <xdr:sp macro="" textlink="">
      <xdr:nvSpPr>
        <xdr:cNvPr id="17" name="TextBox 32"/>
        <xdr:cNvSpPr txBox="1"/>
      </xdr:nvSpPr>
      <xdr:spPr>
        <a:xfrm>
          <a:off x="11706225" y="412432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9</xdr:col>
      <xdr:colOff>819150</xdr:colOff>
      <xdr:row>9</xdr:row>
      <xdr:rowOff>104775</xdr:rowOff>
    </xdr:from>
    <xdr:to>
      <xdr:col>10</xdr:col>
      <xdr:colOff>517418</xdr:colOff>
      <xdr:row>11</xdr:row>
      <xdr:rowOff>93107</xdr:rowOff>
    </xdr:to>
    <xdr:sp macro="" textlink="">
      <xdr:nvSpPr>
        <xdr:cNvPr id="18" name="TextBox 32"/>
        <xdr:cNvSpPr txBox="1"/>
      </xdr:nvSpPr>
      <xdr:spPr>
        <a:xfrm>
          <a:off x="8401050" y="212407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11</xdr:col>
      <xdr:colOff>247650</xdr:colOff>
      <xdr:row>11</xdr:row>
      <xdr:rowOff>180975</xdr:rowOff>
    </xdr:from>
    <xdr:to>
      <xdr:col>12</xdr:col>
      <xdr:colOff>619125</xdr:colOff>
      <xdr:row>18</xdr:row>
      <xdr:rowOff>85961</xdr:rowOff>
    </xdr:to>
    <xdr:sp macro="" textlink="">
      <xdr:nvSpPr>
        <xdr:cNvPr id="19" name="Rectangle 18"/>
        <xdr:cNvSpPr/>
      </xdr:nvSpPr>
      <xdr:spPr>
        <a:xfrm>
          <a:off x="9658350" y="2581275"/>
          <a:ext cx="12858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92D050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ok</a:t>
          </a:r>
        </a:p>
      </xdr:txBody>
    </xdr:sp>
    <xdr:clientData/>
  </xdr:twoCellAnchor>
  <xdr:twoCellAnchor>
    <xdr:from>
      <xdr:col>8</xdr:col>
      <xdr:colOff>809624</xdr:colOff>
      <xdr:row>13</xdr:row>
      <xdr:rowOff>123825</xdr:rowOff>
    </xdr:from>
    <xdr:to>
      <xdr:col>10</xdr:col>
      <xdr:colOff>304799</xdr:colOff>
      <xdr:row>17</xdr:row>
      <xdr:rowOff>99405</xdr:rowOff>
    </xdr:to>
    <xdr:sp macro="" textlink="">
      <xdr:nvSpPr>
        <xdr:cNvPr id="20" name="TextBox 60"/>
        <xdr:cNvSpPr txBox="1"/>
      </xdr:nvSpPr>
      <xdr:spPr>
        <a:xfrm>
          <a:off x="7477124" y="2905125"/>
          <a:ext cx="1323975" cy="7185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2800" b="1" i="1">
              <a:ln w="3175">
                <a:solidFill>
                  <a:schemeClr val="tx1"/>
                </a:solidFill>
              </a:ln>
              <a:solidFill>
                <a:schemeClr val="tx2">
                  <a:lumMod val="20000"/>
                  <a:lumOff val="80000"/>
                </a:schemeClr>
              </a:solidFill>
            </a:rPr>
            <a:t>SCF </a:t>
          </a:r>
        </a:p>
        <a:p>
          <a:pPr algn="ctr"/>
          <a:r>
            <a:rPr lang="en-US" sz="1200" b="1" i="1">
              <a:ln w="3175">
                <a:noFill/>
              </a:ln>
              <a:solidFill>
                <a:sysClr val="windowText" lastClr="000000"/>
              </a:solidFill>
            </a:rPr>
            <a:t>(Dilution Water)</a:t>
          </a:r>
          <a:endParaRPr lang="en-US" sz="2400" b="1" i="1">
            <a:ln w="3175"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409575</xdr:colOff>
      <xdr:row>20</xdr:row>
      <xdr:rowOff>171450</xdr:rowOff>
    </xdr:from>
    <xdr:to>
      <xdr:col>13</xdr:col>
      <xdr:colOff>323850</xdr:colOff>
      <xdr:row>23</xdr:row>
      <xdr:rowOff>9525</xdr:rowOff>
    </xdr:to>
    <xdr:sp macro="" textlink="">
      <xdr:nvSpPr>
        <xdr:cNvPr id="21" name="TextBox 60"/>
        <xdr:cNvSpPr txBox="1"/>
      </xdr:nvSpPr>
      <xdr:spPr>
        <a:xfrm>
          <a:off x="9820275" y="4267200"/>
          <a:ext cx="1743075" cy="40957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 b="1" i="1">
              <a:ln w="3175">
                <a:solidFill>
                  <a:schemeClr val="tx1"/>
                </a:solidFill>
              </a:ln>
              <a:solidFill>
                <a:srgbClr val="FFFF99"/>
              </a:solidFill>
            </a:rPr>
            <a:t>GGA</a:t>
          </a:r>
          <a:r>
            <a:rPr lang="en-US" sz="2400" b="1" i="1">
              <a:solidFill>
                <a:srgbClr val="FFFF99"/>
              </a:solidFill>
            </a:rPr>
            <a:t> 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(Seed</a:t>
          </a:r>
          <a:r>
            <a:rPr lang="en-US" sz="1100" b="1" i="1" kern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Volume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US" sz="1100">
            <a:solidFill>
              <a:sysClr val="windowText" lastClr="000000"/>
            </a:solidFill>
            <a:effectLst/>
          </a:endParaRPr>
        </a:p>
        <a:p>
          <a:endParaRPr lang="en-US" sz="2400" b="1" i="1"/>
        </a:p>
      </xdr:txBody>
    </xdr:sp>
    <xdr:clientData/>
  </xdr:twoCellAnchor>
  <xdr:twoCellAnchor>
    <xdr:from>
      <xdr:col>10</xdr:col>
      <xdr:colOff>390525</xdr:colOff>
      <xdr:row>15</xdr:row>
      <xdr:rowOff>85725</xdr:rowOff>
    </xdr:from>
    <xdr:to>
      <xdr:col>11</xdr:col>
      <xdr:colOff>314325</xdr:colOff>
      <xdr:row>15</xdr:row>
      <xdr:rowOff>95250</xdr:rowOff>
    </xdr:to>
    <xdr:cxnSp macro="">
      <xdr:nvCxnSpPr>
        <xdr:cNvPr id="22" name="Straight Connector 21"/>
        <xdr:cNvCxnSpPr/>
      </xdr:nvCxnSpPr>
      <xdr:spPr>
        <a:xfrm>
          <a:off x="8886825" y="3248025"/>
          <a:ext cx="838200" cy="9525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904875</xdr:colOff>
      <xdr:row>17</xdr:row>
      <xdr:rowOff>104775</xdr:rowOff>
    </xdr:from>
    <xdr:to>
      <xdr:col>11</xdr:col>
      <xdr:colOff>904875</xdr:colOff>
      <xdr:row>20</xdr:row>
      <xdr:rowOff>47625</xdr:rowOff>
    </xdr:to>
    <xdr:cxnSp macro="">
      <xdr:nvCxnSpPr>
        <xdr:cNvPr id="23" name="Straight Connector 22"/>
        <xdr:cNvCxnSpPr/>
      </xdr:nvCxnSpPr>
      <xdr:spPr>
        <a:xfrm flipV="1">
          <a:off x="10315575" y="3629025"/>
          <a:ext cx="0" cy="514350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890390</xdr:colOff>
      <xdr:row>20</xdr:row>
      <xdr:rowOff>104775</xdr:rowOff>
    </xdr:from>
    <xdr:ext cx="988861" cy="468077"/>
    <xdr:sp macro="" textlink="">
      <xdr:nvSpPr>
        <xdr:cNvPr id="24" name="TextBox 23"/>
        <xdr:cNvSpPr txBox="1"/>
      </xdr:nvSpPr>
      <xdr:spPr>
        <a:xfrm>
          <a:off x="7557890" y="4200525"/>
          <a:ext cx="988861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/>
            <a:t>i = Increase</a:t>
          </a:r>
        </a:p>
        <a:p>
          <a:pPr algn="ctr"/>
          <a:r>
            <a:rPr lang="en-US" sz="1200"/>
            <a:t>d = Decrease</a:t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15</xdr:row>
      <xdr:rowOff>76200</xdr:rowOff>
    </xdr:from>
    <xdr:to>
      <xdr:col>6</xdr:col>
      <xdr:colOff>161925</xdr:colOff>
      <xdr:row>15</xdr:row>
      <xdr:rowOff>76200</xdr:rowOff>
    </xdr:to>
    <xdr:cxnSp macro="">
      <xdr:nvCxnSpPr>
        <xdr:cNvPr id="2" name="Straight Arrow Connector 1"/>
        <xdr:cNvCxnSpPr/>
      </xdr:nvCxnSpPr>
      <xdr:spPr>
        <a:xfrm>
          <a:off x="1190625" y="3238500"/>
          <a:ext cx="4076700" cy="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24</xdr:row>
      <xdr:rowOff>66675</xdr:rowOff>
    </xdr:from>
    <xdr:to>
      <xdr:col>4</xdr:col>
      <xdr:colOff>390525</xdr:colOff>
      <xdr:row>24</xdr:row>
      <xdr:rowOff>76201</xdr:rowOff>
    </xdr:to>
    <xdr:cxnSp macro="">
      <xdr:nvCxnSpPr>
        <xdr:cNvPr id="3" name="Straight Arrow Connector 2"/>
        <xdr:cNvCxnSpPr/>
      </xdr:nvCxnSpPr>
      <xdr:spPr>
        <a:xfrm>
          <a:off x="1200150" y="4924425"/>
          <a:ext cx="2733675" cy="9526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31</xdr:row>
      <xdr:rowOff>66675</xdr:rowOff>
    </xdr:from>
    <xdr:to>
      <xdr:col>12</xdr:col>
      <xdr:colOff>66675</xdr:colOff>
      <xdr:row>31</xdr:row>
      <xdr:rowOff>85725</xdr:rowOff>
    </xdr:to>
    <xdr:cxnSp macro="">
      <xdr:nvCxnSpPr>
        <xdr:cNvPr id="4" name="Straight Arrow Connector 3"/>
        <xdr:cNvCxnSpPr/>
      </xdr:nvCxnSpPr>
      <xdr:spPr>
        <a:xfrm>
          <a:off x="1190625" y="6257925"/>
          <a:ext cx="9201150" cy="1905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42</xdr:row>
      <xdr:rowOff>66675</xdr:rowOff>
    </xdr:from>
    <xdr:to>
      <xdr:col>12</xdr:col>
      <xdr:colOff>76200</xdr:colOff>
      <xdr:row>42</xdr:row>
      <xdr:rowOff>76200</xdr:rowOff>
    </xdr:to>
    <xdr:cxnSp macro="">
      <xdr:nvCxnSpPr>
        <xdr:cNvPr id="5" name="Straight Arrow Connector 4"/>
        <xdr:cNvCxnSpPr/>
      </xdr:nvCxnSpPr>
      <xdr:spPr>
        <a:xfrm>
          <a:off x="1190625" y="833437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53</xdr:row>
      <xdr:rowOff>66675</xdr:rowOff>
    </xdr:from>
    <xdr:to>
      <xdr:col>12</xdr:col>
      <xdr:colOff>76200</xdr:colOff>
      <xdr:row>53</xdr:row>
      <xdr:rowOff>76200</xdr:rowOff>
    </xdr:to>
    <xdr:cxnSp macro="">
      <xdr:nvCxnSpPr>
        <xdr:cNvPr id="6" name="Straight Arrow Connector 5"/>
        <xdr:cNvCxnSpPr/>
      </xdr:nvCxnSpPr>
      <xdr:spPr>
        <a:xfrm>
          <a:off x="1190625" y="1041082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24</xdr:row>
      <xdr:rowOff>76200</xdr:rowOff>
    </xdr:from>
    <xdr:to>
      <xdr:col>7</xdr:col>
      <xdr:colOff>409575</xdr:colOff>
      <xdr:row>24</xdr:row>
      <xdr:rowOff>76201</xdr:rowOff>
    </xdr:to>
    <xdr:cxnSp macro="">
      <xdr:nvCxnSpPr>
        <xdr:cNvPr id="7" name="Straight Arrow Connector 6"/>
        <xdr:cNvCxnSpPr/>
      </xdr:nvCxnSpPr>
      <xdr:spPr>
        <a:xfrm flipV="1">
          <a:off x="5162550" y="4933950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200025</xdr:colOff>
      <xdr:row>12</xdr:row>
      <xdr:rowOff>9525</xdr:rowOff>
    </xdr:from>
    <xdr:to>
      <xdr:col>5</xdr:col>
      <xdr:colOff>552450</xdr:colOff>
      <xdr:row>12</xdr:row>
      <xdr:rowOff>9526</xdr:rowOff>
    </xdr:to>
    <xdr:cxnSp macro="">
      <xdr:nvCxnSpPr>
        <xdr:cNvPr id="8" name="Straight Arrow Connector 7"/>
        <xdr:cNvCxnSpPr/>
      </xdr:nvCxnSpPr>
      <xdr:spPr>
        <a:xfrm flipV="1">
          <a:off x="3743325" y="2600325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30956</xdr:colOff>
      <xdr:row>24</xdr:row>
      <xdr:rowOff>71437</xdr:rowOff>
    </xdr:from>
    <xdr:to>
      <xdr:col>12</xdr:col>
      <xdr:colOff>888206</xdr:colOff>
      <xdr:row>24</xdr:row>
      <xdr:rowOff>80962</xdr:rowOff>
    </xdr:to>
    <xdr:cxnSp macro="">
      <xdr:nvCxnSpPr>
        <xdr:cNvPr id="9" name="Straight Arrow Connector 8"/>
        <xdr:cNvCxnSpPr/>
      </xdr:nvCxnSpPr>
      <xdr:spPr>
        <a:xfrm>
          <a:off x="9441656" y="4929187"/>
          <a:ext cx="1771650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523876</xdr:colOff>
      <xdr:row>9</xdr:row>
      <xdr:rowOff>38100</xdr:rowOff>
    </xdr:from>
    <xdr:to>
      <xdr:col>11</xdr:col>
      <xdr:colOff>371476</xdr:colOff>
      <xdr:row>15</xdr:row>
      <xdr:rowOff>114536</xdr:rowOff>
    </xdr:to>
    <xdr:sp macro="" textlink="">
      <xdr:nvSpPr>
        <xdr:cNvPr id="10" name="Rectangle 9"/>
        <xdr:cNvSpPr/>
      </xdr:nvSpPr>
      <xdr:spPr>
        <a:xfrm>
          <a:off x="9020176" y="2057400"/>
          <a:ext cx="7620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695324</xdr:colOff>
      <xdr:row>9</xdr:row>
      <xdr:rowOff>47625</xdr:rowOff>
    </xdr:from>
    <xdr:to>
      <xdr:col>13</xdr:col>
      <xdr:colOff>761999</xdr:colOff>
      <xdr:row>15</xdr:row>
      <xdr:rowOff>124061</xdr:rowOff>
    </xdr:to>
    <xdr:sp macro="" textlink="">
      <xdr:nvSpPr>
        <xdr:cNvPr id="11" name="Rectangle 10"/>
        <xdr:cNvSpPr/>
      </xdr:nvSpPr>
      <xdr:spPr>
        <a:xfrm>
          <a:off x="11020424" y="20669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447675</xdr:colOff>
      <xdr:row>15</xdr:row>
      <xdr:rowOff>19050</xdr:rowOff>
    </xdr:from>
    <xdr:to>
      <xdr:col>13</xdr:col>
      <xdr:colOff>752475</xdr:colOff>
      <xdr:row>21</xdr:row>
      <xdr:rowOff>114536</xdr:rowOff>
    </xdr:to>
    <xdr:sp macro="" textlink="">
      <xdr:nvSpPr>
        <xdr:cNvPr id="12" name="Rectangle 11"/>
        <xdr:cNvSpPr/>
      </xdr:nvSpPr>
      <xdr:spPr>
        <a:xfrm>
          <a:off x="10772775" y="3181350"/>
          <a:ext cx="12192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</a:p>
      </xdr:txBody>
    </xdr:sp>
    <xdr:clientData/>
  </xdr:twoCellAnchor>
  <xdr:twoCellAnchor>
    <xdr:from>
      <xdr:col>10</xdr:col>
      <xdr:colOff>266700</xdr:colOff>
      <xdr:row>15</xdr:row>
      <xdr:rowOff>9525</xdr:rowOff>
    </xdr:from>
    <xdr:to>
      <xdr:col>11</xdr:col>
      <xdr:colOff>333375</xdr:colOff>
      <xdr:row>21</xdr:row>
      <xdr:rowOff>105011</xdr:rowOff>
    </xdr:to>
    <xdr:sp macro="" textlink="">
      <xdr:nvSpPr>
        <xdr:cNvPr id="13" name="Rectangle 12"/>
        <xdr:cNvSpPr/>
      </xdr:nvSpPr>
      <xdr:spPr>
        <a:xfrm>
          <a:off x="8763000" y="31718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10</xdr:col>
      <xdr:colOff>514350</xdr:colOff>
      <xdr:row>21</xdr:row>
      <xdr:rowOff>9525</xdr:rowOff>
    </xdr:from>
    <xdr:to>
      <xdr:col>13</xdr:col>
      <xdr:colOff>466725</xdr:colOff>
      <xdr:row>21</xdr:row>
      <xdr:rowOff>22741</xdr:rowOff>
    </xdr:to>
    <xdr:cxnSp macro="">
      <xdr:nvCxnSpPr>
        <xdr:cNvPr id="14" name="Straight Arrow Connector 13"/>
        <xdr:cNvCxnSpPr>
          <a:endCxn id="17" idx="1"/>
        </xdr:cNvCxnSpPr>
      </xdr:nvCxnSpPr>
      <xdr:spPr>
        <a:xfrm>
          <a:off x="9010650" y="4295775"/>
          <a:ext cx="2695575" cy="13216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11</xdr:row>
      <xdr:rowOff>123825</xdr:rowOff>
    </xdr:from>
    <xdr:to>
      <xdr:col>10</xdr:col>
      <xdr:colOff>228600</xdr:colOff>
      <xdr:row>19</xdr:row>
      <xdr:rowOff>180975</xdr:rowOff>
    </xdr:to>
    <xdr:cxnSp macro="">
      <xdr:nvCxnSpPr>
        <xdr:cNvPr id="15" name="Straight Arrow Connector 14"/>
        <xdr:cNvCxnSpPr/>
      </xdr:nvCxnSpPr>
      <xdr:spPr>
        <a:xfrm flipH="1" flipV="1">
          <a:off x="8715375" y="2524125"/>
          <a:ext cx="9525" cy="156210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838200</xdr:colOff>
      <xdr:row>19</xdr:row>
      <xdr:rowOff>180975</xdr:rowOff>
    </xdr:from>
    <xdr:to>
      <xdr:col>10</xdr:col>
      <xdr:colOff>492289</xdr:colOff>
      <xdr:row>21</xdr:row>
      <xdr:rowOff>169307</xdr:rowOff>
    </xdr:to>
    <xdr:sp macro="" textlink="">
      <xdr:nvSpPr>
        <xdr:cNvPr id="16" name="TextBox 30"/>
        <xdr:cNvSpPr txBox="1"/>
      </xdr:nvSpPr>
      <xdr:spPr>
        <a:xfrm>
          <a:off x="8420100" y="4086225"/>
          <a:ext cx="568489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Low</a:t>
          </a:r>
        </a:p>
      </xdr:txBody>
    </xdr:sp>
    <xdr:clientData/>
  </xdr:twoCellAnchor>
  <xdr:twoCellAnchor>
    <xdr:from>
      <xdr:col>13</xdr:col>
      <xdr:colOff>466725</xdr:colOff>
      <xdr:row>20</xdr:row>
      <xdr:rowOff>28575</xdr:rowOff>
    </xdr:from>
    <xdr:to>
      <xdr:col>14</xdr:col>
      <xdr:colOff>31643</xdr:colOff>
      <xdr:row>22</xdr:row>
      <xdr:rowOff>16907</xdr:rowOff>
    </xdr:to>
    <xdr:sp macro="" textlink="">
      <xdr:nvSpPr>
        <xdr:cNvPr id="17" name="TextBox 32"/>
        <xdr:cNvSpPr txBox="1"/>
      </xdr:nvSpPr>
      <xdr:spPr>
        <a:xfrm>
          <a:off x="11706225" y="412432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9</xdr:col>
      <xdr:colOff>819150</xdr:colOff>
      <xdr:row>9</xdr:row>
      <xdr:rowOff>104775</xdr:rowOff>
    </xdr:from>
    <xdr:to>
      <xdr:col>10</xdr:col>
      <xdr:colOff>517418</xdr:colOff>
      <xdr:row>11</xdr:row>
      <xdr:rowOff>93107</xdr:rowOff>
    </xdr:to>
    <xdr:sp macro="" textlink="">
      <xdr:nvSpPr>
        <xdr:cNvPr id="18" name="TextBox 32"/>
        <xdr:cNvSpPr txBox="1"/>
      </xdr:nvSpPr>
      <xdr:spPr>
        <a:xfrm>
          <a:off x="8401050" y="212407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11</xdr:col>
      <xdr:colOff>247650</xdr:colOff>
      <xdr:row>11</xdr:row>
      <xdr:rowOff>180975</xdr:rowOff>
    </xdr:from>
    <xdr:to>
      <xdr:col>12</xdr:col>
      <xdr:colOff>619125</xdr:colOff>
      <xdr:row>18</xdr:row>
      <xdr:rowOff>85961</xdr:rowOff>
    </xdr:to>
    <xdr:sp macro="" textlink="">
      <xdr:nvSpPr>
        <xdr:cNvPr id="19" name="Rectangle 18"/>
        <xdr:cNvSpPr/>
      </xdr:nvSpPr>
      <xdr:spPr>
        <a:xfrm>
          <a:off x="9658350" y="2581275"/>
          <a:ext cx="12858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92D050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ok</a:t>
          </a:r>
        </a:p>
      </xdr:txBody>
    </xdr:sp>
    <xdr:clientData/>
  </xdr:twoCellAnchor>
  <xdr:twoCellAnchor>
    <xdr:from>
      <xdr:col>8</xdr:col>
      <xdr:colOff>809624</xdr:colOff>
      <xdr:row>13</xdr:row>
      <xdr:rowOff>123825</xdr:rowOff>
    </xdr:from>
    <xdr:to>
      <xdr:col>10</xdr:col>
      <xdr:colOff>304799</xdr:colOff>
      <xdr:row>17</xdr:row>
      <xdr:rowOff>99405</xdr:rowOff>
    </xdr:to>
    <xdr:sp macro="" textlink="">
      <xdr:nvSpPr>
        <xdr:cNvPr id="20" name="TextBox 60"/>
        <xdr:cNvSpPr txBox="1"/>
      </xdr:nvSpPr>
      <xdr:spPr>
        <a:xfrm>
          <a:off x="7477124" y="2905125"/>
          <a:ext cx="1323975" cy="7185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2800" b="1" i="1">
              <a:ln w="3175">
                <a:solidFill>
                  <a:schemeClr val="tx1"/>
                </a:solidFill>
              </a:ln>
              <a:solidFill>
                <a:schemeClr val="tx2">
                  <a:lumMod val="20000"/>
                  <a:lumOff val="80000"/>
                </a:schemeClr>
              </a:solidFill>
            </a:rPr>
            <a:t>SCF </a:t>
          </a:r>
        </a:p>
        <a:p>
          <a:pPr algn="ctr"/>
          <a:r>
            <a:rPr lang="en-US" sz="1200" b="1" i="1">
              <a:ln w="3175">
                <a:noFill/>
              </a:ln>
              <a:solidFill>
                <a:sysClr val="windowText" lastClr="000000"/>
              </a:solidFill>
            </a:rPr>
            <a:t>(Dilution Water)</a:t>
          </a:r>
          <a:endParaRPr lang="en-US" sz="2400" b="1" i="1">
            <a:ln w="3175"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409575</xdr:colOff>
      <xdr:row>20</xdr:row>
      <xdr:rowOff>171450</xdr:rowOff>
    </xdr:from>
    <xdr:to>
      <xdr:col>13</xdr:col>
      <xdr:colOff>323850</xdr:colOff>
      <xdr:row>23</xdr:row>
      <xdr:rowOff>9525</xdr:rowOff>
    </xdr:to>
    <xdr:sp macro="" textlink="">
      <xdr:nvSpPr>
        <xdr:cNvPr id="21" name="TextBox 60"/>
        <xdr:cNvSpPr txBox="1"/>
      </xdr:nvSpPr>
      <xdr:spPr>
        <a:xfrm>
          <a:off x="9820275" y="4267200"/>
          <a:ext cx="1743075" cy="40957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 b="1" i="1">
              <a:ln w="3175">
                <a:solidFill>
                  <a:schemeClr val="tx1"/>
                </a:solidFill>
              </a:ln>
              <a:solidFill>
                <a:srgbClr val="FFFF99"/>
              </a:solidFill>
            </a:rPr>
            <a:t>GGA</a:t>
          </a:r>
          <a:r>
            <a:rPr lang="en-US" sz="2400" b="1" i="1">
              <a:solidFill>
                <a:srgbClr val="FFFF99"/>
              </a:solidFill>
            </a:rPr>
            <a:t> 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(Seed</a:t>
          </a:r>
          <a:r>
            <a:rPr lang="en-US" sz="1100" b="1" i="1" kern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Volume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US" sz="1100">
            <a:solidFill>
              <a:sysClr val="windowText" lastClr="000000"/>
            </a:solidFill>
            <a:effectLst/>
          </a:endParaRPr>
        </a:p>
        <a:p>
          <a:endParaRPr lang="en-US" sz="2400" b="1" i="1"/>
        </a:p>
      </xdr:txBody>
    </xdr:sp>
    <xdr:clientData/>
  </xdr:twoCellAnchor>
  <xdr:twoCellAnchor>
    <xdr:from>
      <xdr:col>10</xdr:col>
      <xdr:colOff>390525</xdr:colOff>
      <xdr:row>15</xdr:row>
      <xdr:rowOff>85725</xdr:rowOff>
    </xdr:from>
    <xdr:to>
      <xdr:col>11</xdr:col>
      <xdr:colOff>314325</xdr:colOff>
      <xdr:row>15</xdr:row>
      <xdr:rowOff>95250</xdr:rowOff>
    </xdr:to>
    <xdr:cxnSp macro="">
      <xdr:nvCxnSpPr>
        <xdr:cNvPr id="22" name="Straight Connector 21"/>
        <xdr:cNvCxnSpPr/>
      </xdr:nvCxnSpPr>
      <xdr:spPr>
        <a:xfrm>
          <a:off x="8886825" y="3248025"/>
          <a:ext cx="838200" cy="9525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904875</xdr:colOff>
      <xdr:row>17</xdr:row>
      <xdr:rowOff>104775</xdr:rowOff>
    </xdr:from>
    <xdr:to>
      <xdr:col>11</xdr:col>
      <xdr:colOff>904875</xdr:colOff>
      <xdr:row>20</xdr:row>
      <xdr:rowOff>47625</xdr:rowOff>
    </xdr:to>
    <xdr:cxnSp macro="">
      <xdr:nvCxnSpPr>
        <xdr:cNvPr id="23" name="Straight Connector 22"/>
        <xdr:cNvCxnSpPr/>
      </xdr:nvCxnSpPr>
      <xdr:spPr>
        <a:xfrm flipV="1">
          <a:off x="10315575" y="3629025"/>
          <a:ext cx="0" cy="514350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890390</xdr:colOff>
      <xdr:row>20</xdr:row>
      <xdr:rowOff>104775</xdr:rowOff>
    </xdr:from>
    <xdr:ext cx="988861" cy="468077"/>
    <xdr:sp macro="" textlink="">
      <xdr:nvSpPr>
        <xdr:cNvPr id="24" name="TextBox 23"/>
        <xdr:cNvSpPr txBox="1"/>
      </xdr:nvSpPr>
      <xdr:spPr>
        <a:xfrm>
          <a:off x="7557890" y="4200525"/>
          <a:ext cx="988861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/>
            <a:t>i = Increase</a:t>
          </a:r>
        </a:p>
        <a:p>
          <a:pPr algn="ctr"/>
          <a:r>
            <a:rPr lang="en-US" sz="1200"/>
            <a:t>d = Decrease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15</xdr:row>
      <xdr:rowOff>76200</xdr:rowOff>
    </xdr:from>
    <xdr:to>
      <xdr:col>6</xdr:col>
      <xdr:colOff>161925</xdr:colOff>
      <xdr:row>15</xdr:row>
      <xdr:rowOff>76200</xdr:rowOff>
    </xdr:to>
    <xdr:cxnSp macro="">
      <xdr:nvCxnSpPr>
        <xdr:cNvPr id="2" name="Straight Arrow Connector 1"/>
        <xdr:cNvCxnSpPr/>
      </xdr:nvCxnSpPr>
      <xdr:spPr>
        <a:xfrm>
          <a:off x="1190625" y="3238500"/>
          <a:ext cx="4076700" cy="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24</xdr:row>
      <xdr:rowOff>66675</xdr:rowOff>
    </xdr:from>
    <xdr:to>
      <xdr:col>4</xdr:col>
      <xdr:colOff>390525</xdr:colOff>
      <xdr:row>24</xdr:row>
      <xdr:rowOff>76201</xdr:rowOff>
    </xdr:to>
    <xdr:cxnSp macro="">
      <xdr:nvCxnSpPr>
        <xdr:cNvPr id="3" name="Straight Arrow Connector 2"/>
        <xdr:cNvCxnSpPr/>
      </xdr:nvCxnSpPr>
      <xdr:spPr>
        <a:xfrm>
          <a:off x="1200150" y="4924425"/>
          <a:ext cx="2733675" cy="9526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31</xdr:row>
      <xdr:rowOff>66675</xdr:rowOff>
    </xdr:from>
    <xdr:to>
      <xdr:col>12</xdr:col>
      <xdr:colOff>66675</xdr:colOff>
      <xdr:row>31</xdr:row>
      <xdr:rowOff>85725</xdr:rowOff>
    </xdr:to>
    <xdr:cxnSp macro="">
      <xdr:nvCxnSpPr>
        <xdr:cNvPr id="4" name="Straight Arrow Connector 3"/>
        <xdr:cNvCxnSpPr/>
      </xdr:nvCxnSpPr>
      <xdr:spPr>
        <a:xfrm>
          <a:off x="1190625" y="6257925"/>
          <a:ext cx="9201150" cy="1905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42</xdr:row>
      <xdr:rowOff>66675</xdr:rowOff>
    </xdr:from>
    <xdr:to>
      <xdr:col>12</xdr:col>
      <xdr:colOff>76200</xdr:colOff>
      <xdr:row>42</xdr:row>
      <xdr:rowOff>76200</xdr:rowOff>
    </xdr:to>
    <xdr:cxnSp macro="">
      <xdr:nvCxnSpPr>
        <xdr:cNvPr id="5" name="Straight Arrow Connector 4"/>
        <xdr:cNvCxnSpPr/>
      </xdr:nvCxnSpPr>
      <xdr:spPr>
        <a:xfrm>
          <a:off x="1190625" y="833437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53</xdr:row>
      <xdr:rowOff>66675</xdr:rowOff>
    </xdr:from>
    <xdr:to>
      <xdr:col>12</xdr:col>
      <xdr:colOff>76200</xdr:colOff>
      <xdr:row>53</xdr:row>
      <xdr:rowOff>76200</xdr:rowOff>
    </xdr:to>
    <xdr:cxnSp macro="">
      <xdr:nvCxnSpPr>
        <xdr:cNvPr id="6" name="Straight Arrow Connector 5"/>
        <xdr:cNvCxnSpPr/>
      </xdr:nvCxnSpPr>
      <xdr:spPr>
        <a:xfrm>
          <a:off x="1190625" y="1041082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24</xdr:row>
      <xdr:rowOff>76200</xdr:rowOff>
    </xdr:from>
    <xdr:to>
      <xdr:col>7</xdr:col>
      <xdr:colOff>409575</xdr:colOff>
      <xdr:row>24</xdr:row>
      <xdr:rowOff>76201</xdr:rowOff>
    </xdr:to>
    <xdr:cxnSp macro="">
      <xdr:nvCxnSpPr>
        <xdr:cNvPr id="7" name="Straight Arrow Connector 6"/>
        <xdr:cNvCxnSpPr/>
      </xdr:nvCxnSpPr>
      <xdr:spPr>
        <a:xfrm flipV="1">
          <a:off x="5162550" y="4933950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200025</xdr:colOff>
      <xdr:row>12</xdr:row>
      <xdr:rowOff>9525</xdr:rowOff>
    </xdr:from>
    <xdr:to>
      <xdr:col>5</xdr:col>
      <xdr:colOff>552450</xdr:colOff>
      <xdr:row>12</xdr:row>
      <xdr:rowOff>9526</xdr:rowOff>
    </xdr:to>
    <xdr:cxnSp macro="">
      <xdr:nvCxnSpPr>
        <xdr:cNvPr id="8" name="Straight Arrow Connector 7"/>
        <xdr:cNvCxnSpPr/>
      </xdr:nvCxnSpPr>
      <xdr:spPr>
        <a:xfrm flipV="1">
          <a:off x="3743325" y="2600325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30956</xdr:colOff>
      <xdr:row>24</xdr:row>
      <xdr:rowOff>71437</xdr:rowOff>
    </xdr:from>
    <xdr:to>
      <xdr:col>12</xdr:col>
      <xdr:colOff>888206</xdr:colOff>
      <xdr:row>24</xdr:row>
      <xdr:rowOff>80962</xdr:rowOff>
    </xdr:to>
    <xdr:cxnSp macro="">
      <xdr:nvCxnSpPr>
        <xdr:cNvPr id="9" name="Straight Arrow Connector 8"/>
        <xdr:cNvCxnSpPr/>
      </xdr:nvCxnSpPr>
      <xdr:spPr>
        <a:xfrm>
          <a:off x="9441656" y="4929187"/>
          <a:ext cx="1771650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523876</xdr:colOff>
      <xdr:row>9</xdr:row>
      <xdr:rowOff>38100</xdr:rowOff>
    </xdr:from>
    <xdr:to>
      <xdr:col>11</xdr:col>
      <xdr:colOff>371476</xdr:colOff>
      <xdr:row>15</xdr:row>
      <xdr:rowOff>114536</xdr:rowOff>
    </xdr:to>
    <xdr:sp macro="" textlink="">
      <xdr:nvSpPr>
        <xdr:cNvPr id="10" name="Rectangle 9"/>
        <xdr:cNvSpPr/>
      </xdr:nvSpPr>
      <xdr:spPr>
        <a:xfrm>
          <a:off x="9020176" y="2057400"/>
          <a:ext cx="7620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695324</xdr:colOff>
      <xdr:row>9</xdr:row>
      <xdr:rowOff>47625</xdr:rowOff>
    </xdr:from>
    <xdr:to>
      <xdr:col>13</xdr:col>
      <xdr:colOff>761999</xdr:colOff>
      <xdr:row>15</xdr:row>
      <xdr:rowOff>124061</xdr:rowOff>
    </xdr:to>
    <xdr:sp macro="" textlink="">
      <xdr:nvSpPr>
        <xdr:cNvPr id="11" name="Rectangle 10"/>
        <xdr:cNvSpPr/>
      </xdr:nvSpPr>
      <xdr:spPr>
        <a:xfrm>
          <a:off x="11020424" y="20669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447675</xdr:colOff>
      <xdr:row>15</xdr:row>
      <xdr:rowOff>19050</xdr:rowOff>
    </xdr:from>
    <xdr:to>
      <xdr:col>13</xdr:col>
      <xdr:colOff>752475</xdr:colOff>
      <xdr:row>21</xdr:row>
      <xdr:rowOff>114536</xdr:rowOff>
    </xdr:to>
    <xdr:sp macro="" textlink="">
      <xdr:nvSpPr>
        <xdr:cNvPr id="12" name="Rectangle 11"/>
        <xdr:cNvSpPr/>
      </xdr:nvSpPr>
      <xdr:spPr>
        <a:xfrm>
          <a:off x="10772775" y="3181350"/>
          <a:ext cx="12192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</a:p>
      </xdr:txBody>
    </xdr:sp>
    <xdr:clientData/>
  </xdr:twoCellAnchor>
  <xdr:twoCellAnchor>
    <xdr:from>
      <xdr:col>10</xdr:col>
      <xdr:colOff>266700</xdr:colOff>
      <xdr:row>15</xdr:row>
      <xdr:rowOff>9525</xdr:rowOff>
    </xdr:from>
    <xdr:to>
      <xdr:col>11</xdr:col>
      <xdr:colOff>333375</xdr:colOff>
      <xdr:row>21</xdr:row>
      <xdr:rowOff>105011</xdr:rowOff>
    </xdr:to>
    <xdr:sp macro="" textlink="">
      <xdr:nvSpPr>
        <xdr:cNvPr id="13" name="Rectangle 12"/>
        <xdr:cNvSpPr/>
      </xdr:nvSpPr>
      <xdr:spPr>
        <a:xfrm>
          <a:off x="8763000" y="31718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10</xdr:col>
      <xdr:colOff>514350</xdr:colOff>
      <xdr:row>21</xdr:row>
      <xdr:rowOff>9525</xdr:rowOff>
    </xdr:from>
    <xdr:to>
      <xdr:col>13</xdr:col>
      <xdr:colOff>466725</xdr:colOff>
      <xdr:row>21</xdr:row>
      <xdr:rowOff>22741</xdr:rowOff>
    </xdr:to>
    <xdr:cxnSp macro="">
      <xdr:nvCxnSpPr>
        <xdr:cNvPr id="14" name="Straight Arrow Connector 13"/>
        <xdr:cNvCxnSpPr>
          <a:endCxn id="17" idx="1"/>
        </xdr:cNvCxnSpPr>
      </xdr:nvCxnSpPr>
      <xdr:spPr>
        <a:xfrm>
          <a:off x="9010650" y="4295775"/>
          <a:ext cx="2695575" cy="13216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11</xdr:row>
      <xdr:rowOff>123825</xdr:rowOff>
    </xdr:from>
    <xdr:to>
      <xdr:col>10</xdr:col>
      <xdr:colOff>228600</xdr:colOff>
      <xdr:row>19</xdr:row>
      <xdr:rowOff>180975</xdr:rowOff>
    </xdr:to>
    <xdr:cxnSp macro="">
      <xdr:nvCxnSpPr>
        <xdr:cNvPr id="15" name="Straight Arrow Connector 14"/>
        <xdr:cNvCxnSpPr/>
      </xdr:nvCxnSpPr>
      <xdr:spPr>
        <a:xfrm flipH="1" flipV="1">
          <a:off x="8715375" y="2524125"/>
          <a:ext cx="9525" cy="156210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838200</xdr:colOff>
      <xdr:row>19</xdr:row>
      <xdr:rowOff>180975</xdr:rowOff>
    </xdr:from>
    <xdr:to>
      <xdr:col>10</xdr:col>
      <xdr:colOff>492289</xdr:colOff>
      <xdr:row>21</xdr:row>
      <xdr:rowOff>169307</xdr:rowOff>
    </xdr:to>
    <xdr:sp macro="" textlink="">
      <xdr:nvSpPr>
        <xdr:cNvPr id="16" name="TextBox 30"/>
        <xdr:cNvSpPr txBox="1"/>
      </xdr:nvSpPr>
      <xdr:spPr>
        <a:xfrm>
          <a:off x="8420100" y="4086225"/>
          <a:ext cx="568489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Low</a:t>
          </a:r>
        </a:p>
      </xdr:txBody>
    </xdr:sp>
    <xdr:clientData/>
  </xdr:twoCellAnchor>
  <xdr:twoCellAnchor>
    <xdr:from>
      <xdr:col>13</xdr:col>
      <xdr:colOff>466725</xdr:colOff>
      <xdr:row>20</xdr:row>
      <xdr:rowOff>28575</xdr:rowOff>
    </xdr:from>
    <xdr:to>
      <xdr:col>14</xdr:col>
      <xdr:colOff>31643</xdr:colOff>
      <xdr:row>22</xdr:row>
      <xdr:rowOff>16907</xdr:rowOff>
    </xdr:to>
    <xdr:sp macro="" textlink="">
      <xdr:nvSpPr>
        <xdr:cNvPr id="17" name="TextBox 32"/>
        <xdr:cNvSpPr txBox="1"/>
      </xdr:nvSpPr>
      <xdr:spPr>
        <a:xfrm>
          <a:off x="11706225" y="412432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9</xdr:col>
      <xdr:colOff>819150</xdr:colOff>
      <xdr:row>9</xdr:row>
      <xdr:rowOff>104775</xdr:rowOff>
    </xdr:from>
    <xdr:to>
      <xdr:col>10</xdr:col>
      <xdr:colOff>517418</xdr:colOff>
      <xdr:row>11</xdr:row>
      <xdr:rowOff>93107</xdr:rowOff>
    </xdr:to>
    <xdr:sp macro="" textlink="">
      <xdr:nvSpPr>
        <xdr:cNvPr id="18" name="TextBox 32"/>
        <xdr:cNvSpPr txBox="1"/>
      </xdr:nvSpPr>
      <xdr:spPr>
        <a:xfrm>
          <a:off x="8401050" y="212407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11</xdr:col>
      <xdr:colOff>247650</xdr:colOff>
      <xdr:row>11</xdr:row>
      <xdr:rowOff>180975</xdr:rowOff>
    </xdr:from>
    <xdr:to>
      <xdr:col>12</xdr:col>
      <xdr:colOff>619125</xdr:colOff>
      <xdr:row>18</xdr:row>
      <xdr:rowOff>85961</xdr:rowOff>
    </xdr:to>
    <xdr:sp macro="" textlink="">
      <xdr:nvSpPr>
        <xdr:cNvPr id="19" name="Rectangle 18"/>
        <xdr:cNvSpPr/>
      </xdr:nvSpPr>
      <xdr:spPr>
        <a:xfrm>
          <a:off x="9658350" y="2581275"/>
          <a:ext cx="12858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92D050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ok</a:t>
          </a:r>
        </a:p>
      </xdr:txBody>
    </xdr:sp>
    <xdr:clientData/>
  </xdr:twoCellAnchor>
  <xdr:twoCellAnchor>
    <xdr:from>
      <xdr:col>8</xdr:col>
      <xdr:colOff>809624</xdr:colOff>
      <xdr:row>13</xdr:row>
      <xdr:rowOff>123825</xdr:rowOff>
    </xdr:from>
    <xdr:to>
      <xdr:col>10</xdr:col>
      <xdr:colOff>304799</xdr:colOff>
      <xdr:row>17</xdr:row>
      <xdr:rowOff>99405</xdr:rowOff>
    </xdr:to>
    <xdr:sp macro="" textlink="">
      <xdr:nvSpPr>
        <xdr:cNvPr id="20" name="TextBox 60"/>
        <xdr:cNvSpPr txBox="1"/>
      </xdr:nvSpPr>
      <xdr:spPr>
        <a:xfrm>
          <a:off x="7477124" y="2905125"/>
          <a:ext cx="1323975" cy="7185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2800" b="1" i="1">
              <a:ln w="3175">
                <a:solidFill>
                  <a:schemeClr val="tx1"/>
                </a:solidFill>
              </a:ln>
              <a:solidFill>
                <a:schemeClr val="tx2">
                  <a:lumMod val="20000"/>
                  <a:lumOff val="80000"/>
                </a:schemeClr>
              </a:solidFill>
            </a:rPr>
            <a:t>SCF </a:t>
          </a:r>
        </a:p>
        <a:p>
          <a:pPr algn="ctr"/>
          <a:r>
            <a:rPr lang="en-US" sz="1200" b="1" i="1">
              <a:ln w="3175">
                <a:noFill/>
              </a:ln>
              <a:solidFill>
                <a:sysClr val="windowText" lastClr="000000"/>
              </a:solidFill>
            </a:rPr>
            <a:t>(Dilution Water)</a:t>
          </a:r>
          <a:endParaRPr lang="en-US" sz="2400" b="1" i="1">
            <a:ln w="3175"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409575</xdr:colOff>
      <xdr:row>20</xdr:row>
      <xdr:rowOff>171450</xdr:rowOff>
    </xdr:from>
    <xdr:to>
      <xdr:col>13</xdr:col>
      <xdr:colOff>323850</xdr:colOff>
      <xdr:row>23</xdr:row>
      <xdr:rowOff>9525</xdr:rowOff>
    </xdr:to>
    <xdr:sp macro="" textlink="">
      <xdr:nvSpPr>
        <xdr:cNvPr id="21" name="TextBox 60"/>
        <xdr:cNvSpPr txBox="1"/>
      </xdr:nvSpPr>
      <xdr:spPr>
        <a:xfrm>
          <a:off x="9820275" y="4267200"/>
          <a:ext cx="1743075" cy="40957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 b="1" i="1">
              <a:ln w="3175">
                <a:solidFill>
                  <a:schemeClr val="tx1"/>
                </a:solidFill>
              </a:ln>
              <a:solidFill>
                <a:srgbClr val="FFFF99"/>
              </a:solidFill>
            </a:rPr>
            <a:t>GGA</a:t>
          </a:r>
          <a:r>
            <a:rPr lang="en-US" sz="2400" b="1" i="1">
              <a:solidFill>
                <a:srgbClr val="FFFF99"/>
              </a:solidFill>
            </a:rPr>
            <a:t> 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(Seed</a:t>
          </a:r>
          <a:r>
            <a:rPr lang="en-US" sz="1100" b="1" i="1" kern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Volume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US" sz="1100">
            <a:solidFill>
              <a:sysClr val="windowText" lastClr="000000"/>
            </a:solidFill>
            <a:effectLst/>
          </a:endParaRPr>
        </a:p>
        <a:p>
          <a:endParaRPr lang="en-US" sz="2400" b="1" i="1"/>
        </a:p>
      </xdr:txBody>
    </xdr:sp>
    <xdr:clientData/>
  </xdr:twoCellAnchor>
  <xdr:twoCellAnchor>
    <xdr:from>
      <xdr:col>10</xdr:col>
      <xdr:colOff>390525</xdr:colOff>
      <xdr:row>15</xdr:row>
      <xdr:rowOff>85725</xdr:rowOff>
    </xdr:from>
    <xdr:to>
      <xdr:col>11</xdr:col>
      <xdr:colOff>314325</xdr:colOff>
      <xdr:row>15</xdr:row>
      <xdr:rowOff>95250</xdr:rowOff>
    </xdr:to>
    <xdr:cxnSp macro="">
      <xdr:nvCxnSpPr>
        <xdr:cNvPr id="22" name="Straight Connector 21"/>
        <xdr:cNvCxnSpPr/>
      </xdr:nvCxnSpPr>
      <xdr:spPr>
        <a:xfrm>
          <a:off x="8886825" y="3248025"/>
          <a:ext cx="838200" cy="9525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904875</xdr:colOff>
      <xdr:row>17</xdr:row>
      <xdr:rowOff>104775</xdr:rowOff>
    </xdr:from>
    <xdr:to>
      <xdr:col>11</xdr:col>
      <xdr:colOff>904875</xdr:colOff>
      <xdr:row>20</xdr:row>
      <xdr:rowOff>47625</xdr:rowOff>
    </xdr:to>
    <xdr:cxnSp macro="">
      <xdr:nvCxnSpPr>
        <xdr:cNvPr id="23" name="Straight Connector 22"/>
        <xdr:cNvCxnSpPr/>
      </xdr:nvCxnSpPr>
      <xdr:spPr>
        <a:xfrm flipV="1">
          <a:off x="10315575" y="3629025"/>
          <a:ext cx="0" cy="514350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890390</xdr:colOff>
      <xdr:row>20</xdr:row>
      <xdr:rowOff>104775</xdr:rowOff>
    </xdr:from>
    <xdr:ext cx="988861" cy="468077"/>
    <xdr:sp macro="" textlink="">
      <xdr:nvSpPr>
        <xdr:cNvPr id="24" name="TextBox 23"/>
        <xdr:cNvSpPr txBox="1"/>
      </xdr:nvSpPr>
      <xdr:spPr>
        <a:xfrm>
          <a:off x="7557890" y="4200525"/>
          <a:ext cx="988861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/>
            <a:t>i = Increase</a:t>
          </a:r>
        </a:p>
        <a:p>
          <a:pPr algn="ctr"/>
          <a:r>
            <a:rPr lang="en-US" sz="1200"/>
            <a:t>d = Decrease</a:t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15</xdr:row>
      <xdr:rowOff>76200</xdr:rowOff>
    </xdr:from>
    <xdr:to>
      <xdr:col>6</xdr:col>
      <xdr:colOff>161925</xdr:colOff>
      <xdr:row>15</xdr:row>
      <xdr:rowOff>76200</xdr:rowOff>
    </xdr:to>
    <xdr:cxnSp macro="">
      <xdr:nvCxnSpPr>
        <xdr:cNvPr id="2" name="Straight Arrow Connector 1"/>
        <xdr:cNvCxnSpPr/>
      </xdr:nvCxnSpPr>
      <xdr:spPr>
        <a:xfrm>
          <a:off x="1190625" y="3238500"/>
          <a:ext cx="4076700" cy="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24</xdr:row>
      <xdr:rowOff>66675</xdr:rowOff>
    </xdr:from>
    <xdr:to>
      <xdr:col>4</xdr:col>
      <xdr:colOff>390525</xdr:colOff>
      <xdr:row>24</xdr:row>
      <xdr:rowOff>76201</xdr:rowOff>
    </xdr:to>
    <xdr:cxnSp macro="">
      <xdr:nvCxnSpPr>
        <xdr:cNvPr id="3" name="Straight Arrow Connector 2"/>
        <xdr:cNvCxnSpPr/>
      </xdr:nvCxnSpPr>
      <xdr:spPr>
        <a:xfrm>
          <a:off x="1200150" y="4924425"/>
          <a:ext cx="2733675" cy="9526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31</xdr:row>
      <xdr:rowOff>66675</xdr:rowOff>
    </xdr:from>
    <xdr:to>
      <xdr:col>12</xdr:col>
      <xdr:colOff>66675</xdr:colOff>
      <xdr:row>31</xdr:row>
      <xdr:rowOff>85725</xdr:rowOff>
    </xdr:to>
    <xdr:cxnSp macro="">
      <xdr:nvCxnSpPr>
        <xdr:cNvPr id="4" name="Straight Arrow Connector 3"/>
        <xdr:cNvCxnSpPr/>
      </xdr:nvCxnSpPr>
      <xdr:spPr>
        <a:xfrm>
          <a:off x="1190625" y="6257925"/>
          <a:ext cx="9201150" cy="1905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42</xdr:row>
      <xdr:rowOff>66675</xdr:rowOff>
    </xdr:from>
    <xdr:to>
      <xdr:col>12</xdr:col>
      <xdr:colOff>76200</xdr:colOff>
      <xdr:row>42</xdr:row>
      <xdr:rowOff>76200</xdr:rowOff>
    </xdr:to>
    <xdr:cxnSp macro="">
      <xdr:nvCxnSpPr>
        <xdr:cNvPr id="5" name="Straight Arrow Connector 4"/>
        <xdr:cNvCxnSpPr/>
      </xdr:nvCxnSpPr>
      <xdr:spPr>
        <a:xfrm>
          <a:off x="1190625" y="833437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53</xdr:row>
      <xdr:rowOff>66675</xdr:rowOff>
    </xdr:from>
    <xdr:to>
      <xdr:col>12</xdr:col>
      <xdr:colOff>76200</xdr:colOff>
      <xdr:row>53</xdr:row>
      <xdr:rowOff>76200</xdr:rowOff>
    </xdr:to>
    <xdr:cxnSp macro="">
      <xdr:nvCxnSpPr>
        <xdr:cNvPr id="6" name="Straight Arrow Connector 5"/>
        <xdr:cNvCxnSpPr/>
      </xdr:nvCxnSpPr>
      <xdr:spPr>
        <a:xfrm>
          <a:off x="1190625" y="1041082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24</xdr:row>
      <xdr:rowOff>76200</xdr:rowOff>
    </xdr:from>
    <xdr:to>
      <xdr:col>7</xdr:col>
      <xdr:colOff>409575</xdr:colOff>
      <xdr:row>24</xdr:row>
      <xdr:rowOff>76201</xdr:rowOff>
    </xdr:to>
    <xdr:cxnSp macro="">
      <xdr:nvCxnSpPr>
        <xdr:cNvPr id="7" name="Straight Arrow Connector 6"/>
        <xdr:cNvCxnSpPr/>
      </xdr:nvCxnSpPr>
      <xdr:spPr>
        <a:xfrm flipV="1">
          <a:off x="5162550" y="4933950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200025</xdr:colOff>
      <xdr:row>12</xdr:row>
      <xdr:rowOff>9525</xdr:rowOff>
    </xdr:from>
    <xdr:to>
      <xdr:col>5</xdr:col>
      <xdr:colOff>552450</xdr:colOff>
      <xdr:row>12</xdr:row>
      <xdr:rowOff>9526</xdr:rowOff>
    </xdr:to>
    <xdr:cxnSp macro="">
      <xdr:nvCxnSpPr>
        <xdr:cNvPr id="8" name="Straight Arrow Connector 7"/>
        <xdr:cNvCxnSpPr/>
      </xdr:nvCxnSpPr>
      <xdr:spPr>
        <a:xfrm flipV="1">
          <a:off x="3743325" y="2600325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30956</xdr:colOff>
      <xdr:row>24</xdr:row>
      <xdr:rowOff>71437</xdr:rowOff>
    </xdr:from>
    <xdr:to>
      <xdr:col>12</xdr:col>
      <xdr:colOff>888206</xdr:colOff>
      <xdr:row>24</xdr:row>
      <xdr:rowOff>80962</xdr:rowOff>
    </xdr:to>
    <xdr:cxnSp macro="">
      <xdr:nvCxnSpPr>
        <xdr:cNvPr id="9" name="Straight Arrow Connector 8"/>
        <xdr:cNvCxnSpPr/>
      </xdr:nvCxnSpPr>
      <xdr:spPr>
        <a:xfrm>
          <a:off x="9441656" y="4929187"/>
          <a:ext cx="1771650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523876</xdr:colOff>
      <xdr:row>9</xdr:row>
      <xdr:rowOff>38100</xdr:rowOff>
    </xdr:from>
    <xdr:to>
      <xdr:col>11</xdr:col>
      <xdr:colOff>371476</xdr:colOff>
      <xdr:row>15</xdr:row>
      <xdr:rowOff>114536</xdr:rowOff>
    </xdr:to>
    <xdr:sp macro="" textlink="">
      <xdr:nvSpPr>
        <xdr:cNvPr id="10" name="Rectangle 9"/>
        <xdr:cNvSpPr/>
      </xdr:nvSpPr>
      <xdr:spPr>
        <a:xfrm>
          <a:off x="9020176" y="2057400"/>
          <a:ext cx="7620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695324</xdr:colOff>
      <xdr:row>9</xdr:row>
      <xdr:rowOff>47625</xdr:rowOff>
    </xdr:from>
    <xdr:to>
      <xdr:col>13</xdr:col>
      <xdr:colOff>761999</xdr:colOff>
      <xdr:row>15</xdr:row>
      <xdr:rowOff>124061</xdr:rowOff>
    </xdr:to>
    <xdr:sp macro="" textlink="">
      <xdr:nvSpPr>
        <xdr:cNvPr id="11" name="Rectangle 10"/>
        <xdr:cNvSpPr/>
      </xdr:nvSpPr>
      <xdr:spPr>
        <a:xfrm>
          <a:off x="11020424" y="20669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447675</xdr:colOff>
      <xdr:row>15</xdr:row>
      <xdr:rowOff>19050</xdr:rowOff>
    </xdr:from>
    <xdr:to>
      <xdr:col>13</xdr:col>
      <xdr:colOff>752475</xdr:colOff>
      <xdr:row>21</xdr:row>
      <xdr:rowOff>114536</xdr:rowOff>
    </xdr:to>
    <xdr:sp macro="" textlink="">
      <xdr:nvSpPr>
        <xdr:cNvPr id="12" name="Rectangle 11"/>
        <xdr:cNvSpPr/>
      </xdr:nvSpPr>
      <xdr:spPr>
        <a:xfrm>
          <a:off x="10772775" y="3181350"/>
          <a:ext cx="12192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</a:p>
      </xdr:txBody>
    </xdr:sp>
    <xdr:clientData/>
  </xdr:twoCellAnchor>
  <xdr:twoCellAnchor>
    <xdr:from>
      <xdr:col>10</xdr:col>
      <xdr:colOff>266700</xdr:colOff>
      <xdr:row>15</xdr:row>
      <xdr:rowOff>9525</xdr:rowOff>
    </xdr:from>
    <xdr:to>
      <xdr:col>11</xdr:col>
      <xdr:colOff>333375</xdr:colOff>
      <xdr:row>21</xdr:row>
      <xdr:rowOff>105011</xdr:rowOff>
    </xdr:to>
    <xdr:sp macro="" textlink="">
      <xdr:nvSpPr>
        <xdr:cNvPr id="13" name="Rectangle 12"/>
        <xdr:cNvSpPr/>
      </xdr:nvSpPr>
      <xdr:spPr>
        <a:xfrm>
          <a:off x="8763000" y="31718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10</xdr:col>
      <xdr:colOff>514350</xdr:colOff>
      <xdr:row>21</xdr:row>
      <xdr:rowOff>9525</xdr:rowOff>
    </xdr:from>
    <xdr:to>
      <xdr:col>13</xdr:col>
      <xdr:colOff>466725</xdr:colOff>
      <xdr:row>21</xdr:row>
      <xdr:rowOff>22741</xdr:rowOff>
    </xdr:to>
    <xdr:cxnSp macro="">
      <xdr:nvCxnSpPr>
        <xdr:cNvPr id="14" name="Straight Arrow Connector 13"/>
        <xdr:cNvCxnSpPr>
          <a:endCxn id="17" idx="1"/>
        </xdr:cNvCxnSpPr>
      </xdr:nvCxnSpPr>
      <xdr:spPr>
        <a:xfrm>
          <a:off x="9010650" y="4295775"/>
          <a:ext cx="2695575" cy="13216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11</xdr:row>
      <xdr:rowOff>123825</xdr:rowOff>
    </xdr:from>
    <xdr:to>
      <xdr:col>10</xdr:col>
      <xdr:colOff>228600</xdr:colOff>
      <xdr:row>19</xdr:row>
      <xdr:rowOff>180975</xdr:rowOff>
    </xdr:to>
    <xdr:cxnSp macro="">
      <xdr:nvCxnSpPr>
        <xdr:cNvPr id="15" name="Straight Arrow Connector 14"/>
        <xdr:cNvCxnSpPr/>
      </xdr:nvCxnSpPr>
      <xdr:spPr>
        <a:xfrm flipH="1" flipV="1">
          <a:off x="8715375" y="2524125"/>
          <a:ext cx="9525" cy="156210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838200</xdr:colOff>
      <xdr:row>19</xdr:row>
      <xdr:rowOff>180975</xdr:rowOff>
    </xdr:from>
    <xdr:to>
      <xdr:col>10</xdr:col>
      <xdr:colOff>492289</xdr:colOff>
      <xdr:row>21</xdr:row>
      <xdr:rowOff>169307</xdr:rowOff>
    </xdr:to>
    <xdr:sp macro="" textlink="">
      <xdr:nvSpPr>
        <xdr:cNvPr id="16" name="TextBox 30"/>
        <xdr:cNvSpPr txBox="1"/>
      </xdr:nvSpPr>
      <xdr:spPr>
        <a:xfrm>
          <a:off x="8420100" y="4086225"/>
          <a:ext cx="568489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Low</a:t>
          </a:r>
        </a:p>
      </xdr:txBody>
    </xdr:sp>
    <xdr:clientData/>
  </xdr:twoCellAnchor>
  <xdr:twoCellAnchor>
    <xdr:from>
      <xdr:col>13</xdr:col>
      <xdr:colOff>466725</xdr:colOff>
      <xdr:row>20</xdr:row>
      <xdr:rowOff>28575</xdr:rowOff>
    </xdr:from>
    <xdr:to>
      <xdr:col>14</xdr:col>
      <xdr:colOff>31643</xdr:colOff>
      <xdr:row>22</xdr:row>
      <xdr:rowOff>16907</xdr:rowOff>
    </xdr:to>
    <xdr:sp macro="" textlink="">
      <xdr:nvSpPr>
        <xdr:cNvPr id="17" name="TextBox 32"/>
        <xdr:cNvSpPr txBox="1"/>
      </xdr:nvSpPr>
      <xdr:spPr>
        <a:xfrm>
          <a:off x="11706225" y="412432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9</xdr:col>
      <xdr:colOff>819150</xdr:colOff>
      <xdr:row>9</xdr:row>
      <xdr:rowOff>104775</xdr:rowOff>
    </xdr:from>
    <xdr:to>
      <xdr:col>10</xdr:col>
      <xdr:colOff>517418</xdr:colOff>
      <xdr:row>11</xdr:row>
      <xdr:rowOff>93107</xdr:rowOff>
    </xdr:to>
    <xdr:sp macro="" textlink="">
      <xdr:nvSpPr>
        <xdr:cNvPr id="18" name="TextBox 32"/>
        <xdr:cNvSpPr txBox="1"/>
      </xdr:nvSpPr>
      <xdr:spPr>
        <a:xfrm>
          <a:off x="8401050" y="212407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11</xdr:col>
      <xdr:colOff>247650</xdr:colOff>
      <xdr:row>11</xdr:row>
      <xdr:rowOff>180975</xdr:rowOff>
    </xdr:from>
    <xdr:to>
      <xdr:col>12</xdr:col>
      <xdr:colOff>619125</xdr:colOff>
      <xdr:row>18</xdr:row>
      <xdr:rowOff>85961</xdr:rowOff>
    </xdr:to>
    <xdr:sp macro="" textlink="">
      <xdr:nvSpPr>
        <xdr:cNvPr id="19" name="Rectangle 18"/>
        <xdr:cNvSpPr/>
      </xdr:nvSpPr>
      <xdr:spPr>
        <a:xfrm>
          <a:off x="9658350" y="2581275"/>
          <a:ext cx="12858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92D050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ok</a:t>
          </a:r>
        </a:p>
      </xdr:txBody>
    </xdr:sp>
    <xdr:clientData/>
  </xdr:twoCellAnchor>
  <xdr:twoCellAnchor>
    <xdr:from>
      <xdr:col>8</xdr:col>
      <xdr:colOff>809624</xdr:colOff>
      <xdr:row>13</xdr:row>
      <xdr:rowOff>123825</xdr:rowOff>
    </xdr:from>
    <xdr:to>
      <xdr:col>10</xdr:col>
      <xdr:colOff>304799</xdr:colOff>
      <xdr:row>17</xdr:row>
      <xdr:rowOff>99405</xdr:rowOff>
    </xdr:to>
    <xdr:sp macro="" textlink="">
      <xdr:nvSpPr>
        <xdr:cNvPr id="20" name="TextBox 60"/>
        <xdr:cNvSpPr txBox="1"/>
      </xdr:nvSpPr>
      <xdr:spPr>
        <a:xfrm>
          <a:off x="7477124" y="2905125"/>
          <a:ext cx="1323975" cy="7185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2800" b="1" i="1">
              <a:ln w="3175">
                <a:solidFill>
                  <a:schemeClr val="tx1"/>
                </a:solidFill>
              </a:ln>
              <a:solidFill>
                <a:schemeClr val="tx2">
                  <a:lumMod val="20000"/>
                  <a:lumOff val="80000"/>
                </a:schemeClr>
              </a:solidFill>
            </a:rPr>
            <a:t>SCF </a:t>
          </a:r>
        </a:p>
        <a:p>
          <a:pPr algn="ctr"/>
          <a:r>
            <a:rPr lang="en-US" sz="1200" b="1" i="1">
              <a:ln w="3175">
                <a:noFill/>
              </a:ln>
              <a:solidFill>
                <a:sysClr val="windowText" lastClr="000000"/>
              </a:solidFill>
            </a:rPr>
            <a:t>(Dilution Water)</a:t>
          </a:r>
          <a:endParaRPr lang="en-US" sz="2400" b="1" i="1">
            <a:ln w="3175"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409575</xdr:colOff>
      <xdr:row>20</xdr:row>
      <xdr:rowOff>171450</xdr:rowOff>
    </xdr:from>
    <xdr:to>
      <xdr:col>13</xdr:col>
      <xdr:colOff>323850</xdr:colOff>
      <xdr:row>23</xdr:row>
      <xdr:rowOff>9525</xdr:rowOff>
    </xdr:to>
    <xdr:sp macro="" textlink="">
      <xdr:nvSpPr>
        <xdr:cNvPr id="21" name="TextBox 60"/>
        <xdr:cNvSpPr txBox="1"/>
      </xdr:nvSpPr>
      <xdr:spPr>
        <a:xfrm>
          <a:off x="9820275" y="4267200"/>
          <a:ext cx="1743075" cy="40957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 b="1" i="1">
              <a:ln w="3175">
                <a:solidFill>
                  <a:schemeClr val="tx1"/>
                </a:solidFill>
              </a:ln>
              <a:solidFill>
                <a:srgbClr val="FFFF99"/>
              </a:solidFill>
            </a:rPr>
            <a:t>GGA</a:t>
          </a:r>
          <a:r>
            <a:rPr lang="en-US" sz="2400" b="1" i="1">
              <a:solidFill>
                <a:srgbClr val="FFFF99"/>
              </a:solidFill>
            </a:rPr>
            <a:t> 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(Seed</a:t>
          </a:r>
          <a:r>
            <a:rPr lang="en-US" sz="1100" b="1" i="1" kern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Volume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US" sz="1100">
            <a:solidFill>
              <a:sysClr val="windowText" lastClr="000000"/>
            </a:solidFill>
            <a:effectLst/>
          </a:endParaRPr>
        </a:p>
        <a:p>
          <a:endParaRPr lang="en-US" sz="2400" b="1" i="1"/>
        </a:p>
      </xdr:txBody>
    </xdr:sp>
    <xdr:clientData/>
  </xdr:twoCellAnchor>
  <xdr:twoCellAnchor>
    <xdr:from>
      <xdr:col>10</xdr:col>
      <xdr:colOff>390525</xdr:colOff>
      <xdr:row>15</xdr:row>
      <xdr:rowOff>85725</xdr:rowOff>
    </xdr:from>
    <xdr:to>
      <xdr:col>11</xdr:col>
      <xdr:colOff>314325</xdr:colOff>
      <xdr:row>15</xdr:row>
      <xdr:rowOff>95250</xdr:rowOff>
    </xdr:to>
    <xdr:cxnSp macro="">
      <xdr:nvCxnSpPr>
        <xdr:cNvPr id="22" name="Straight Connector 21"/>
        <xdr:cNvCxnSpPr/>
      </xdr:nvCxnSpPr>
      <xdr:spPr>
        <a:xfrm>
          <a:off x="8886825" y="3248025"/>
          <a:ext cx="838200" cy="9525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904875</xdr:colOff>
      <xdr:row>17</xdr:row>
      <xdr:rowOff>104775</xdr:rowOff>
    </xdr:from>
    <xdr:to>
      <xdr:col>11</xdr:col>
      <xdr:colOff>904875</xdr:colOff>
      <xdr:row>20</xdr:row>
      <xdr:rowOff>47625</xdr:rowOff>
    </xdr:to>
    <xdr:cxnSp macro="">
      <xdr:nvCxnSpPr>
        <xdr:cNvPr id="23" name="Straight Connector 22"/>
        <xdr:cNvCxnSpPr/>
      </xdr:nvCxnSpPr>
      <xdr:spPr>
        <a:xfrm flipV="1">
          <a:off x="10315575" y="3629025"/>
          <a:ext cx="0" cy="514350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890390</xdr:colOff>
      <xdr:row>20</xdr:row>
      <xdr:rowOff>104775</xdr:rowOff>
    </xdr:from>
    <xdr:ext cx="988861" cy="468077"/>
    <xdr:sp macro="" textlink="">
      <xdr:nvSpPr>
        <xdr:cNvPr id="24" name="TextBox 23"/>
        <xdr:cNvSpPr txBox="1"/>
      </xdr:nvSpPr>
      <xdr:spPr>
        <a:xfrm>
          <a:off x="7557890" y="4200525"/>
          <a:ext cx="988861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/>
            <a:t>i = Increase</a:t>
          </a:r>
        </a:p>
        <a:p>
          <a:pPr algn="ctr"/>
          <a:r>
            <a:rPr lang="en-US" sz="1200"/>
            <a:t>d = Decrease</a:t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15</xdr:row>
      <xdr:rowOff>76200</xdr:rowOff>
    </xdr:from>
    <xdr:to>
      <xdr:col>6</xdr:col>
      <xdr:colOff>161925</xdr:colOff>
      <xdr:row>15</xdr:row>
      <xdr:rowOff>76200</xdr:rowOff>
    </xdr:to>
    <xdr:cxnSp macro="">
      <xdr:nvCxnSpPr>
        <xdr:cNvPr id="2" name="Straight Arrow Connector 1"/>
        <xdr:cNvCxnSpPr/>
      </xdr:nvCxnSpPr>
      <xdr:spPr>
        <a:xfrm>
          <a:off x="1190625" y="3238500"/>
          <a:ext cx="4076700" cy="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24</xdr:row>
      <xdr:rowOff>66675</xdr:rowOff>
    </xdr:from>
    <xdr:to>
      <xdr:col>4</xdr:col>
      <xdr:colOff>390525</xdr:colOff>
      <xdr:row>24</xdr:row>
      <xdr:rowOff>76201</xdr:rowOff>
    </xdr:to>
    <xdr:cxnSp macro="">
      <xdr:nvCxnSpPr>
        <xdr:cNvPr id="3" name="Straight Arrow Connector 2"/>
        <xdr:cNvCxnSpPr/>
      </xdr:nvCxnSpPr>
      <xdr:spPr>
        <a:xfrm>
          <a:off x="1200150" y="4924425"/>
          <a:ext cx="2733675" cy="9526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31</xdr:row>
      <xdr:rowOff>66675</xdr:rowOff>
    </xdr:from>
    <xdr:to>
      <xdr:col>12</xdr:col>
      <xdr:colOff>66675</xdr:colOff>
      <xdr:row>31</xdr:row>
      <xdr:rowOff>85725</xdr:rowOff>
    </xdr:to>
    <xdr:cxnSp macro="">
      <xdr:nvCxnSpPr>
        <xdr:cNvPr id="4" name="Straight Arrow Connector 3"/>
        <xdr:cNvCxnSpPr/>
      </xdr:nvCxnSpPr>
      <xdr:spPr>
        <a:xfrm>
          <a:off x="1190625" y="6257925"/>
          <a:ext cx="9201150" cy="1905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42</xdr:row>
      <xdr:rowOff>66675</xdr:rowOff>
    </xdr:from>
    <xdr:to>
      <xdr:col>12</xdr:col>
      <xdr:colOff>76200</xdr:colOff>
      <xdr:row>42</xdr:row>
      <xdr:rowOff>76200</xdr:rowOff>
    </xdr:to>
    <xdr:cxnSp macro="">
      <xdr:nvCxnSpPr>
        <xdr:cNvPr id="5" name="Straight Arrow Connector 4"/>
        <xdr:cNvCxnSpPr/>
      </xdr:nvCxnSpPr>
      <xdr:spPr>
        <a:xfrm>
          <a:off x="1190625" y="833437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53</xdr:row>
      <xdr:rowOff>66675</xdr:rowOff>
    </xdr:from>
    <xdr:to>
      <xdr:col>12</xdr:col>
      <xdr:colOff>76200</xdr:colOff>
      <xdr:row>53</xdr:row>
      <xdr:rowOff>76200</xdr:rowOff>
    </xdr:to>
    <xdr:cxnSp macro="">
      <xdr:nvCxnSpPr>
        <xdr:cNvPr id="6" name="Straight Arrow Connector 5"/>
        <xdr:cNvCxnSpPr/>
      </xdr:nvCxnSpPr>
      <xdr:spPr>
        <a:xfrm>
          <a:off x="1190625" y="1041082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24</xdr:row>
      <xdr:rowOff>76200</xdr:rowOff>
    </xdr:from>
    <xdr:to>
      <xdr:col>7</xdr:col>
      <xdr:colOff>409575</xdr:colOff>
      <xdr:row>24</xdr:row>
      <xdr:rowOff>76201</xdr:rowOff>
    </xdr:to>
    <xdr:cxnSp macro="">
      <xdr:nvCxnSpPr>
        <xdr:cNvPr id="7" name="Straight Arrow Connector 6"/>
        <xdr:cNvCxnSpPr/>
      </xdr:nvCxnSpPr>
      <xdr:spPr>
        <a:xfrm flipV="1">
          <a:off x="5162550" y="4933950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200025</xdr:colOff>
      <xdr:row>12</xdr:row>
      <xdr:rowOff>9525</xdr:rowOff>
    </xdr:from>
    <xdr:to>
      <xdr:col>5</xdr:col>
      <xdr:colOff>552450</xdr:colOff>
      <xdr:row>12</xdr:row>
      <xdr:rowOff>9526</xdr:rowOff>
    </xdr:to>
    <xdr:cxnSp macro="">
      <xdr:nvCxnSpPr>
        <xdr:cNvPr id="8" name="Straight Arrow Connector 7"/>
        <xdr:cNvCxnSpPr/>
      </xdr:nvCxnSpPr>
      <xdr:spPr>
        <a:xfrm flipV="1">
          <a:off x="3743325" y="2600325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30956</xdr:colOff>
      <xdr:row>24</xdr:row>
      <xdr:rowOff>71437</xdr:rowOff>
    </xdr:from>
    <xdr:to>
      <xdr:col>12</xdr:col>
      <xdr:colOff>888206</xdr:colOff>
      <xdr:row>24</xdr:row>
      <xdr:rowOff>80962</xdr:rowOff>
    </xdr:to>
    <xdr:cxnSp macro="">
      <xdr:nvCxnSpPr>
        <xdr:cNvPr id="9" name="Straight Arrow Connector 8"/>
        <xdr:cNvCxnSpPr/>
      </xdr:nvCxnSpPr>
      <xdr:spPr>
        <a:xfrm>
          <a:off x="9441656" y="4929187"/>
          <a:ext cx="1771650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523876</xdr:colOff>
      <xdr:row>9</xdr:row>
      <xdr:rowOff>38100</xdr:rowOff>
    </xdr:from>
    <xdr:to>
      <xdr:col>11</xdr:col>
      <xdr:colOff>371476</xdr:colOff>
      <xdr:row>15</xdr:row>
      <xdr:rowOff>114536</xdr:rowOff>
    </xdr:to>
    <xdr:sp macro="" textlink="">
      <xdr:nvSpPr>
        <xdr:cNvPr id="10" name="Rectangle 9"/>
        <xdr:cNvSpPr/>
      </xdr:nvSpPr>
      <xdr:spPr>
        <a:xfrm>
          <a:off x="9020176" y="2057400"/>
          <a:ext cx="7620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695324</xdr:colOff>
      <xdr:row>9</xdr:row>
      <xdr:rowOff>47625</xdr:rowOff>
    </xdr:from>
    <xdr:to>
      <xdr:col>13</xdr:col>
      <xdr:colOff>761999</xdr:colOff>
      <xdr:row>15</xdr:row>
      <xdr:rowOff>124061</xdr:rowOff>
    </xdr:to>
    <xdr:sp macro="" textlink="">
      <xdr:nvSpPr>
        <xdr:cNvPr id="11" name="Rectangle 10"/>
        <xdr:cNvSpPr/>
      </xdr:nvSpPr>
      <xdr:spPr>
        <a:xfrm>
          <a:off x="11020424" y="20669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447675</xdr:colOff>
      <xdr:row>15</xdr:row>
      <xdr:rowOff>19050</xdr:rowOff>
    </xdr:from>
    <xdr:to>
      <xdr:col>13</xdr:col>
      <xdr:colOff>752475</xdr:colOff>
      <xdr:row>21</xdr:row>
      <xdr:rowOff>114536</xdr:rowOff>
    </xdr:to>
    <xdr:sp macro="" textlink="">
      <xdr:nvSpPr>
        <xdr:cNvPr id="12" name="Rectangle 11"/>
        <xdr:cNvSpPr/>
      </xdr:nvSpPr>
      <xdr:spPr>
        <a:xfrm>
          <a:off x="10772775" y="3181350"/>
          <a:ext cx="12192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</a:p>
      </xdr:txBody>
    </xdr:sp>
    <xdr:clientData/>
  </xdr:twoCellAnchor>
  <xdr:twoCellAnchor>
    <xdr:from>
      <xdr:col>10</xdr:col>
      <xdr:colOff>266700</xdr:colOff>
      <xdr:row>15</xdr:row>
      <xdr:rowOff>9525</xdr:rowOff>
    </xdr:from>
    <xdr:to>
      <xdr:col>11</xdr:col>
      <xdr:colOff>333375</xdr:colOff>
      <xdr:row>21</xdr:row>
      <xdr:rowOff>105011</xdr:rowOff>
    </xdr:to>
    <xdr:sp macro="" textlink="">
      <xdr:nvSpPr>
        <xdr:cNvPr id="13" name="Rectangle 12"/>
        <xdr:cNvSpPr/>
      </xdr:nvSpPr>
      <xdr:spPr>
        <a:xfrm>
          <a:off x="8763000" y="31718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10</xdr:col>
      <xdr:colOff>514350</xdr:colOff>
      <xdr:row>21</xdr:row>
      <xdr:rowOff>9525</xdr:rowOff>
    </xdr:from>
    <xdr:to>
      <xdr:col>13</xdr:col>
      <xdr:colOff>466725</xdr:colOff>
      <xdr:row>21</xdr:row>
      <xdr:rowOff>22741</xdr:rowOff>
    </xdr:to>
    <xdr:cxnSp macro="">
      <xdr:nvCxnSpPr>
        <xdr:cNvPr id="14" name="Straight Arrow Connector 13"/>
        <xdr:cNvCxnSpPr>
          <a:endCxn id="17" idx="1"/>
        </xdr:cNvCxnSpPr>
      </xdr:nvCxnSpPr>
      <xdr:spPr>
        <a:xfrm>
          <a:off x="9010650" y="4295775"/>
          <a:ext cx="2695575" cy="13216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11</xdr:row>
      <xdr:rowOff>123825</xdr:rowOff>
    </xdr:from>
    <xdr:to>
      <xdr:col>10</xdr:col>
      <xdr:colOff>228600</xdr:colOff>
      <xdr:row>19</xdr:row>
      <xdr:rowOff>180975</xdr:rowOff>
    </xdr:to>
    <xdr:cxnSp macro="">
      <xdr:nvCxnSpPr>
        <xdr:cNvPr id="15" name="Straight Arrow Connector 14"/>
        <xdr:cNvCxnSpPr/>
      </xdr:nvCxnSpPr>
      <xdr:spPr>
        <a:xfrm flipH="1" flipV="1">
          <a:off x="8715375" y="2524125"/>
          <a:ext cx="9525" cy="156210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838200</xdr:colOff>
      <xdr:row>19</xdr:row>
      <xdr:rowOff>180975</xdr:rowOff>
    </xdr:from>
    <xdr:to>
      <xdr:col>10</xdr:col>
      <xdr:colOff>492289</xdr:colOff>
      <xdr:row>21</xdr:row>
      <xdr:rowOff>169307</xdr:rowOff>
    </xdr:to>
    <xdr:sp macro="" textlink="">
      <xdr:nvSpPr>
        <xdr:cNvPr id="16" name="TextBox 30"/>
        <xdr:cNvSpPr txBox="1"/>
      </xdr:nvSpPr>
      <xdr:spPr>
        <a:xfrm>
          <a:off x="8420100" y="4086225"/>
          <a:ext cx="568489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Low</a:t>
          </a:r>
        </a:p>
      </xdr:txBody>
    </xdr:sp>
    <xdr:clientData/>
  </xdr:twoCellAnchor>
  <xdr:twoCellAnchor>
    <xdr:from>
      <xdr:col>13</xdr:col>
      <xdr:colOff>466725</xdr:colOff>
      <xdr:row>20</xdr:row>
      <xdr:rowOff>28575</xdr:rowOff>
    </xdr:from>
    <xdr:to>
      <xdr:col>14</xdr:col>
      <xdr:colOff>31643</xdr:colOff>
      <xdr:row>22</xdr:row>
      <xdr:rowOff>16907</xdr:rowOff>
    </xdr:to>
    <xdr:sp macro="" textlink="">
      <xdr:nvSpPr>
        <xdr:cNvPr id="17" name="TextBox 32"/>
        <xdr:cNvSpPr txBox="1"/>
      </xdr:nvSpPr>
      <xdr:spPr>
        <a:xfrm>
          <a:off x="11706225" y="412432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9</xdr:col>
      <xdr:colOff>819150</xdr:colOff>
      <xdr:row>9</xdr:row>
      <xdr:rowOff>104775</xdr:rowOff>
    </xdr:from>
    <xdr:to>
      <xdr:col>10</xdr:col>
      <xdr:colOff>517418</xdr:colOff>
      <xdr:row>11</xdr:row>
      <xdr:rowOff>93107</xdr:rowOff>
    </xdr:to>
    <xdr:sp macro="" textlink="">
      <xdr:nvSpPr>
        <xdr:cNvPr id="18" name="TextBox 32"/>
        <xdr:cNvSpPr txBox="1"/>
      </xdr:nvSpPr>
      <xdr:spPr>
        <a:xfrm>
          <a:off x="8401050" y="212407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11</xdr:col>
      <xdr:colOff>247650</xdr:colOff>
      <xdr:row>11</xdr:row>
      <xdr:rowOff>180975</xdr:rowOff>
    </xdr:from>
    <xdr:to>
      <xdr:col>12</xdr:col>
      <xdr:colOff>619125</xdr:colOff>
      <xdr:row>18</xdr:row>
      <xdr:rowOff>85961</xdr:rowOff>
    </xdr:to>
    <xdr:sp macro="" textlink="">
      <xdr:nvSpPr>
        <xdr:cNvPr id="19" name="Rectangle 18"/>
        <xdr:cNvSpPr/>
      </xdr:nvSpPr>
      <xdr:spPr>
        <a:xfrm>
          <a:off x="9658350" y="2581275"/>
          <a:ext cx="12858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92D050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ok</a:t>
          </a:r>
        </a:p>
      </xdr:txBody>
    </xdr:sp>
    <xdr:clientData/>
  </xdr:twoCellAnchor>
  <xdr:twoCellAnchor>
    <xdr:from>
      <xdr:col>8</xdr:col>
      <xdr:colOff>809624</xdr:colOff>
      <xdr:row>13</xdr:row>
      <xdr:rowOff>123825</xdr:rowOff>
    </xdr:from>
    <xdr:to>
      <xdr:col>10</xdr:col>
      <xdr:colOff>304799</xdr:colOff>
      <xdr:row>17</xdr:row>
      <xdr:rowOff>99405</xdr:rowOff>
    </xdr:to>
    <xdr:sp macro="" textlink="">
      <xdr:nvSpPr>
        <xdr:cNvPr id="20" name="TextBox 60"/>
        <xdr:cNvSpPr txBox="1"/>
      </xdr:nvSpPr>
      <xdr:spPr>
        <a:xfrm>
          <a:off x="7477124" y="2905125"/>
          <a:ext cx="1323975" cy="7185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2800" b="1" i="1">
              <a:ln w="3175">
                <a:solidFill>
                  <a:schemeClr val="tx1"/>
                </a:solidFill>
              </a:ln>
              <a:solidFill>
                <a:schemeClr val="tx2">
                  <a:lumMod val="20000"/>
                  <a:lumOff val="80000"/>
                </a:schemeClr>
              </a:solidFill>
            </a:rPr>
            <a:t>SCF </a:t>
          </a:r>
        </a:p>
        <a:p>
          <a:pPr algn="ctr"/>
          <a:r>
            <a:rPr lang="en-US" sz="1200" b="1" i="1">
              <a:ln w="3175">
                <a:noFill/>
              </a:ln>
              <a:solidFill>
                <a:sysClr val="windowText" lastClr="000000"/>
              </a:solidFill>
            </a:rPr>
            <a:t>(Dilution Water)</a:t>
          </a:r>
          <a:endParaRPr lang="en-US" sz="2400" b="1" i="1">
            <a:ln w="3175"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409575</xdr:colOff>
      <xdr:row>20</xdr:row>
      <xdr:rowOff>171450</xdr:rowOff>
    </xdr:from>
    <xdr:to>
      <xdr:col>13</xdr:col>
      <xdr:colOff>323850</xdr:colOff>
      <xdr:row>23</xdr:row>
      <xdr:rowOff>9525</xdr:rowOff>
    </xdr:to>
    <xdr:sp macro="" textlink="">
      <xdr:nvSpPr>
        <xdr:cNvPr id="21" name="TextBox 60"/>
        <xdr:cNvSpPr txBox="1"/>
      </xdr:nvSpPr>
      <xdr:spPr>
        <a:xfrm>
          <a:off x="9820275" y="4267200"/>
          <a:ext cx="1743075" cy="40957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 b="1" i="1">
              <a:ln w="3175">
                <a:solidFill>
                  <a:schemeClr val="tx1"/>
                </a:solidFill>
              </a:ln>
              <a:solidFill>
                <a:srgbClr val="FFFF99"/>
              </a:solidFill>
            </a:rPr>
            <a:t>GGA</a:t>
          </a:r>
          <a:r>
            <a:rPr lang="en-US" sz="2400" b="1" i="1">
              <a:solidFill>
                <a:srgbClr val="FFFF99"/>
              </a:solidFill>
            </a:rPr>
            <a:t> 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(Seed</a:t>
          </a:r>
          <a:r>
            <a:rPr lang="en-US" sz="1100" b="1" i="1" kern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Volume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US" sz="1100">
            <a:solidFill>
              <a:sysClr val="windowText" lastClr="000000"/>
            </a:solidFill>
            <a:effectLst/>
          </a:endParaRPr>
        </a:p>
        <a:p>
          <a:endParaRPr lang="en-US" sz="2400" b="1" i="1"/>
        </a:p>
      </xdr:txBody>
    </xdr:sp>
    <xdr:clientData/>
  </xdr:twoCellAnchor>
  <xdr:twoCellAnchor>
    <xdr:from>
      <xdr:col>10</xdr:col>
      <xdr:colOff>390525</xdr:colOff>
      <xdr:row>15</xdr:row>
      <xdr:rowOff>85725</xdr:rowOff>
    </xdr:from>
    <xdr:to>
      <xdr:col>11</xdr:col>
      <xdr:colOff>314325</xdr:colOff>
      <xdr:row>15</xdr:row>
      <xdr:rowOff>95250</xdr:rowOff>
    </xdr:to>
    <xdr:cxnSp macro="">
      <xdr:nvCxnSpPr>
        <xdr:cNvPr id="22" name="Straight Connector 21"/>
        <xdr:cNvCxnSpPr/>
      </xdr:nvCxnSpPr>
      <xdr:spPr>
        <a:xfrm>
          <a:off x="8886825" y="3248025"/>
          <a:ext cx="838200" cy="9525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904875</xdr:colOff>
      <xdr:row>17</xdr:row>
      <xdr:rowOff>104775</xdr:rowOff>
    </xdr:from>
    <xdr:to>
      <xdr:col>11</xdr:col>
      <xdr:colOff>904875</xdr:colOff>
      <xdr:row>20</xdr:row>
      <xdr:rowOff>47625</xdr:rowOff>
    </xdr:to>
    <xdr:cxnSp macro="">
      <xdr:nvCxnSpPr>
        <xdr:cNvPr id="23" name="Straight Connector 22"/>
        <xdr:cNvCxnSpPr/>
      </xdr:nvCxnSpPr>
      <xdr:spPr>
        <a:xfrm flipV="1">
          <a:off x="10315575" y="3629025"/>
          <a:ext cx="0" cy="514350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890390</xdr:colOff>
      <xdr:row>20</xdr:row>
      <xdr:rowOff>104775</xdr:rowOff>
    </xdr:from>
    <xdr:ext cx="988861" cy="468077"/>
    <xdr:sp macro="" textlink="">
      <xdr:nvSpPr>
        <xdr:cNvPr id="24" name="TextBox 23"/>
        <xdr:cNvSpPr txBox="1"/>
      </xdr:nvSpPr>
      <xdr:spPr>
        <a:xfrm>
          <a:off x="7557890" y="4200525"/>
          <a:ext cx="988861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/>
            <a:t>i = Increase</a:t>
          </a:r>
        </a:p>
        <a:p>
          <a:pPr algn="ctr"/>
          <a:r>
            <a:rPr lang="en-US" sz="1200"/>
            <a:t>d = Decrease</a:t>
          </a:r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15</xdr:row>
      <xdr:rowOff>76200</xdr:rowOff>
    </xdr:from>
    <xdr:to>
      <xdr:col>6</xdr:col>
      <xdr:colOff>161925</xdr:colOff>
      <xdr:row>15</xdr:row>
      <xdr:rowOff>76200</xdr:rowOff>
    </xdr:to>
    <xdr:cxnSp macro="">
      <xdr:nvCxnSpPr>
        <xdr:cNvPr id="2" name="Straight Arrow Connector 1"/>
        <xdr:cNvCxnSpPr/>
      </xdr:nvCxnSpPr>
      <xdr:spPr>
        <a:xfrm>
          <a:off x="1190625" y="3238500"/>
          <a:ext cx="4076700" cy="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24</xdr:row>
      <xdr:rowOff>66675</xdr:rowOff>
    </xdr:from>
    <xdr:to>
      <xdr:col>4</xdr:col>
      <xdr:colOff>390525</xdr:colOff>
      <xdr:row>24</xdr:row>
      <xdr:rowOff>76201</xdr:rowOff>
    </xdr:to>
    <xdr:cxnSp macro="">
      <xdr:nvCxnSpPr>
        <xdr:cNvPr id="3" name="Straight Arrow Connector 2"/>
        <xdr:cNvCxnSpPr/>
      </xdr:nvCxnSpPr>
      <xdr:spPr>
        <a:xfrm>
          <a:off x="1200150" y="4924425"/>
          <a:ext cx="2733675" cy="9526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31</xdr:row>
      <xdr:rowOff>66675</xdr:rowOff>
    </xdr:from>
    <xdr:to>
      <xdr:col>12</xdr:col>
      <xdr:colOff>66675</xdr:colOff>
      <xdr:row>31</xdr:row>
      <xdr:rowOff>85725</xdr:rowOff>
    </xdr:to>
    <xdr:cxnSp macro="">
      <xdr:nvCxnSpPr>
        <xdr:cNvPr id="4" name="Straight Arrow Connector 3"/>
        <xdr:cNvCxnSpPr/>
      </xdr:nvCxnSpPr>
      <xdr:spPr>
        <a:xfrm>
          <a:off x="1190625" y="6257925"/>
          <a:ext cx="9201150" cy="1905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42</xdr:row>
      <xdr:rowOff>66675</xdr:rowOff>
    </xdr:from>
    <xdr:to>
      <xdr:col>12</xdr:col>
      <xdr:colOff>76200</xdr:colOff>
      <xdr:row>42</xdr:row>
      <xdr:rowOff>76200</xdr:rowOff>
    </xdr:to>
    <xdr:cxnSp macro="">
      <xdr:nvCxnSpPr>
        <xdr:cNvPr id="5" name="Straight Arrow Connector 4"/>
        <xdr:cNvCxnSpPr/>
      </xdr:nvCxnSpPr>
      <xdr:spPr>
        <a:xfrm>
          <a:off x="1190625" y="833437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53</xdr:row>
      <xdr:rowOff>66675</xdr:rowOff>
    </xdr:from>
    <xdr:to>
      <xdr:col>12</xdr:col>
      <xdr:colOff>76200</xdr:colOff>
      <xdr:row>53</xdr:row>
      <xdr:rowOff>76200</xdr:rowOff>
    </xdr:to>
    <xdr:cxnSp macro="">
      <xdr:nvCxnSpPr>
        <xdr:cNvPr id="6" name="Straight Arrow Connector 5"/>
        <xdr:cNvCxnSpPr/>
      </xdr:nvCxnSpPr>
      <xdr:spPr>
        <a:xfrm>
          <a:off x="1190625" y="1041082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24</xdr:row>
      <xdr:rowOff>76200</xdr:rowOff>
    </xdr:from>
    <xdr:to>
      <xdr:col>7</xdr:col>
      <xdr:colOff>409575</xdr:colOff>
      <xdr:row>24</xdr:row>
      <xdr:rowOff>76201</xdr:rowOff>
    </xdr:to>
    <xdr:cxnSp macro="">
      <xdr:nvCxnSpPr>
        <xdr:cNvPr id="7" name="Straight Arrow Connector 6"/>
        <xdr:cNvCxnSpPr/>
      </xdr:nvCxnSpPr>
      <xdr:spPr>
        <a:xfrm flipV="1">
          <a:off x="5162550" y="4933950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200025</xdr:colOff>
      <xdr:row>12</xdr:row>
      <xdr:rowOff>9525</xdr:rowOff>
    </xdr:from>
    <xdr:to>
      <xdr:col>5</xdr:col>
      <xdr:colOff>552450</xdr:colOff>
      <xdr:row>12</xdr:row>
      <xdr:rowOff>9526</xdr:rowOff>
    </xdr:to>
    <xdr:cxnSp macro="">
      <xdr:nvCxnSpPr>
        <xdr:cNvPr id="8" name="Straight Arrow Connector 7"/>
        <xdr:cNvCxnSpPr/>
      </xdr:nvCxnSpPr>
      <xdr:spPr>
        <a:xfrm flipV="1">
          <a:off x="3743325" y="2600325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30956</xdr:colOff>
      <xdr:row>24</xdr:row>
      <xdr:rowOff>71437</xdr:rowOff>
    </xdr:from>
    <xdr:to>
      <xdr:col>12</xdr:col>
      <xdr:colOff>888206</xdr:colOff>
      <xdr:row>24</xdr:row>
      <xdr:rowOff>80962</xdr:rowOff>
    </xdr:to>
    <xdr:cxnSp macro="">
      <xdr:nvCxnSpPr>
        <xdr:cNvPr id="9" name="Straight Arrow Connector 8"/>
        <xdr:cNvCxnSpPr/>
      </xdr:nvCxnSpPr>
      <xdr:spPr>
        <a:xfrm>
          <a:off x="9441656" y="4929187"/>
          <a:ext cx="1771650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523876</xdr:colOff>
      <xdr:row>9</xdr:row>
      <xdr:rowOff>38100</xdr:rowOff>
    </xdr:from>
    <xdr:to>
      <xdr:col>11</xdr:col>
      <xdr:colOff>371476</xdr:colOff>
      <xdr:row>15</xdr:row>
      <xdr:rowOff>114536</xdr:rowOff>
    </xdr:to>
    <xdr:sp macro="" textlink="">
      <xdr:nvSpPr>
        <xdr:cNvPr id="10" name="Rectangle 9"/>
        <xdr:cNvSpPr/>
      </xdr:nvSpPr>
      <xdr:spPr>
        <a:xfrm>
          <a:off x="9020176" y="2057400"/>
          <a:ext cx="7620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695324</xdr:colOff>
      <xdr:row>9</xdr:row>
      <xdr:rowOff>47625</xdr:rowOff>
    </xdr:from>
    <xdr:to>
      <xdr:col>13</xdr:col>
      <xdr:colOff>761999</xdr:colOff>
      <xdr:row>15</xdr:row>
      <xdr:rowOff>124061</xdr:rowOff>
    </xdr:to>
    <xdr:sp macro="" textlink="">
      <xdr:nvSpPr>
        <xdr:cNvPr id="11" name="Rectangle 10"/>
        <xdr:cNvSpPr/>
      </xdr:nvSpPr>
      <xdr:spPr>
        <a:xfrm>
          <a:off x="11020424" y="20669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447675</xdr:colOff>
      <xdr:row>15</xdr:row>
      <xdr:rowOff>19050</xdr:rowOff>
    </xdr:from>
    <xdr:to>
      <xdr:col>13</xdr:col>
      <xdr:colOff>752475</xdr:colOff>
      <xdr:row>21</xdr:row>
      <xdr:rowOff>114536</xdr:rowOff>
    </xdr:to>
    <xdr:sp macro="" textlink="">
      <xdr:nvSpPr>
        <xdr:cNvPr id="12" name="Rectangle 11"/>
        <xdr:cNvSpPr/>
      </xdr:nvSpPr>
      <xdr:spPr>
        <a:xfrm>
          <a:off x="10772775" y="3181350"/>
          <a:ext cx="12192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</a:p>
      </xdr:txBody>
    </xdr:sp>
    <xdr:clientData/>
  </xdr:twoCellAnchor>
  <xdr:twoCellAnchor>
    <xdr:from>
      <xdr:col>10</xdr:col>
      <xdr:colOff>266700</xdr:colOff>
      <xdr:row>15</xdr:row>
      <xdr:rowOff>9525</xdr:rowOff>
    </xdr:from>
    <xdr:to>
      <xdr:col>11</xdr:col>
      <xdr:colOff>333375</xdr:colOff>
      <xdr:row>21</xdr:row>
      <xdr:rowOff>105011</xdr:rowOff>
    </xdr:to>
    <xdr:sp macro="" textlink="">
      <xdr:nvSpPr>
        <xdr:cNvPr id="13" name="Rectangle 12"/>
        <xdr:cNvSpPr/>
      </xdr:nvSpPr>
      <xdr:spPr>
        <a:xfrm>
          <a:off x="8763000" y="31718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10</xdr:col>
      <xdr:colOff>514350</xdr:colOff>
      <xdr:row>21</xdr:row>
      <xdr:rowOff>9525</xdr:rowOff>
    </xdr:from>
    <xdr:to>
      <xdr:col>13</xdr:col>
      <xdr:colOff>466725</xdr:colOff>
      <xdr:row>21</xdr:row>
      <xdr:rowOff>22741</xdr:rowOff>
    </xdr:to>
    <xdr:cxnSp macro="">
      <xdr:nvCxnSpPr>
        <xdr:cNvPr id="14" name="Straight Arrow Connector 13"/>
        <xdr:cNvCxnSpPr>
          <a:endCxn id="17" idx="1"/>
        </xdr:cNvCxnSpPr>
      </xdr:nvCxnSpPr>
      <xdr:spPr>
        <a:xfrm>
          <a:off x="9010650" y="4295775"/>
          <a:ext cx="2695575" cy="13216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11</xdr:row>
      <xdr:rowOff>123825</xdr:rowOff>
    </xdr:from>
    <xdr:to>
      <xdr:col>10</xdr:col>
      <xdr:colOff>228600</xdr:colOff>
      <xdr:row>19</xdr:row>
      <xdr:rowOff>180975</xdr:rowOff>
    </xdr:to>
    <xdr:cxnSp macro="">
      <xdr:nvCxnSpPr>
        <xdr:cNvPr id="15" name="Straight Arrow Connector 14"/>
        <xdr:cNvCxnSpPr/>
      </xdr:nvCxnSpPr>
      <xdr:spPr>
        <a:xfrm flipH="1" flipV="1">
          <a:off x="8715375" y="2524125"/>
          <a:ext cx="9525" cy="156210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838200</xdr:colOff>
      <xdr:row>19</xdr:row>
      <xdr:rowOff>180975</xdr:rowOff>
    </xdr:from>
    <xdr:to>
      <xdr:col>10</xdr:col>
      <xdr:colOff>492289</xdr:colOff>
      <xdr:row>21</xdr:row>
      <xdr:rowOff>169307</xdr:rowOff>
    </xdr:to>
    <xdr:sp macro="" textlink="">
      <xdr:nvSpPr>
        <xdr:cNvPr id="16" name="TextBox 30"/>
        <xdr:cNvSpPr txBox="1"/>
      </xdr:nvSpPr>
      <xdr:spPr>
        <a:xfrm>
          <a:off x="8420100" y="4086225"/>
          <a:ext cx="568489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Low</a:t>
          </a:r>
        </a:p>
      </xdr:txBody>
    </xdr:sp>
    <xdr:clientData/>
  </xdr:twoCellAnchor>
  <xdr:twoCellAnchor>
    <xdr:from>
      <xdr:col>13</xdr:col>
      <xdr:colOff>466725</xdr:colOff>
      <xdr:row>20</xdr:row>
      <xdr:rowOff>28575</xdr:rowOff>
    </xdr:from>
    <xdr:to>
      <xdr:col>14</xdr:col>
      <xdr:colOff>31643</xdr:colOff>
      <xdr:row>22</xdr:row>
      <xdr:rowOff>16907</xdr:rowOff>
    </xdr:to>
    <xdr:sp macro="" textlink="">
      <xdr:nvSpPr>
        <xdr:cNvPr id="17" name="TextBox 32"/>
        <xdr:cNvSpPr txBox="1"/>
      </xdr:nvSpPr>
      <xdr:spPr>
        <a:xfrm>
          <a:off x="11706225" y="412432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9</xdr:col>
      <xdr:colOff>819150</xdr:colOff>
      <xdr:row>9</xdr:row>
      <xdr:rowOff>104775</xdr:rowOff>
    </xdr:from>
    <xdr:to>
      <xdr:col>10</xdr:col>
      <xdr:colOff>517418</xdr:colOff>
      <xdr:row>11</xdr:row>
      <xdr:rowOff>93107</xdr:rowOff>
    </xdr:to>
    <xdr:sp macro="" textlink="">
      <xdr:nvSpPr>
        <xdr:cNvPr id="18" name="TextBox 32"/>
        <xdr:cNvSpPr txBox="1"/>
      </xdr:nvSpPr>
      <xdr:spPr>
        <a:xfrm>
          <a:off x="8401050" y="212407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11</xdr:col>
      <xdr:colOff>247650</xdr:colOff>
      <xdr:row>11</xdr:row>
      <xdr:rowOff>180975</xdr:rowOff>
    </xdr:from>
    <xdr:to>
      <xdr:col>12</xdr:col>
      <xdr:colOff>619125</xdr:colOff>
      <xdr:row>18</xdr:row>
      <xdr:rowOff>85961</xdr:rowOff>
    </xdr:to>
    <xdr:sp macro="" textlink="">
      <xdr:nvSpPr>
        <xdr:cNvPr id="19" name="Rectangle 18"/>
        <xdr:cNvSpPr/>
      </xdr:nvSpPr>
      <xdr:spPr>
        <a:xfrm>
          <a:off x="9658350" y="2581275"/>
          <a:ext cx="12858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92D050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ok</a:t>
          </a:r>
        </a:p>
      </xdr:txBody>
    </xdr:sp>
    <xdr:clientData/>
  </xdr:twoCellAnchor>
  <xdr:twoCellAnchor>
    <xdr:from>
      <xdr:col>8</xdr:col>
      <xdr:colOff>809624</xdr:colOff>
      <xdr:row>13</xdr:row>
      <xdr:rowOff>123825</xdr:rowOff>
    </xdr:from>
    <xdr:to>
      <xdr:col>10</xdr:col>
      <xdr:colOff>304799</xdr:colOff>
      <xdr:row>17</xdr:row>
      <xdr:rowOff>99405</xdr:rowOff>
    </xdr:to>
    <xdr:sp macro="" textlink="">
      <xdr:nvSpPr>
        <xdr:cNvPr id="20" name="TextBox 60"/>
        <xdr:cNvSpPr txBox="1"/>
      </xdr:nvSpPr>
      <xdr:spPr>
        <a:xfrm>
          <a:off x="7477124" y="2905125"/>
          <a:ext cx="1323975" cy="7185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2800" b="1" i="1">
              <a:ln w="3175">
                <a:solidFill>
                  <a:schemeClr val="tx1"/>
                </a:solidFill>
              </a:ln>
              <a:solidFill>
                <a:schemeClr val="tx2">
                  <a:lumMod val="20000"/>
                  <a:lumOff val="80000"/>
                </a:schemeClr>
              </a:solidFill>
            </a:rPr>
            <a:t>SCF </a:t>
          </a:r>
        </a:p>
        <a:p>
          <a:pPr algn="ctr"/>
          <a:r>
            <a:rPr lang="en-US" sz="1200" b="1" i="1">
              <a:ln w="3175">
                <a:noFill/>
              </a:ln>
              <a:solidFill>
                <a:sysClr val="windowText" lastClr="000000"/>
              </a:solidFill>
            </a:rPr>
            <a:t>(Dilution Water)</a:t>
          </a:r>
          <a:endParaRPr lang="en-US" sz="2400" b="1" i="1">
            <a:ln w="3175"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409575</xdr:colOff>
      <xdr:row>20</xdr:row>
      <xdr:rowOff>171450</xdr:rowOff>
    </xdr:from>
    <xdr:to>
      <xdr:col>13</xdr:col>
      <xdr:colOff>323850</xdr:colOff>
      <xdr:row>23</xdr:row>
      <xdr:rowOff>9525</xdr:rowOff>
    </xdr:to>
    <xdr:sp macro="" textlink="">
      <xdr:nvSpPr>
        <xdr:cNvPr id="21" name="TextBox 60"/>
        <xdr:cNvSpPr txBox="1"/>
      </xdr:nvSpPr>
      <xdr:spPr>
        <a:xfrm>
          <a:off x="9820275" y="4267200"/>
          <a:ext cx="1743075" cy="40957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 b="1" i="1">
              <a:ln w="3175">
                <a:solidFill>
                  <a:schemeClr val="tx1"/>
                </a:solidFill>
              </a:ln>
              <a:solidFill>
                <a:srgbClr val="FFFF99"/>
              </a:solidFill>
            </a:rPr>
            <a:t>GGA</a:t>
          </a:r>
          <a:r>
            <a:rPr lang="en-US" sz="2400" b="1" i="1">
              <a:solidFill>
                <a:srgbClr val="FFFF99"/>
              </a:solidFill>
            </a:rPr>
            <a:t> 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(Seed</a:t>
          </a:r>
          <a:r>
            <a:rPr lang="en-US" sz="1100" b="1" i="1" kern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Volume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US" sz="1100">
            <a:solidFill>
              <a:sysClr val="windowText" lastClr="000000"/>
            </a:solidFill>
            <a:effectLst/>
          </a:endParaRPr>
        </a:p>
        <a:p>
          <a:endParaRPr lang="en-US" sz="2400" b="1" i="1"/>
        </a:p>
      </xdr:txBody>
    </xdr:sp>
    <xdr:clientData/>
  </xdr:twoCellAnchor>
  <xdr:twoCellAnchor>
    <xdr:from>
      <xdr:col>10</xdr:col>
      <xdr:colOff>390525</xdr:colOff>
      <xdr:row>15</xdr:row>
      <xdr:rowOff>85725</xdr:rowOff>
    </xdr:from>
    <xdr:to>
      <xdr:col>11</xdr:col>
      <xdr:colOff>314325</xdr:colOff>
      <xdr:row>15</xdr:row>
      <xdr:rowOff>95250</xdr:rowOff>
    </xdr:to>
    <xdr:cxnSp macro="">
      <xdr:nvCxnSpPr>
        <xdr:cNvPr id="22" name="Straight Connector 21"/>
        <xdr:cNvCxnSpPr/>
      </xdr:nvCxnSpPr>
      <xdr:spPr>
        <a:xfrm>
          <a:off x="8886825" y="3248025"/>
          <a:ext cx="838200" cy="9525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904875</xdr:colOff>
      <xdr:row>17</xdr:row>
      <xdr:rowOff>104775</xdr:rowOff>
    </xdr:from>
    <xdr:to>
      <xdr:col>11</xdr:col>
      <xdr:colOff>904875</xdr:colOff>
      <xdr:row>20</xdr:row>
      <xdr:rowOff>47625</xdr:rowOff>
    </xdr:to>
    <xdr:cxnSp macro="">
      <xdr:nvCxnSpPr>
        <xdr:cNvPr id="23" name="Straight Connector 22"/>
        <xdr:cNvCxnSpPr/>
      </xdr:nvCxnSpPr>
      <xdr:spPr>
        <a:xfrm flipV="1">
          <a:off x="10315575" y="3629025"/>
          <a:ext cx="0" cy="514350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890390</xdr:colOff>
      <xdr:row>20</xdr:row>
      <xdr:rowOff>104775</xdr:rowOff>
    </xdr:from>
    <xdr:ext cx="988861" cy="468077"/>
    <xdr:sp macro="" textlink="">
      <xdr:nvSpPr>
        <xdr:cNvPr id="24" name="TextBox 23"/>
        <xdr:cNvSpPr txBox="1"/>
      </xdr:nvSpPr>
      <xdr:spPr>
        <a:xfrm>
          <a:off x="7557890" y="4200525"/>
          <a:ext cx="988861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/>
            <a:t>i = Increase</a:t>
          </a:r>
        </a:p>
        <a:p>
          <a:pPr algn="ctr"/>
          <a:r>
            <a:rPr lang="en-US" sz="1200"/>
            <a:t>d = Decrease</a:t>
          </a:r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15</xdr:row>
      <xdr:rowOff>76200</xdr:rowOff>
    </xdr:from>
    <xdr:to>
      <xdr:col>6</xdr:col>
      <xdr:colOff>161925</xdr:colOff>
      <xdr:row>15</xdr:row>
      <xdr:rowOff>76200</xdr:rowOff>
    </xdr:to>
    <xdr:cxnSp macro="">
      <xdr:nvCxnSpPr>
        <xdr:cNvPr id="2" name="Straight Arrow Connector 1"/>
        <xdr:cNvCxnSpPr/>
      </xdr:nvCxnSpPr>
      <xdr:spPr>
        <a:xfrm>
          <a:off x="1190625" y="3238500"/>
          <a:ext cx="4076700" cy="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24</xdr:row>
      <xdr:rowOff>66675</xdr:rowOff>
    </xdr:from>
    <xdr:to>
      <xdr:col>4</xdr:col>
      <xdr:colOff>390525</xdr:colOff>
      <xdr:row>24</xdr:row>
      <xdr:rowOff>76201</xdr:rowOff>
    </xdr:to>
    <xdr:cxnSp macro="">
      <xdr:nvCxnSpPr>
        <xdr:cNvPr id="3" name="Straight Arrow Connector 2"/>
        <xdr:cNvCxnSpPr/>
      </xdr:nvCxnSpPr>
      <xdr:spPr>
        <a:xfrm>
          <a:off x="1200150" y="4924425"/>
          <a:ext cx="2733675" cy="9526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31</xdr:row>
      <xdr:rowOff>66675</xdr:rowOff>
    </xdr:from>
    <xdr:to>
      <xdr:col>12</xdr:col>
      <xdr:colOff>66675</xdr:colOff>
      <xdr:row>31</xdr:row>
      <xdr:rowOff>85725</xdr:rowOff>
    </xdr:to>
    <xdr:cxnSp macro="">
      <xdr:nvCxnSpPr>
        <xdr:cNvPr id="4" name="Straight Arrow Connector 3"/>
        <xdr:cNvCxnSpPr/>
      </xdr:nvCxnSpPr>
      <xdr:spPr>
        <a:xfrm>
          <a:off x="1190625" y="6257925"/>
          <a:ext cx="9201150" cy="1905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42</xdr:row>
      <xdr:rowOff>66675</xdr:rowOff>
    </xdr:from>
    <xdr:to>
      <xdr:col>12</xdr:col>
      <xdr:colOff>76200</xdr:colOff>
      <xdr:row>42</xdr:row>
      <xdr:rowOff>76200</xdr:rowOff>
    </xdr:to>
    <xdr:cxnSp macro="">
      <xdr:nvCxnSpPr>
        <xdr:cNvPr id="5" name="Straight Arrow Connector 4"/>
        <xdr:cNvCxnSpPr/>
      </xdr:nvCxnSpPr>
      <xdr:spPr>
        <a:xfrm>
          <a:off x="1190625" y="833437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53</xdr:row>
      <xdr:rowOff>66675</xdr:rowOff>
    </xdr:from>
    <xdr:to>
      <xdr:col>12</xdr:col>
      <xdr:colOff>76200</xdr:colOff>
      <xdr:row>53</xdr:row>
      <xdr:rowOff>76200</xdr:rowOff>
    </xdr:to>
    <xdr:cxnSp macro="">
      <xdr:nvCxnSpPr>
        <xdr:cNvPr id="6" name="Straight Arrow Connector 5"/>
        <xdr:cNvCxnSpPr/>
      </xdr:nvCxnSpPr>
      <xdr:spPr>
        <a:xfrm>
          <a:off x="1190625" y="1041082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24</xdr:row>
      <xdr:rowOff>76200</xdr:rowOff>
    </xdr:from>
    <xdr:to>
      <xdr:col>7</xdr:col>
      <xdr:colOff>409575</xdr:colOff>
      <xdr:row>24</xdr:row>
      <xdr:rowOff>76201</xdr:rowOff>
    </xdr:to>
    <xdr:cxnSp macro="">
      <xdr:nvCxnSpPr>
        <xdr:cNvPr id="7" name="Straight Arrow Connector 6"/>
        <xdr:cNvCxnSpPr/>
      </xdr:nvCxnSpPr>
      <xdr:spPr>
        <a:xfrm flipV="1">
          <a:off x="5162550" y="4933950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200025</xdr:colOff>
      <xdr:row>12</xdr:row>
      <xdr:rowOff>9525</xdr:rowOff>
    </xdr:from>
    <xdr:to>
      <xdr:col>5</xdr:col>
      <xdr:colOff>552450</xdr:colOff>
      <xdr:row>12</xdr:row>
      <xdr:rowOff>9526</xdr:rowOff>
    </xdr:to>
    <xdr:cxnSp macro="">
      <xdr:nvCxnSpPr>
        <xdr:cNvPr id="8" name="Straight Arrow Connector 7"/>
        <xdr:cNvCxnSpPr/>
      </xdr:nvCxnSpPr>
      <xdr:spPr>
        <a:xfrm flipV="1">
          <a:off x="3743325" y="2600325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30956</xdr:colOff>
      <xdr:row>24</xdr:row>
      <xdr:rowOff>71437</xdr:rowOff>
    </xdr:from>
    <xdr:to>
      <xdr:col>12</xdr:col>
      <xdr:colOff>888206</xdr:colOff>
      <xdr:row>24</xdr:row>
      <xdr:rowOff>80962</xdr:rowOff>
    </xdr:to>
    <xdr:cxnSp macro="">
      <xdr:nvCxnSpPr>
        <xdr:cNvPr id="9" name="Straight Arrow Connector 8"/>
        <xdr:cNvCxnSpPr/>
      </xdr:nvCxnSpPr>
      <xdr:spPr>
        <a:xfrm>
          <a:off x="9441656" y="4929187"/>
          <a:ext cx="1771650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523876</xdr:colOff>
      <xdr:row>9</xdr:row>
      <xdr:rowOff>38100</xdr:rowOff>
    </xdr:from>
    <xdr:to>
      <xdr:col>11</xdr:col>
      <xdr:colOff>371476</xdr:colOff>
      <xdr:row>15</xdr:row>
      <xdr:rowOff>114536</xdr:rowOff>
    </xdr:to>
    <xdr:sp macro="" textlink="">
      <xdr:nvSpPr>
        <xdr:cNvPr id="10" name="Rectangle 9"/>
        <xdr:cNvSpPr/>
      </xdr:nvSpPr>
      <xdr:spPr>
        <a:xfrm>
          <a:off x="9020176" y="2057400"/>
          <a:ext cx="7620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695324</xdr:colOff>
      <xdr:row>9</xdr:row>
      <xdr:rowOff>47625</xdr:rowOff>
    </xdr:from>
    <xdr:to>
      <xdr:col>13</xdr:col>
      <xdr:colOff>761999</xdr:colOff>
      <xdr:row>15</xdr:row>
      <xdr:rowOff>124061</xdr:rowOff>
    </xdr:to>
    <xdr:sp macro="" textlink="">
      <xdr:nvSpPr>
        <xdr:cNvPr id="11" name="Rectangle 10"/>
        <xdr:cNvSpPr/>
      </xdr:nvSpPr>
      <xdr:spPr>
        <a:xfrm>
          <a:off x="11020424" y="20669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447675</xdr:colOff>
      <xdr:row>15</xdr:row>
      <xdr:rowOff>19050</xdr:rowOff>
    </xdr:from>
    <xdr:to>
      <xdr:col>13</xdr:col>
      <xdr:colOff>752475</xdr:colOff>
      <xdr:row>21</xdr:row>
      <xdr:rowOff>114536</xdr:rowOff>
    </xdr:to>
    <xdr:sp macro="" textlink="">
      <xdr:nvSpPr>
        <xdr:cNvPr id="12" name="Rectangle 11"/>
        <xdr:cNvSpPr/>
      </xdr:nvSpPr>
      <xdr:spPr>
        <a:xfrm>
          <a:off x="10772775" y="3181350"/>
          <a:ext cx="12192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</a:p>
      </xdr:txBody>
    </xdr:sp>
    <xdr:clientData/>
  </xdr:twoCellAnchor>
  <xdr:twoCellAnchor>
    <xdr:from>
      <xdr:col>10</xdr:col>
      <xdr:colOff>266700</xdr:colOff>
      <xdr:row>15</xdr:row>
      <xdr:rowOff>9525</xdr:rowOff>
    </xdr:from>
    <xdr:to>
      <xdr:col>11</xdr:col>
      <xdr:colOff>333375</xdr:colOff>
      <xdr:row>21</xdr:row>
      <xdr:rowOff>105011</xdr:rowOff>
    </xdr:to>
    <xdr:sp macro="" textlink="">
      <xdr:nvSpPr>
        <xdr:cNvPr id="13" name="Rectangle 12"/>
        <xdr:cNvSpPr/>
      </xdr:nvSpPr>
      <xdr:spPr>
        <a:xfrm>
          <a:off x="8763000" y="31718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10</xdr:col>
      <xdr:colOff>514350</xdr:colOff>
      <xdr:row>21</xdr:row>
      <xdr:rowOff>9525</xdr:rowOff>
    </xdr:from>
    <xdr:to>
      <xdr:col>13</xdr:col>
      <xdr:colOff>466725</xdr:colOff>
      <xdr:row>21</xdr:row>
      <xdr:rowOff>22741</xdr:rowOff>
    </xdr:to>
    <xdr:cxnSp macro="">
      <xdr:nvCxnSpPr>
        <xdr:cNvPr id="14" name="Straight Arrow Connector 13"/>
        <xdr:cNvCxnSpPr>
          <a:endCxn id="17" idx="1"/>
        </xdr:cNvCxnSpPr>
      </xdr:nvCxnSpPr>
      <xdr:spPr>
        <a:xfrm>
          <a:off x="9010650" y="4295775"/>
          <a:ext cx="2695575" cy="13216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11</xdr:row>
      <xdr:rowOff>123825</xdr:rowOff>
    </xdr:from>
    <xdr:to>
      <xdr:col>10</xdr:col>
      <xdr:colOff>228600</xdr:colOff>
      <xdr:row>19</xdr:row>
      <xdr:rowOff>180975</xdr:rowOff>
    </xdr:to>
    <xdr:cxnSp macro="">
      <xdr:nvCxnSpPr>
        <xdr:cNvPr id="15" name="Straight Arrow Connector 14"/>
        <xdr:cNvCxnSpPr/>
      </xdr:nvCxnSpPr>
      <xdr:spPr>
        <a:xfrm flipH="1" flipV="1">
          <a:off x="8715375" y="2524125"/>
          <a:ext cx="9525" cy="156210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838200</xdr:colOff>
      <xdr:row>19</xdr:row>
      <xdr:rowOff>180975</xdr:rowOff>
    </xdr:from>
    <xdr:to>
      <xdr:col>10</xdr:col>
      <xdr:colOff>492289</xdr:colOff>
      <xdr:row>21</xdr:row>
      <xdr:rowOff>169307</xdr:rowOff>
    </xdr:to>
    <xdr:sp macro="" textlink="">
      <xdr:nvSpPr>
        <xdr:cNvPr id="16" name="TextBox 30"/>
        <xdr:cNvSpPr txBox="1"/>
      </xdr:nvSpPr>
      <xdr:spPr>
        <a:xfrm>
          <a:off x="8420100" y="4086225"/>
          <a:ext cx="568489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Low</a:t>
          </a:r>
        </a:p>
      </xdr:txBody>
    </xdr:sp>
    <xdr:clientData/>
  </xdr:twoCellAnchor>
  <xdr:twoCellAnchor>
    <xdr:from>
      <xdr:col>13</xdr:col>
      <xdr:colOff>466725</xdr:colOff>
      <xdr:row>20</xdr:row>
      <xdr:rowOff>28575</xdr:rowOff>
    </xdr:from>
    <xdr:to>
      <xdr:col>14</xdr:col>
      <xdr:colOff>31643</xdr:colOff>
      <xdr:row>22</xdr:row>
      <xdr:rowOff>16907</xdr:rowOff>
    </xdr:to>
    <xdr:sp macro="" textlink="">
      <xdr:nvSpPr>
        <xdr:cNvPr id="17" name="TextBox 32"/>
        <xdr:cNvSpPr txBox="1"/>
      </xdr:nvSpPr>
      <xdr:spPr>
        <a:xfrm>
          <a:off x="11706225" y="412432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9</xdr:col>
      <xdr:colOff>819150</xdr:colOff>
      <xdr:row>9</xdr:row>
      <xdr:rowOff>104775</xdr:rowOff>
    </xdr:from>
    <xdr:to>
      <xdr:col>10</xdr:col>
      <xdr:colOff>517418</xdr:colOff>
      <xdr:row>11</xdr:row>
      <xdr:rowOff>93107</xdr:rowOff>
    </xdr:to>
    <xdr:sp macro="" textlink="">
      <xdr:nvSpPr>
        <xdr:cNvPr id="18" name="TextBox 32"/>
        <xdr:cNvSpPr txBox="1"/>
      </xdr:nvSpPr>
      <xdr:spPr>
        <a:xfrm>
          <a:off x="8401050" y="212407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11</xdr:col>
      <xdr:colOff>247650</xdr:colOff>
      <xdr:row>11</xdr:row>
      <xdr:rowOff>180975</xdr:rowOff>
    </xdr:from>
    <xdr:to>
      <xdr:col>12</xdr:col>
      <xdr:colOff>619125</xdr:colOff>
      <xdr:row>18</xdr:row>
      <xdr:rowOff>85961</xdr:rowOff>
    </xdr:to>
    <xdr:sp macro="" textlink="">
      <xdr:nvSpPr>
        <xdr:cNvPr id="19" name="Rectangle 18"/>
        <xdr:cNvSpPr/>
      </xdr:nvSpPr>
      <xdr:spPr>
        <a:xfrm>
          <a:off x="9658350" y="2581275"/>
          <a:ext cx="12858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92D050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ok</a:t>
          </a:r>
        </a:p>
      </xdr:txBody>
    </xdr:sp>
    <xdr:clientData/>
  </xdr:twoCellAnchor>
  <xdr:twoCellAnchor>
    <xdr:from>
      <xdr:col>8</xdr:col>
      <xdr:colOff>809624</xdr:colOff>
      <xdr:row>13</xdr:row>
      <xdr:rowOff>123825</xdr:rowOff>
    </xdr:from>
    <xdr:to>
      <xdr:col>10</xdr:col>
      <xdr:colOff>304799</xdr:colOff>
      <xdr:row>17</xdr:row>
      <xdr:rowOff>99405</xdr:rowOff>
    </xdr:to>
    <xdr:sp macro="" textlink="">
      <xdr:nvSpPr>
        <xdr:cNvPr id="20" name="TextBox 60"/>
        <xdr:cNvSpPr txBox="1"/>
      </xdr:nvSpPr>
      <xdr:spPr>
        <a:xfrm>
          <a:off x="7477124" y="2905125"/>
          <a:ext cx="1323975" cy="7185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2800" b="1" i="1">
              <a:ln w="3175">
                <a:solidFill>
                  <a:schemeClr val="tx1"/>
                </a:solidFill>
              </a:ln>
              <a:solidFill>
                <a:schemeClr val="tx2">
                  <a:lumMod val="20000"/>
                  <a:lumOff val="80000"/>
                </a:schemeClr>
              </a:solidFill>
            </a:rPr>
            <a:t>SCF </a:t>
          </a:r>
        </a:p>
        <a:p>
          <a:pPr algn="ctr"/>
          <a:r>
            <a:rPr lang="en-US" sz="1200" b="1" i="1">
              <a:ln w="3175">
                <a:noFill/>
              </a:ln>
              <a:solidFill>
                <a:sysClr val="windowText" lastClr="000000"/>
              </a:solidFill>
            </a:rPr>
            <a:t>(Dilution Water)</a:t>
          </a:r>
          <a:endParaRPr lang="en-US" sz="2400" b="1" i="1">
            <a:ln w="3175"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409575</xdr:colOff>
      <xdr:row>20</xdr:row>
      <xdr:rowOff>171450</xdr:rowOff>
    </xdr:from>
    <xdr:to>
      <xdr:col>13</xdr:col>
      <xdr:colOff>323850</xdr:colOff>
      <xdr:row>23</xdr:row>
      <xdr:rowOff>9525</xdr:rowOff>
    </xdr:to>
    <xdr:sp macro="" textlink="">
      <xdr:nvSpPr>
        <xdr:cNvPr id="21" name="TextBox 60"/>
        <xdr:cNvSpPr txBox="1"/>
      </xdr:nvSpPr>
      <xdr:spPr>
        <a:xfrm>
          <a:off x="9820275" y="4267200"/>
          <a:ext cx="1743075" cy="40957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 b="1" i="1">
              <a:ln w="3175">
                <a:solidFill>
                  <a:schemeClr val="tx1"/>
                </a:solidFill>
              </a:ln>
              <a:solidFill>
                <a:srgbClr val="FFFF99"/>
              </a:solidFill>
            </a:rPr>
            <a:t>GGA</a:t>
          </a:r>
          <a:r>
            <a:rPr lang="en-US" sz="2400" b="1" i="1">
              <a:solidFill>
                <a:srgbClr val="FFFF99"/>
              </a:solidFill>
            </a:rPr>
            <a:t> 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(Seed</a:t>
          </a:r>
          <a:r>
            <a:rPr lang="en-US" sz="1100" b="1" i="1" kern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Volume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US" sz="1100">
            <a:solidFill>
              <a:sysClr val="windowText" lastClr="000000"/>
            </a:solidFill>
            <a:effectLst/>
          </a:endParaRPr>
        </a:p>
        <a:p>
          <a:endParaRPr lang="en-US" sz="2400" b="1" i="1"/>
        </a:p>
      </xdr:txBody>
    </xdr:sp>
    <xdr:clientData/>
  </xdr:twoCellAnchor>
  <xdr:twoCellAnchor>
    <xdr:from>
      <xdr:col>10</xdr:col>
      <xdr:colOff>390525</xdr:colOff>
      <xdr:row>15</xdr:row>
      <xdr:rowOff>85725</xdr:rowOff>
    </xdr:from>
    <xdr:to>
      <xdr:col>11</xdr:col>
      <xdr:colOff>314325</xdr:colOff>
      <xdr:row>15</xdr:row>
      <xdr:rowOff>95250</xdr:rowOff>
    </xdr:to>
    <xdr:cxnSp macro="">
      <xdr:nvCxnSpPr>
        <xdr:cNvPr id="22" name="Straight Connector 21"/>
        <xdr:cNvCxnSpPr/>
      </xdr:nvCxnSpPr>
      <xdr:spPr>
        <a:xfrm>
          <a:off x="8886825" y="3248025"/>
          <a:ext cx="838200" cy="9525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904875</xdr:colOff>
      <xdr:row>17</xdr:row>
      <xdr:rowOff>104775</xdr:rowOff>
    </xdr:from>
    <xdr:to>
      <xdr:col>11</xdr:col>
      <xdr:colOff>904875</xdr:colOff>
      <xdr:row>20</xdr:row>
      <xdr:rowOff>47625</xdr:rowOff>
    </xdr:to>
    <xdr:cxnSp macro="">
      <xdr:nvCxnSpPr>
        <xdr:cNvPr id="23" name="Straight Connector 22"/>
        <xdr:cNvCxnSpPr/>
      </xdr:nvCxnSpPr>
      <xdr:spPr>
        <a:xfrm flipV="1">
          <a:off x="10315575" y="3629025"/>
          <a:ext cx="0" cy="514350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890390</xdr:colOff>
      <xdr:row>20</xdr:row>
      <xdr:rowOff>104775</xdr:rowOff>
    </xdr:from>
    <xdr:ext cx="988861" cy="468077"/>
    <xdr:sp macro="" textlink="">
      <xdr:nvSpPr>
        <xdr:cNvPr id="24" name="TextBox 23"/>
        <xdr:cNvSpPr txBox="1"/>
      </xdr:nvSpPr>
      <xdr:spPr>
        <a:xfrm>
          <a:off x="7557890" y="4200525"/>
          <a:ext cx="988861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/>
            <a:t>i = Increase</a:t>
          </a:r>
        </a:p>
        <a:p>
          <a:pPr algn="ctr"/>
          <a:r>
            <a:rPr lang="en-US" sz="1200"/>
            <a:t>d = Decrease</a:t>
          </a:r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34636</xdr:colOff>
      <xdr:row>3</xdr:row>
      <xdr:rowOff>51957</xdr:rowOff>
    </xdr:from>
    <xdr:to>
      <xdr:col>16</xdr:col>
      <xdr:colOff>554181</xdr:colOff>
      <xdr:row>35</xdr:row>
      <xdr:rowOff>121227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51957</xdr:colOff>
      <xdr:row>3</xdr:row>
      <xdr:rowOff>51955</xdr:rowOff>
    </xdr:from>
    <xdr:to>
      <xdr:col>16</xdr:col>
      <xdr:colOff>554182</xdr:colOff>
      <xdr:row>35</xdr:row>
      <xdr:rowOff>103909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69272</xdr:colOff>
      <xdr:row>3</xdr:row>
      <xdr:rowOff>60613</xdr:rowOff>
    </xdr:from>
    <xdr:to>
      <xdr:col>16</xdr:col>
      <xdr:colOff>519544</xdr:colOff>
      <xdr:row>35</xdr:row>
      <xdr:rowOff>86591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15</xdr:row>
      <xdr:rowOff>76200</xdr:rowOff>
    </xdr:from>
    <xdr:to>
      <xdr:col>6</xdr:col>
      <xdr:colOff>161925</xdr:colOff>
      <xdr:row>15</xdr:row>
      <xdr:rowOff>76200</xdr:rowOff>
    </xdr:to>
    <xdr:cxnSp macro="">
      <xdr:nvCxnSpPr>
        <xdr:cNvPr id="2" name="Straight Arrow Connector 1"/>
        <xdr:cNvCxnSpPr/>
      </xdr:nvCxnSpPr>
      <xdr:spPr>
        <a:xfrm>
          <a:off x="1190625" y="3238500"/>
          <a:ext cx="4076700" cy="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24</xdr:row>
      <xdr:rowOff>66675</xdr:rowOff>
    </xdr:from>
    <xdr:to>
      <xdr:col>4</xdr:col>
      <xdr:colOff>390525</xdr:colOff>
      <xdr:row>24</xdr:row>
      <xdr:rowOff>76201</xdr:rowOff>
    </xdr:to>
    <xdr:cxnSp macro="">
      <xdr:nvCxnSpPr>
        <xdr:cNvPr id="3" name="Straight Arrow Connector 2"/>
        <xdr:cNvCxnSpPr/>
      </xdr:nvCxnSpPr>
      <xdr:spPr>
        <a:xfrm>
          <a:off x="1200150" y="4924425"/>
          <a:ext cx="2733675" cy="9526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31</xdr:row>
      <xdr:rowOff>66675</xdr:rowOff>
    </xdr:from>
    <xdr:to>
      <xdr:col>12</xdr:col>
      <xdr:colOff>66675</xdr:colOff>
      <xdr:row>31</xdr:row>
      <xdr:rowOff>85725</xdr:rowOff>
    </xdr:to>
    <xdr:cxnSp macro="">
      <xdr:nvCxnSpPr>
        <xdr:cNvPr id="4" name="Straight Arrow Connector 3"/>
        <xdr:cNvCxnSpPr/>
      </xdr:nvCxnSpPr>
      <xdr:spPr>
        <a:xfrm>
          <a:off x="1190625" y="6257925"/>
          <a:ext cx="9201150" cy="1905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42</xdr:row>
      <xdr:rowOff>66675</xdr:rowOff>
    </xdr:from>
    <xdr:to>
      <xdr:col>12</xdr:col>
      <xdr:colOff>76200</xdr:colOff>
      <xdr:row>42</xdr:row>
      <xdr:rowOff>76200</xdr:rowOff>
    </xdr:to>
    <xdr:cxnSp macro="">
      <xdr:nvCxnSpPr>
        <xdr:cNvPr id="5" name="Straight Arrow Connector 4"/>
        <xdr:cNvCxnSpPr/>
      </xdr:nvCxnSpPr>
      <xdr:spPr>
        <a:xfrm>
          <a:off x="1190625" y="833437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53</xdr:row>
      <xdr:rowOff>66675</xdr:rowOff>
    </xdr:from>
    <xdr:to>
      <xdr:col>12</xdr:col>
      <xdr:colOff>76200</xdr:colOff>
      <xdr:row>53</xdr:row>
      <xdr:rowOff>76200</xdr:rowOff>
    </xdr:to>
    <xdr:cxnSp macro="">
      <xdr:nvCxnSpPr>
        <xdr:cNvPr id="6" name="Straight Arrow Connector 5"/>
        <xdr:cNvCxnSpPr/>
      </xdr:nvCxnSpPr>
      <xdr:spPr>
        <a:xfrm>
          <a:off x="1190625" y="1041082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24</xdr:row>
      <xdr:rowOff>76200</xdr:rowOff>
    </xdr:from>
    <xdr:to>
      <xdr:col>7</xdr:col>
      <xdr:colOff>409575</xdr:colOff>
      <xdr:row>24</xdr:row>
      <xdr:rowOff>76201</xdr:rowOff>
    </xdr:to>
    <xdr:cxnSp macro="">
      <xdr:nvCxnSpPr>
        <xdr:cNvPr id="7" name="Straight Arrow Connector 6"/>
        <xdr:cNvCxnSpPr/>
      </xdr:nvCxnSpPr>
      <xdr:spPr>
        <a:xfrm flipV="1">
          <a:off x="5162550" y="4933950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200025</xdr:colOff>
      <xdr:row>12</xdr:row>
      <xdr:rowOff>9525</xdr:rowOff>
    </xdr:from>
    <xdr:to>
      <xdr:col>5</xdr:col>
      <xdr:colOff>552450</xdr:colOff>
      <xdr:row>12</xdr:row>
      <xdr:rowOff>9526</xdr:rowOff>
    </xdr:to>
    <xdr:cxnSp macro="">
      <xdr:nvCxnSpPr>
        <xdr:cNvPr id="8" name="Straight Arrow Connector 7"/>
        <xdr:cNvCxnSpPr/>
      </xdr:nvCxnSpPr>
      <xdr:spPr>
        <a:xfrm flipV="1">
          <a:off x="3743325" y="2600325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30956</xdr:colOff>
      <xdr:row>24</xdr:row>
      <xdr:rowOff>71437</xdr:rowOff>
    </xdr:from>
    <xdr:to>
      <xdr:col>12</xdr:col>
      <xdr:colOff>888206</xdr:colOff>
      <xdr:row>24</xdr:row>
      <xdr:rowOff>80962</xdr:rowOff>
    </xdr:to>
    <xdr:cxnSp macro="">
      <xdr:nvCxnSpPr>
        <xdr:cNvPr id="9" name="Straight Arrow Connector 8"/>
        <xdr:cNvCxnSpPr/>
      </xdr:nvCxnSpPr>
      <xdr:spPr>
        <a:xfrm>
          <a:off x="9441656" y="4929187"/>
          <a:ext cx="1771650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523876</xdr:colOff>
      <xdr:row>9</xdr:row>
      <xdr:rowOff>38100</xdr:rowOff>
    </xdr:from>
    <xdr:to>
      <xdr:col>11</xdr:col>
      <xdr:colOff>371476</xdr:colOff>
      <xdr:row>15</xdr:row>
      <xdr:rowOff>114536</xdr:rowOff>
    </xdr:to>
    <xdr:sp macro="" textlink="">
      <xdr:nvSpPr>
        <xdr:cNvPr id="10" name="Rectangle 9"/>
        <xdr:cNvSpPr/>
      </xdr:nvSpPr>
      <xdr:spPr>
        <a:xfrm>
          <a:off x="9020176" y="2057400"/>
          <a:ext cx="7620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695324</xdr:colOff>
      <xdr:row>9</xdr:row>
      <xdr:rowOff>47625</xdr:rowOff>
    </xdr:from>
    <xdr:to>
      <xdr:col>13</xdr:col>
      <xdr:colOff>761999</xdr:colOff>
      <xdr:row>15</xdr:row>
      <xdr:rowOff>124061</xdr:rowOff>
    </xdr:to>
    <xdr:sp macro="" textlink="">
      <xdr:nvSpPr>
        <xdr:cNvPr id="11" name="Rectangle 10"/>
        <xdr:cNvSpPr/>
      </xdr:nvSpPr>
      <xdr:spPr>
        <a:xfrm>
          <a:off x="11020424" y="20669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447675</xdr:colOff>
      <xdr:row>15</xdr:row>
      <xdr:rowOff>19050</xdr:rowOff>
    </xdr:from>
    <xdr:to>
      <xdr:col>13</xdr:col>
      <xdr:colOff>752475</xdr:colOff>
      <xdr:row>21</xdr:row>
      <xdr:rowOff>114536</xdr:rowOff>
    </xdr:to>
    <xdr:sp macro="" textlink="">
      <xdr:nvSpPr>
        <xdr:cNvPr id="12" name="Rectangle 11"/>
        <xdr:cNvSpPr/>
      </xdr:nvSpPr>
      <xdr:spPr>
        <a:xfrm>
          <a:off x="10772775" y="3181350"/>
          <a:ext cx="12192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</a:p>
      </xdr:txBody>
    </xdr:sp>
    <xdr:clientData/>
  </xdr:twoCellAnchor>
  <xdr:twoCellAnchor>
    <xdr:from>
      <xdr:col>10</xdr:col>
      <xdr:colOff>266700</xdr:colOff>
      <xdr:row>15</xdr:row>
      <xdr:rowOff>9525</xdr:rowOff>
    </xdr:from>
    <xdr:to>
      <xdr:col>11</xdr:col>
      <xdr:colOff>333375</xdr:colOff>
      <xdr:row>21</xdr:row>
      <xdr:rowOff>105011</xdr:rowOff>
    </xdr:to>
    <xdr:sp macro="" textlink="">
      <xdr:nvSpPr>
        <xdr:cNvPr id="13" name="Rectangle 12"/>
        <xdr:cNvSpPr/>
      </xdr:nvSpPr>
      <xdr:spPr>
        <a:xfrm>
          <a:off x="8763000" y="31718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10</xdr:col>
      <xdr:colOff>514350</xdr:colOff>
      <xdr:row>21</xdr:row>
      <xdr:rowOff>9525</xdr:rowOff>
    </xdr:from>
    <xdr:to>
      <xdr:col>13</xdr:col>
      <xdr:colOff>466725</xdr:colOff>
      <xdr:row>21</xdr:row>
      <xdr:rowOff>22741</xdr:rowOff>
    </xdr:to>
    <xdr:cxnSp macro="">
      <xdr:nvCxnSpPr>
        <xdr:cNvPr id="14" name="Straight Arrow Connector 13"/>
        <xdr:cNvCxnSpPr>
          <a:endCxn id="17" idx="1"/>
        </xdr:cNvCxnSpPr>
      </xdr:nvCxnSpPr>
      <xdr:spPr>
        <a:xfrm>
          <a:off x="9010650" y="4295775"/>
          <a:ext cx="2695575" cy="13216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11</xdr:row>
      <xdr:rowOff>123825</xdr:rowOff>
    </xdr:from>
    <xdr:to>
      <xdr:col>10</xdr:col>
      <xdr:colOff>228600</xdr:colOff>
      <xdr:row>19</xdr:row>
      <xdr:rowOff>180975</xdr:rowOff>
    </xdr:to>
    <xdr:cxnSp macro="">
      <xdr:nvCxnSpPr>
        <xdr:cNvPr id="15" name="Straight Arrow Connector 14"/>
        <xdr:cNvCxnSpPr/>
      </xdr:nvCxnSpPr>
      <xdr:spPr>
        <a:xfrm flipH="1" flipV="1">
          <a:off x="8715375" y="2524125"/>
          <a:ext cx="9525" cy="156210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838200</xdr:colOff>
      <xdr:row>19</xdr:row>
      <xdr:rowOff>180975</xdr:rowOff>
    </xdr:from>
    <xdr:to>
      <xdr:col>10</xdr:col>
      <xdr:colOff>492289</xdr:colOff>
      <xdr:row>21</xdr:row>
      <xdr:rowOff>169307</xdr:rowOff>
    </xdr:to>
    <xdr:sp macro="" textlink="">
      <xdr:nvSpPr>
        <xdr:cNvPr id="16" name="TextBox 30"/>
        <xdr:cNvSpPr txBox="1"/>
      </xdr:nvSpPr>
      <xdr:spPr>
        <a:xfrm>
          <a:off x="8420100" y="4086225"/>
          <a:ext cx="568489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Low</a:t>
          </a:r>
        </a:p>
      </xdr:txBody>
    </xdr:sp>
    <xdr:clientData/>
  </xdr:twoCellAnchor>
  <xdr:twoCellAnchor>
    <xdr:from>
      <xdr:col>13</xdr:col>
      <xdr:colOff>466725</xdr:colOff>
      <xdr:row>20</xdr:row>
      <xdr:rowOff>28575</xdr:rowOff>
    </xdr:from>
    <xdr:to>
      <xdr:col>14</xdr:col>
      <xdr:colOff>31643</xdr:colOff>
      <xdr:row>22</xdr:row>
      <xdr:rowOff>16907</xdr:rowOff>
    </xdr:to>
    <xdr:sp macro="" textlink="">
      <xdr:nvSpPr>
        <xdr:cNvPr id="17" name="TextBox 32"/>
        <xdr:cNvSpPr txBox="1"/>
      </xdr:nvSpPr>
      <xdr:spPr>
        <a:xfrm>
          <a:off x="11706225" y="412432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9</xdr:col>
      <xdr:colOff>819150</xdr:colOff>
      <xdr:row>9</xdr:row>
      <xdr:rowOff>104775</xdr:rowOff>
    </xdr:from>
    <xdr:to>
      <xdr:col>10</xdr:col>
      <xdr:colOff>517418</xdr:colOff>
      <xdr:row>11</xdr:row>
      <xdr:rowOff>93107</xdr:rowOff>
    </xdr:to>
    <xdr:sp macro="" textlink="">
      <xdr:nvSpPr>
        <xdr:cNvPr id="18" name="TextBox 32"/>
        <xdr:cNvSpPr txBox="1"/>
      </xdr:nvSpPr>
      <xdr:spPr>
        <a:xfrm>
          <a:off x="8401050" y="212407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11</xdr:col>
      <xdr:colOff>247650</xdr:colOff>
      <xdr:row>11</xdr:row>
      <xdr:rowOff>180975</xdr:rowOff>
    </xdr:from>
    <xdr:to>
      <xdr:col>12</xdr:col>
      <xdr:colOff>619125</xdr:colOff>
      <xdr:row>18</xdr:row>
      <xdr:rowOff>85961</xdr:rowOff>
    </xdr:to>
    <xdr:sp macro="" textlink="">
      <xdr:nvSpPr>
        <xdr:cNvPr id="19" name="Rectangle 18"/>
        <xdr:cNvSpPr/>
      </xdr:nvSpPr>
      <xdr:spPr>
        <a:xfrm>
          <a:off x="9658350" y="2581275"/>
          <a:ext cx="12858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92D050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ok</a:t>
          </a:r>
        </a:p>
      </xdr:txBody>
    </xdr:sp>
    <xdr:clientData/>
  </xdr:twoCellAnchor>
  <xdr:twoCellAnchor>
    <xdr:from>
      <xdr:col>8</xdr:col>
      <xdr:colOff>809624</xdr:colOff>
      <xdr:row>13</xdr:row>
      <xdr:rowOff>123825</xdr:rowOff>
    </xdr:from>
    <xdr:to>
      <xdr:col>10</xdr:col>
      <xdr:colOff>304799</xdr:colOff>
      <xdr:row>17</xdr:row>
      <xdr:rowOff>99405</xdr:rowOff>
    </xdr:to>
    <xdr:sp macro="" textlink="">
      <xdr:nvSpPr>
        <xdr:cNvPr id="20" name="TextBox 60"/>
        <xdr:cNvSpPr txBox="1"/>
      </xdr:nvSpPr>
      <xdr:spPr>
        <a:xfrm>
          <a:off x="7477124" y="2905125"/>
          <a:ext cx="1323975" cy="7185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2800" b="1" i="1">
              <a:ln w="3175">
                <a:solidFill>
                  <a:schemeClr val="tx1"/>
                </a:solidFill>
              </a:ln>
              <a:solidFill>
                <a:schemeClr val="tx2">
                  <a:lumMod val="20000"/>
                  <a:lumOff val="80000"/>
                </a:schemeClr>
              </a:solidFill>
            </a:rPr>
            <a:t>SCF </a:t>
          </a:r>
        </a:p>
        <a:p>
          <a:pPr algn="ctr"/>
          <a:r>
            <a:rPr lang="en-US" sz="1200" b="1" i="1">
              <a:ln w="3175">
                <a:noFill/>
              </a:ln>
              <a:solidFill>
                <a:sysClr val="windowText" lastClr="000000"/>
              </a:solidFill>
            </a:rPr>
            <a:t>(Dilution Water)</a:t>
          </a:r>
          <a:endParaRPr lang="en-US" sz="2400" b="1" i="1">
            <a:ln w="3175"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409575</xdr:colOff>
      <xdr:row>20</xdr:row>
      <xdr:rowOff>171450</xdr:rowOff>
    </xdr:from>
    <xdr:to>
      <xdr:col>13</xdr:col>
      <xdr:colOff>323850</xdr:colOff>
      <xdr:row>23</xdr:row>
      <xdr:rowOff>9525</xdr:rowOff>
    </xdr:to>
    <xdr:sp macro="" textlink="">
      <xdr:nvSpPr>
        <xdr:cNvPr id="21" name="TextBox 60"/>
        <xdr:cNvSpPr txBox="1"/>
      </xdr:nvSpPr>
      <xdr:spPr>
        <a:xfrm>
          <a:off x="9820275" y="4267200"/>
          <a:ext cx="1743075" cy="40957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 b="1" i="1">
              <a:ln w="3175">
                <a:solidFill>
                  <a:schemeClr val="tx1"/>
                </a:solidFill>
              </a:ln>
              <a:solidFill>
                <a:srgbClr val="FFFF99"/>
              </a:solidFill>
            </a:rPr>
            <a:t>GGA</a:t>
          </a:r>
          <a:r>
            <a:rPr lang="en-US" sz="2400" b="1" i="1">
              <a:solidFill>
                <a:srgbClr val="FFFF99"/>
              </a:solidFill>
            </a:rPr>
            <a:t> 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(Seed</a:t>
          </a:r>
          <a:r>
            <a:rPr lang="en-US" sz="1100" b="1" i="1" kern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Volume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US" sz="1100">
            <a:solidFill>
              <a:sysClr val="windowText" lastClr="000000"/>
            </a:solidFill>
            <a:effectLst/>
          </a:endParaRPr>
        </a:p>
        <a:p>
          <a:endParaRPr lang="en-US" sz="2400" b="1" i="1"/>
        </a:p>
      </xdr:txBody>
    </xdr:sp>
    <xdr:clientData/>
  </xdr:twoCellAnchor>
  <xdr:twoCellAnchor>
    <xdr:from>
      <xdr:col>10</xdr:col>
      <xdr:colOff>390525</xdr:colOff>
      <xdr:row>15</xdr:row>
      <xdr:rowOff>85725</xdr:rowOff>
    </xdr:from>
    <xdr:to>
      <xdr:col>11</xdr:col>
      <xdr:colOff>314325</xdr:colOff>
      <xdr:row>15</xdr:row>
      <xdr:rowOff>95250</xdr:rowOff>
    </xdr:to>
    <xdr:cxnSp macro="">
      <xdr:nvCxnSpPr>
        <xdr:cNvPr id="22" name="Straight Connector 21"/>
        <xdr:cNvCxnSpPr/>
      </xdr:nvCxnSpPr>
      <xdr:spPr>
        <a:xfrm>
          <a:off x="8886825" y="3248025"/>
          <a:ext cx="838200" cy="9525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904875</xdr:colOff>
      <xdr:row>17</xdr:row>
      <xdr:rowOff>104775</xdr:rowOff>
    </xdr:from>
    <xdr:to>
      <xdr:col>11</xdr:col>
      <xdr:colOff>904875</xdr:colOff>
      <xdr:row>20</xdr:row>
      <xdr:rowOff>47625</xdr:rowOff>
    </xdr:to>
    <xdr:cxnSp macro="">
      <xdr:nvCxnSpPr>
        <xdr:cNvPr id="23" name="Straight Connector 22"/>
        <xdr:cNvCxnSpPr/>
      </xdr:nvCxnSpPr>
      <xdr:spPr>
        <a:xfrm flipV="1">
          <a:off x="10315575" y="3629025"/>
          <a:ext cx="0" cy="514350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890390</xdr:colOff>
      <xdr:row>20</xdr:row>
      <xdr:rowOff>104775</xdr:rowOff>
    </xdr:from>
    <xdr:ext cx="988861" cy="468077"/>
    <xdr:sp macro="" textlink="">
      <xdr:nvSpPr>
        <xdr:cNvPr id="24" name="TextBox 23"/>
        <xdr:cNvSpPr txBox="1"/>
      </xdr:nvSpPr>
      <xdr:spPr>
        <a:xfrm>
          <a:off x="7557890" y="4200525"/>
          <a:ext cx="988861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/>
            <a:t>i = Increase</a:t>
          </a:r>
        </a:p>
        <a:p>
          <a:pPr algn="ctr"/>
          <a:r>
            <a:rPr lang="en-US" sz="1200"/>
            <a:t>d = Decrease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15</xdr:row>
      <xdr:rowOff>76200</xdr:rowOff>
    </xdr:from>
    <xdr:to>
      <xdr:col>6</xdr:col>
      <xdr:colOff>161925</xdr:colOff>
      <xdr:row>15</xdr:row>
      <xdr:rowOff>76200</xdr:rowOff>
    </xdr:to>
    <xdr:cxnSp macro="">
      <xdr:nvCxnSpPr>
        <xdr:cNvPr id="2" name="Straight Arrow Connector 1"/>
        <xdr:cNvCxnSpPr/>
      </xdr:nvCxnSpPr>
      <xdr:spPr>
        <a:xfrm>
          <a:off x="1190625" y="3238500"/>
          <a:ext cx="4076700" cy="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24</xdr:row>
      <xdr:rowOff>66675</xdr:rowOff>
    </xdr:from>
    <xdr:to>
      <xdr:col>4</xdr:col>
      <xdr:colOff>390525</xdr:colOff>
      <xdr:row>24</xdr:row>
      <xdr:rowOff>76201</xdr:rowOff>
    </xdr:to>
    <xdr:cxnSp macro="">
      <xdr:nvCxnSpPr>
        <xdr:cNvPr id="3" name="Straight Arrow Connector 2"/>
        <xdr:cNvCxnSpPr/>
      </xdr:nvCxnSpPr>
      <xdr:spPr>
        <a:xfrm>
          <a:off x="1200150" y="4924425"/>
          <a:ext cx="2733675" cy="9526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31</xdr:row>
      <xdr:rowOff>66675</xdr:rowOff>
    </xdr:from>
    <xdr:to>
      <xdr:col>12</xdr:col>
      <xdr:colOff>66675</xdr:colOff>
      <xdr:row>31</xdr:row>
      <xdr:rowOff>85725</xdr:rowOff>
    </xdr:to>
    <xdr:cxnSp macro="">
      <xdr:nvCxnSpPr>
        <xdr:cNvPr id="4" name="Straight Arrow Connector 3"/>
        <xdr:cNvCxnSpPr/>
      </xdr:nvCxnSpPr>
      <xdr:spPr>
        <a:xfrm>
          <a:off x="1190625" y="6257925"/>
          <a:ext cx="9201150" cy="1905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42</xdr:row>
      <xdr:rowOff>66675</xdr:rowOff>
    </xdr:from>
    <xdr:to>
      <xdr:col>12</xdr:col>
      <xdr:colOff>76200</xdr:colOff>
      <xdr:row>42</xdr:row>
      <xdr:rowOff>76200</xdr:rowOff>
    </xdr:to>
    <xdr:cxnSp macro="">
      <xdr:nvCxnSpPr>
        <xdr:cNvPr id="5" name="Straight Arrow Connector 4"/>
        <xdr:cNvCxnSpPr/>
      </xdr:nvCxnSpPr>
      <xdr:spPr>
        <a:xfrm>
          <a:off x="1190625" y="833437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53</xdr:row>
      <xdr:rowOff>66675</xdr:rowOff>
    </xdr:from>
    <xdr:to>
      <xdr:col>12</xdr:col>
      <xdr:colOff>76200</xdr:colOff>
      <xdr:row>53</xdr:row>
      <xdr:rowOff>76200</xdr:rowOff>
    </xdr:to>
    <xdr:cxnSp macro="">
      <xdr:nvCxnSpPr>
        <xdr:cNvPr id="6" name="Straight Arrow Connector 5"/>
        <xdr:cNvCxnSpPr/>
      </xdr:nvCxnSpPr>
      <xdr:spPr>
        <a:xfrm>
          <a:off x="1190625" y="1041082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24</xdr:row>
      <xdr:rowOff>76200</xdr:rowOff>
    </xdr:from>
    <xdr:to>
      <xdr:col>7</xdr:col>
      <xdr:colOff>409575</xdr:colOff>
      <xdr:row>24</xdr:row>
      <xdr:rowOff>76201</xdr:rowOff>
    </xdr:to>
    <xdr:cxnSp macro="">
      <xdr:nvCxnSpPr>
        <xdr:cNvPr id="7" name="Straight Arrow Connector 6"/>
        <xdr:cNvCxnSpPr/>
      </xdr:nvCxnSpPr>
      <xdr:spPr>
        <a:xfrm flipV="1">
          <a:off x="5162550" y="4933950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200025</xdr:colOff>
      <xdr:row>12</xdr:row>
      <xdr:rowOff>9525</xdr:rowOff>
    </xdr:from>
    <xdr:to>
      <xdr:col>5</xdr:col>
      <xdr:colOff>552450</xdr:colOff>
      <xdr:row>12</xdr:row>
      <xdr:rowOff>9526</xdr:rowOff>
    </xdr:to>
    <xdr:cxnSp macro="">
      <xdr:nvCxnSpPr>
        <xdr:cNvPr id="8" name="Straight Arrow Connector 7"/>
        <xdr:cNvCxnSpPr/>
      </xdr:nvCxnSpPr>
      <xdr:spPr>
        <a:xfrm flipV="1">
          <a:off x="3743325" y="2600325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30956</xdr:colOff>
      <xdr:row>24</xdr:row>
      <xdr:rowOff>71437</xdr:rowOff>
    </xdr:from>
    <xdr:to>
      <xdr:col>12</xdr:col>
      <xdr:colOff>888206</xdr:colOff>
      <xdr:row>24</xdr:row>
      <xdr:rowOff>80962</xdr:rowOff>
    </xdr:to>
    <xdr:cxnSp macro="">
      <xdr:nvCxnSpPr>
        <xdr:cNvPr id="9" name="Straight Arrow Connector 8"/>
        <xdr:cNvCxnSpPr/>
      </xdr:nvCxnSpPr>
      <xdr:spPr>
        <a:xfrm>
          <a:off x="9441656" y="4929187"/>
          <a:ext cx="1771650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523876</xdr:colOff>
      <xdr:row>9</xdr:row>
      <xdr:rowOff>38100</xdr:rowOff>
    </xdr:from>
    <xdr:to>
      <xdr:col>11</xdr:col>
      <xdr:colOff>371476</xdr:colOff>
      <xdr:row>15</xdr:row>
      <xdr:rowOff>114536</xdr:rowOff>
    </xdr:to>
    <xdr:sp macro="" textlink="">
      <xdr:nvSpPr>
        <xdr:cNvPr id="10" name="Rectangle 9"/>
        <xdr:cNvSpPr/>
      </xdr:nvSpPr>
      <xdr:spPr>
        <a:xfrm>
          <a:off x="9020176" y="2057400"/>
          <a:ext cx="7620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695324</xdr:colOff>
      <xdr:row>9</xdr:row>
      <xdr:rowOff>47625</xdr:rowOff>
    </xdr:from>
    <xdr:to>
      <xdr:col>13</xdr:col>
      <xdr:colOff>761999</xdr:colOff>
      <xdr:row>15</xdr:row>
      <xdr:rowOff>124061</xdr:rowOff>
    </xdr:to>
    <xdr:sp macro="" textlink="">
      <xdr:nvSpPr>
        <xdr:cNvPr id="11" name="Rectangle 10"/>
        <xdr:cNvSpPr/>
      </xdr:nvSpPr>
      <xdr:spPr>
        <a:xfrm>
          <a:off x="11020424" y="20669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447675</xdr:colOff>
      <xdr:row>15</xdr:row>
      <xdr:rowOff>19050</xdr:rowOff>
    </xdr:from>
    <xdr:to>
      <xdr:col>13</xdr:col>
      <xdr:colOff>752475</xdr:colOff>
      <xdr:row>21</xdr:row>
      <xdr:rowOff>114536</xdr:rowOff>
    </xdr:to>
    <xdr:sp macro="" textlink="">
      <xdr:nvSpPr>
        <xdr:cNvPr id="12" name="Rectangle 11"/>
        <xdr:cNvSpPr/>
      </xdr:nvSpPr>
      <xdr:spPr>
        <a:xfrm>
          <a:off x="10772775" y="3181350"/>
          <a:ext cx="12192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</a:p>
      </xdr:txBody>
    </xdr:sp>
    <xdr:clientData/>
  </xdr:twoCellAnchor>
  <xdr:twoCellAnchor>
    <xdr:from>
      <xdr:col>10</xdr:col>
      <xdr:colOff>266700</xdr:colOff>
      <xdr:row>15</xdr:row>
      <xdr:rowOff>9525</xdr:rowOff>
    </xdr:from>
    <xdr:to>
      <xdr:col>11</xdr:col>
      <xdr:colOff>333375</xdr:colOff>
      <xdr:row>21</xdr:row>
      <xdr:rowOff>105011</xdr:rowOff>
    </xdr:to>
    <xdr:sp macro="" textlink="">
      <xdr:nvSpPr>
        <xdr:cNvPr id="13" name="Rectangle 12"/>
        <xdr:cNvSpPr/>
      </xdr:nvSpPr>
      <xdr:spPr>
        <a:xfrm>
          <a:off x="8763000" y="31718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10</xdr:col>
      <xdr:colOff>514350</xdr:colOff>
      <xdr:row>21</xdr:row>
      <xdr:rowOff>9525</xdr:rowOff>
    </xdr:from>
    <xdr:to>
      <xdr:col>13</xdr:col>
      <xdr:colOff>466725</xdr:colOff>
      <xdr:row>21</xdr:row>
      <xdr:rowOff>22741</xdr:rowOff>
    </xdr:to>
    <xdr:cxnSp macro="">
      <xdr:nvCxnSpPr>
        <xdr:cNvPr id="14" name="Straight Arrow Connector 13"/>
        <xdr:cNvCxnSpPr>
          <a:endCxn id="17" idx="1"/>
        </xdr:cNvCxnSpPr>
      </xdr:nvCxnSpPr>
      <xdr:spPr>
        <a:xfrm>
          <a:off x="9010650" y="4295775"/>
          <a:ext cx="2695575" cy="13216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11</xdr:row>
      <xdr:rowOff>123825</xdr:rowOff>
    </xdr:from>
    <xdr:to>
      <xdr:col>10</xdr:col>
      <xdr:colOff>228600</xdr:colOff>
      <xdr:row>19</xdr:row>
      <xdr:rowOff>180975</xdr:rowOff>
    </xdr:to>
    <xdr:cxnSp macro="">
      <xdr:nvCxnSpPr>
        <xdr:cNvPr id="15" name="Straight Arrow Connector 14"/>
        <xdr:cNvCxnSpPr/>
      </xdr:nvCxnSpPr>
      <xdr:spPr>
        <a:xfrm flipH="1" flipV="1">
          <a:off x="8715375" y="2524125"/>
          <a:ext cx="9525" cy="156210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838200</xdr:colOff>
      <xdr:row>19</xdr:row>
      <xdr:rowOff>180975</xdr:rowOff>
    </xdr:from>
    <xdr:to>
      <xdr:col>10</xdr:col>
      <xdr:colOff>492289</xdr:colOff>
      <xdr:row>21</xdr:row>
      <xdr:rowOff>169307</xdr:rowOff>
    </xdr:to>
    <xdr:sp macro="" textlink="">
      <xdr:nvSpPr>
        <xdr:cNvPr id="16" name="TextBox 30"/>
        <xdr:cNvSpPr txBox="1"/>
      </xdr:nvSpPr>
      <xdr:spPr>
        <a:xfrm>
          <a:off x="8420100" y="4086225"/>
          <a:ext cx="568489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Low</a:t>
          </a:r>
        </a:p>
      </xdr:txBody>
    </xdr:sp>
    <xdr:clientData/>
  </xdr:twoCellAnchor>
  <xdr:twoCellAnchor>
    <xdr:from>
      <xdr:col>13</xdr:col>
      <xdr:colOff>466725</xdr:colOff>
      <xdr:row>20</xdr:row>
      <xdr:rowOff>28575</xdr:rowOff>
    </xdr:from>
    <xdr:to>
      <xdr:col>14</xdr:col>
      <xdr:colOff>31643</xdr:colOff>
      <xdr:row>22</xdr:row>
      <xdr:rowOff>16907</xdr:rowOff>
    </xdr:to>
    <xdr:sp macro="" textlink="">
      <xdr:nvSpPr>
        <xdr:cNvPr id="17" name="TextBox 32"/>
        <xdr:cNvSpPr txBox="1"/>
      </xdr:nvSpPr>
      <xdr:spPr>
        <a:xfrm>
          <a:off x="11706225" y="412432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9</xdr:col>
      <xdr:colOff>819150</xdr:colOff>
      <xdr:row>9</xdr:row>
      <xdr:rowOff>104775</xdr:rowOff>
    </xdr:from>
    <xdr:to>
      <xdr:col>10</xdr:col>
      <xdr:colOff>517418</xdr:colOff>
      <xdr:row>11</xdr:row>
      <xdr:rowOff>93107</xdr:rowOff>
    </xdr:to>
    <xdr:sp macro="" textlink="">
      <xdr:nvSpPr>
        <xdr:cNvPr id="18" name="TextBox 32"/>
        <xdr:cNvSpPr txBox="1"/>
      </xdr:nvSpPr>
      <xdr:spPr>
        <a:xfrm>
          <a:off x="8401050" y="212407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11</xdr:col>
      <xdr:colOff>247650</xdr:colOff>
      <xdr:row>11</xdr:row>
      <xdr:rowOff>180975</xdr:rowOff>
    </xdr:from>
    <xdr:to>
      <xdr:col>12</xdr:col>
      <xdr:colOff>619125</xdr:colOff>
      <xdr:row>18</xdr:row>
      <xdr:rowOff>85961</xdr:rowOff>
    </xdr:to>
    <xdr:sp macro="" textlink="">
      <xdr:nvSpPr>
        <xdr:cNvPr id="19" name="Rectangle 18"/>
        <xdr:cNvSpPr/>
      </xdr:nvSpPr>
      <xdr:spPr>
        <a:xfrm>
          <a:off x="9658350" y="2581275"/>
          <a:ext cx="12858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92D050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ok</a:t>
          </a:r>
        </a:p>
      </xdr:txBody>
    </xdr:sp>
    <xdr:clientData/>
  </xdr:twoCellAnchor>
  <xdr:twoCellAnchor>
    <xdr:from>
      <xdr:col>8</xdr:col>
      <xdr:colOff>809624</xdr:colOff>
      <xdr:row>13</xdr:row>
      <xdr:rowOff>123825</xdr:rowOff>
    </xdr:from>
    <xdr:to>
      <xdr:col>10</xdr:col>
      <xdr:colOff>304799</xdr:colOff>
      <xdr:row>17</xdr:row>
      <xdr:rowOff>99405</xdr:rowOff>
    </xdr:to>
    <xdr:sp macro="" textlink="">
      <xdr:nvSpPr>
        <xdr:cNvPr id="20" name="TextBox 60"/>
        <xdr:cNvSpPr txBox="1"/>
      </xdr:nvSpPr>
      <xdr:spPr>
        <a:xfrm>
          <a:off x="7477124" y="2905125"/>
          <a:ext cx="1323975" cy="7185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2800" b="1" i="1">
              <a:ln w="3175">
                <a:solidFill>
                  <a:schemeClr val="tx1"/>
                </a:solidFill>
              </a:ln>
              <a:solidFill>
                <a:schemeClr val="tx2">
                  <a:lumMod val="20000"/>
                  <a:lumOff val="80000"/>
                </a:schemeClr>
              </a:solidFill>
            </a:rPr>
            <a:t>SCF </a:t>
          </a:r>
        </a:p>
        <a:p>
          <a:pPr algn="ctr"/>
          <a:r>
            <a:rPr lang="en-US" sz="1200" b="1" i="1">
              <a:ln w="3175">
                <a:noFill/>
              </a:ln>
              <a:solidFill>
                <a:sysClr val="windowText" lastClr="000000"/>
              </a:solidFill>
            </a:rPr>
            <a:t>(Dilution Water)</a:t>
          </a:r>
          <a:endParaRPr lang="en-US" sz="2400" b="1" i="1">
            <a:ln w="3175"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409575</xdr:colOff>
      <xdr:row>20</xdr:row>
      <xdr:rowOff>171450</xdr:rowOff>
    </xdr:from>
    <xdr:to>
      <xdr:col>13</xdr:col>
      <xdr:colOff>323850</xdr:colOff>
      <xdr:row>23</xdr:row>
      <xdr:rowOff>9525</xdr:rowOff>
    </xdr:to>
    <xdr:sp macro="" textlink="">
      <xdr:nvSpPr>
        <xdr:cNvPr id="21" name="TextBox 60"/>
        <xdr:cNvSpPr txBox="1"/>
      </xdr:nvSpPr>
      <xdr:spPr>
        <a:xfrm>
          <a:off x="9820275" y="4267200"/>
          <a:ext cx="1743075" cy="40957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 b="1" i="1">
              <a:ln w="3175">
                <a:solidFill>
                  <a:schemeClr val="tx1"/>
                </a:solidFill>
              </a:ln>
              <a:solidFill>
                <a:srgbClr val="FFFF99"/>
              </a:solidFill>
            </a:rPr>
            <a:t>GGA</a:t>
          </a:r>
          <a:r>
            <a:rPr lang="en-US" sz="2400" b="1" i="1">
              <a:solidFill>
                <a:srgbClr val="FFFF99"/>
              </a:solidFill>
            </a:rPr>
            <a:t> 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(Seed</a:t>
          </a:r>
          <a:r>
            <a:rPr lang="en-US" sz="1100" b="1" i="1" kern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Volume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US" sz="1100">
            <a:solidFill>
              <a:sysClr val="windowText" lastClr="000000"/>
            </a:solidFill>
            <a:effectLst/>
          </a:endParaRPr>
        </a:p>
        <a:p>
          <a:endParaRPr lang="en-US" sz="2400" b="1" i="1"/>
        </a:p>
      </xdr:txBody>
    </xdr:sp>
    <xdr:clientData/>
  </xdr:twoCellAnchor>
  <xdr:twoCellAnchor>
    <xdr:from>
      <xdr:col>10</xdr:col>
      <xdr:colOff>390525</xdr:colOff>
      <xdr:row>15</xdr:row>
      <xdr:rowOff>85725</xdr:rowOff>
    </xdr:from>
    <xdr:to>
      <xdr:col>11</xdr:col>
      <xdr:colOff>314325</xdr:colOff>
      <xdr:row>15</xdr:row>
      <xdr:rowOff>95250</xdr:rowOff>
    </xdr:to>
    <xdr:cxnSp macro="">
      <xdr:nvCxnSpPr>
        <xdr:cNvPr id="22" name="Straight Connector 21"/>
        <xdr:cNvCxnSpPr/>
      </xdr:nvCxnSpPr>
      <xdr:spPr>
        <a:xfrm>
          <a:off x="8886825" y="3248025"/>
          <a:ext cx="838200" cy="9525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904875</xdr:colOff>
      <xdr:row>17</xdr:row>
      <xdr:rowOff>104775</xdr:rowOff>
    </xdr:from>
    <xdr:to>
      <xdr:col>11</xdr:col>
      <xdr:colOff>904875</xdr:colOff>
      <xdr:row>20</xdr:row>
      <xdr:rowOff>47625</xdr:rowOff>
    </xdr:to>
    <xdr:cxnSp macro="">
      <xdr:nvCxnSpPr>
        <xdr:cNvPr id="23" name="Straight Connector 22"/>
        <xdr:cNvCxnSpPr/>
      </xdr:nvCxnSpPr>
      <xdr:spPr>
        <a:xfrm flipV="1">
          <a:off x="10315575" y="3629025"/>
          <a:ext cx="0" cy="514350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890390</xdr:colOff>
      <xdr:row>20</xdr:row>
      <xdr:rowOff>104775</xdr:rowOff>
    </xdr:from>
    <xdr:ext cx="988861" cy="468077"/>
    <xdr:sp macro="" textlink="">
      <xdr:nvSpPr>
        <xdr:cNvPr id="24" name="TextBox 23"/>
        <xdr:cNvSpPr txBox="1"/>
      </xdr:nvSpPr>
      <xdr:spPr>
        <a:xfrm>
          <a:off x="7557890" y="4200525"/>
          <a:ext cx="988861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/>
            <a:t>i = Increase</a:t>
          </a:r>
        </a:p>
        <a:p>
          <a:pPr algn="ctr"/>
          <a:r>
            <a:rPr lang="en-US" sz="1200"/>
            <a:t>d = Decrease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15</xdr:row>
      <xdr:rowOff>76200</xdr:rowOff>
    </xdr:from>
    <xdr:to>
      <xdr:col>6</xdr:col>
      <xdr:colOff>161925</xdr:colOff>
      <xdr:row>15</xdr:row>
      <xdr:rowOff>76200</xdr:rowOff>
    </xdr:to>
    <xdr:cxnSp macro="">
      <xdr:nvCxnSpPr>
        <xdr:cNvPr id="2" name="Straight Arrow Connector 1"/>
        <xdr:cNvCxnSpPr/>
      </xdr:nvCxnSpPr>
      <xdr:spPr>
        <a:xfrm>
          <a:off x="1190625" y="3238500"/>
          <a:ext cx="4076700" cy="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24</xdr:row>
      <xdr:rowOff>66675</xdr:rowOff>
    </xdr:from>
    <xdr:to>
      <xdr:col>4</xdr:col>
      <xdr:colOff>390525</xdr:colOff>
      <xdr:row>24</xdr:row>
      <xdr:rowOff>76201</xdr:rowOff>
    </xdr:to>
    <xdr:cxnSp macro="">
      <xdr:nvCxnSpPr>
        <xdr:cNvPr id="3" name="Straight Arrow Connector 2"/>
        <xdr:cNvCxnSpPr/>
      </xdr:nvCxnSpPr>
      <xdr:spPr>
        <a:xfrm>
          <a:off x="1200150" y="4924425"/>
          <a:ext cx="2733675" cy="9526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31</xdr:row>
      <xdr:rowOff>66675</xdr:rowOff>
    </xdr:from>
    <xdr:to>
      <xdr:col>12</xdr:col>
      <xdr:colOff>66675</xdr:colOff>
      <xdr:row>31</xdr:row>
      <xdr:rowOff>85725</xdr:rowOff>
    </xdr:to>
    <xdr:cxnSp macro="">
      <xdr:nvCxnSpPr>
        <xdr:cNvPr id="4" name="Straight Arrow Connector 3"/>
        <xdr:cNvCxnSpPr/>
      </xdr:nvCxnSpPr>
      <xdr:spPr>
        <a:xfrm>
          <a:off x="1190625" y="6257925"/>
          <a:ext cx="9201150" cy="1905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42</xdr:row>
      <xdr:rowOff>66675</xdr:rowOff>
    </xdr:from>
    <xdr:to>
      <xdr:col>12</xdr:col>
      <xdr:colOff>76200</xdr:colOff>
      <xdr:row>42</xdr:row>
      <xdr:rowOff>76200</xdr:rowOff>
    </xdr:to>
    <xdr:cxnSp macro="">
      <xdr:nvCxnSpPr>
        <xdr:cNvPr id="5" name="Straight Arrow Connector 4"/>
        <xdr:cNvCxnSpPr/>
      </xdr:nvCxnSpPr>
      <xdr:spPr>
        <a:xfrm>
          <a:off x="1190625" y="833437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53</xdr:row>
      <xdr:rowOff>66675</xdr:rowOff>
    </xdr:from>
    <xdr:to>
      <xdr:col>12</xdr:col>
      <xdr:colOff>76200</xdr:colOff>
      <xdr:row>53</xdr:row>
      <xdr:rowOff>76200</xdr:rowOff>
    </xdr:to>
    <xdr:cxnSp macro="">
      <xdr:nvCxnSpPr>
        <xdr:cNvPr id="6" name="Straight Arrow Connector 5"/>
        <xdr:cNvCxnSpPr/>
      </xdr:nvCxnSpPr>
      <xdr:spPr>
        <a:xfrm>
          <a:off x="1190625" y="1041082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24</xdr:row>
      <xdr:rowOff>76200</xdr:rowOff>
    </xdr:from>
    <xdr:to>
      <xdr:col>7</xdr:col>
      <xdr:colOff>409575</xdr:colOff>
      <xdr:row>24</xdr:row>
      <xdr:rowOff>76201</xdr:rowOff>
    </xdr:to>
    <xdr:cxnSp macro="">
      <xdr:nvCxnSpPr>
        <xdr:cNvPr id="7" name="Straight Arrow Connector 6"/>
        <xdr:cNvCxnSpPr/>
      </xdr:nvCxnSpPr>
      <xdr:spPr>
        <a:xfrm flipV="1">
          <a:off x="5162550" y="4933950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200025</xdr:colOff>
      <xdr:row>12</xdr:row>
      <xdr:rowOff>9525</xdr:rowOff>
    </xdr:from>
    <xdr:to>
      <xdr:col>5</xdr:col>
      <xdr:colOff>552450</xdr:colOff>
      <xdr:row>12</xdr:row>
      <xdr:rowOff>9526</xdr:rowOff>
    </xdr:to>
    <xdr:cxnSp macro="">
      <xdr:nvCxnSpPr>
        <xdr:cNvPr id="8" name="Straight Arrow Connector 7"/>
        <xdr:cNvCxnSpPr/>
      </xdr:nvCxnSpPr>
      <xdr:spPr>
        <a:xfrm flipV="1">
          <a:off x="3743325" y="2600325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30956</xdr:colOff>
      <xdr:row>24</xdr:row>
      <xdr:rowOff>71437</xdr:rowOff>
    </xdr:from>
    <xdr:to>
      <xdr:col>12</xdr:col>
      <xdr:colOff>888206</xdr:colOff>
      <xdr:row>24</xdr:row>
      <xdr:rowOff>80962</xdr:rowOff>
    </xdr:to>
    <xdr:cxnSp macro="">
      <xdr:nvCxnSpPr>
        <xdr:cNvPr id="9" name="Straight Arrow Connector 8"/>
        <xdr:cNvCxnSpPr/>
      </xdr:nvCxnSpPr>
      <xdr:spPr>
        <a:xfrm>
          <a:off x="9441656" y="4929187"/>
          <a:ext cx="1771650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523876</xdr:colOff>
      <xdr:row>9</xdr:row>
      <xdr:rowOff>38100</xdr:rowOff>
    </xdr:from>
    <xdr:to>
      <xdr:col>11</xdr:col>
      <xdr:colOff>371476</xdr:colOff>
      <xdr:row>15</xdr:row>
      <xdr:rowOff>114536</xdr:rowOff>
    </xdr:to>
    <xdr:sp macro="" textlink="">
      <xdr:nvSpPr>
        <xdr:cNvPr id="10" name="Rectangle 9"/>
        <xdr:cNvSpPr/>
      </xdr:nvSpPr>
      <xdr:spPr>
        <a:xfrm>
          <a:off x="9020176" y="2057400"/>
          <a:ext cx="7620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695324</xdr:colOff>
      <xdr:row>9</xdr:row>
      <xdr:rowOff>47625</xdr:rowOff>
    </xdr:from>
    <xdr:to>
      <xdr:col>13</xdr:col>
      <xdr:colOff>761999</xdr:colOff>
      <xdr:row>15</xdr:row>
      <xdr:rowOff>124061</xdr:rowOff>
    </xdr:to>
    <xdr:sp macro="" textlink="">
      <xdr:nvSpPr>
        <xdr:cNvPr id="11" name="Rectangle 10"/>
        <xdr:cNvSpPr/>
      </xdr:nvSpPr>
      <xdr:spPr>
        <a:xfrm>
          <a:off x="11020424" y="20669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447675</xdr:colOff>
      <xdr:row>15</xdr:row>
      <xdr:rowOff>19050</xdr:rowOff>
    </xdr:from>
    <xdr:to>
      <xdr:col>13</xdr:col>
      <xdr:colOff>752475</xdr:colOff>
      <xdr:row>21</xdr:row>
      <xdr:rowOff>114536</xdr:rowOff>
    </xdr:to>
    <xdr:sp macro="" textlink="">
      <xdr:nvSpPr>
        <xdr:cNvPr id="12" name="Rectangle 11"/>
        <xdr:cNvSpPr/>
      </xdr:nvSpPr>
      <xdr:spPr>
        <a:xfrm>
          <a:off x="10772775" y="3181350"/>
          <a:ext cx="12192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</a:p>
      </xdr:txBody>
    </xdr:sp>
    <xdr:clientData/>
  </xdr:twoCellAnchor>
  <xdr:twoCellAnchor>
    <xdr:from>
      <xdr:col>10</xdr:col>
      <xdr:colOff>266700</xdr:colOff>
      <xdr:row>15</xdr:row>
      <xdr:rowOff>9525</xdr:rowOff>
    </xdr:from>
    <xdr:to>
      <xdr:col>11</xdr:col>
      <xdr:colOff>333375</xdr:colOff>
      <xdr:row>21</xdr:row>
      <xdr:rowOff>105011</xdr:rowOff>
    </xdr:to>
    <xdr:sp macro="" textlink="">
      <xdr:nvSpPr>
        <xdr:cNvPr id="13" name="Rectangle 12"/>
        <xdr:cNvSpPr/>
      </xdr:nvSpPr>
      <xdr:spPr>
        <a:xfrm>
          <a:off x="8763000" y="31718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10</xdr:col>
      <xdr:colOff>514350</xdr:colOff>
      <xdr:row>21</xdr:row>
      <xdr:rowOff>9525</xdr:rowOff>
    </xdr:from>
    <xdr:to>
      <xdr:col>13</xdr:col>
      <xdr:colOff>466725</xdr:colOff>
      <xdr:row>21</xdr:row>
      <xdr:rowOff>22741</xdr:rowOff>
    </xdr:to>
    <xdr:cxnSp macro="">
      <xdr:nvCxnSpPr>
        <xdr:cNvPr id="14" name="Straight Arrow Connector 13"/>
        <xdr:cNvCxnSpPr>
          <a:endCxn id="17" idx="1"/>
        </xdr:cNvCxnSpPr>
      </xdr:nvCxnSpPr>
      <xdr:spPr>
        <a:xfrm>
          <a:off x="9010650" y="4295775"/>
          <a:ext cx="2695575" cy="13216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11</xdr:row>
      <xdr:rowOff>123825</xdr:rowOff>
    </xdr:from>
    <xdr:to>
      <xdr:col>10</xdr:col>
      <xdr:colOff>228600</xdr:colOff>
      <xdr:row>19</xdr:row>
      <xdr:rowOff>180975</xdr:rowOff>
    </xdr:to>
    <xdr:cxnSp macro="">
      <xdr:nvCxnSpPr>
        <xdr:cNvPr id="15" name="Straight Arrow Connector 14"/>
        <xdr:cNvCxnSpPr/>
      </xdr:nvCxnSpPr>
      <xdr:spPr>
        <a:xfrm flipH="1" flipV="1">
          <a:off x="8715375" y="2524125"/>
          <a:ext cx="9525" cy="156210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838200</xdr:colOff>
      <xdr:row>19</xdr:row>
      <xdr:rowOff>180975</xdr:rowOff>
    </xdr:from>
    <xdr:to>
      <xdr:col>10</xdr:col>
      <xdr:colOff>492289</xdr:colOff>
      <xdr:row>21</xdr:row>
      <xdr:rowOff>169307</xdr:rowOff>
    </xdr:to>
    <xdr:sp macro="" textlink="">
      <xdr:nvSpPr>
        <xdr:cNvPr id="16" name="TextBox 30"/>
        <xdr:cNvSpPr txBox="1"/>
      </xdr:nvSpPr>
      <xdr:spPr>
        <a:xfrm>
          <a:off x="8420100" y="4086225"/>
          <a:ext cx="568489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Low</a:t>
          </a:r>
        </a:p>
      </xdr:txBody>
    </xdr:sp>
    <xdr:clientData/>
  </xdr:twoCellAnchor>
  <xdr:twoCellAnchor>
    <xdr:from>
      <xdr:col>13</xdr:col>
      <xdr:colOff>466725</xdr:colOff>
      <xdr:row>20</xdr:row>
      <xdr:rowOff>28575</xdr:rowOff>
    </xdr:from>
    <xdr:to>
      <xdr:col>14</xdr:col>
      <xdr:colOff>31643</xdr:colOff>
      <xdr:row>22</xdr:row>
      <xdr:rowOff>16907</xdr:rowOff>
    </xdr:to>
    <xdr:sp macro="" textlink="">
      <xdr:nvSpPr>
        <xdr:cNvPr id="17" name="TextBox 32"/>
        <xdr:cNvSpPr txBox="1"/>
      </xdr:nvSpPr>
      <xdr:spPr>
        <a:xfrm>
          <a:off x="11706225" y="412432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9</xdr:col>
      <xdr:colOff>819150</xdr:colOff>
      <xdr:row>9</xdr:row>
      <xdr:rowOff>104775</xdr:rowOff>
    </xdr:from>
    <xdr:to>
      <xdr:col>10</xdr:col>
      <xdr:colOff>517418</xdr:colOff>
      <xdr:row>11</xdr:row>
      <xdr:rowOff>93107</xdr:rowOff>
    </xdr:to>
    <xdr:sp macro="" textlink="">
      <xdr:nvSpPr>
        <xdr:cNvPr id="18" name="TextBox 32"/>
        <xdr:cNvSpPr txBox="1"/>
      </xdr:nvSpPr>
      <xdr:spPr>
        <a:xfrm>
          <a:off x="8401050" y="212407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11</xdr:col>
      <xdr:colOff>247650</xdr:colOff>
      <xdr:row>11</xdr:row>
      <xdr:rowOff>180975</xdr:rowOff>
    </xdr:from>
    <xdr:to>
      <xdr:col>12</xdr:col>
      <xdr:colOff>619125</xdr:colOff>
      <xdr:row>18</xdr:row>
      <xdr:rowOff>85961</xdr:rowOff>
    </xdr:to>
    <xdr:sp macro="" textlink="">
      <xdr:nvSpPr>
        <xdr:cNvPr id="19" name="Rectangle 18"/>
        <xdr:cNvSpPr/>
      </xdr:nvSpPr>
      <xdr:spPr>
        <a:xfrm>
          <a:off x="9658350" y="2581275"/>
          <a:ext cx="12858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92D050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ok</a:t>
          </a:r>
        </a:p>
      </xdr:txBody>
    </xdr:sp>
    <xdr:clientData/>
  </xdr:twoCellAnchor>
  <xdr:twoCellAnchor>
    <xdr:from>
      <xdr:col>8</xdr:col>
      <xdr:colOff>809624</xdr:colOff>
      <xdr:row>13</xdr:row>
      <xdr:rowOff>123825</xdr:rowOff>
    </xdr:from>
    <xdr:to>
      <xdr:col>10</xdr:col>
      <xdr:colOff>304799</xdr:colOff>
      <xdr:row>17</xdr:row>
      <xdr:rowOff>99405</xdr:rowOff>
    </xdr:to>
    <xdr:sp macro="" textlink="">
      <xdr:nvSpPr>
        <xdr:cNvPr id="20" name="TextBox 60"/>
        <xdr:cNvSpPr txBox="1"/>
      </xdr:nvSpPr>
      <xdr:spPr>
        <a:xfrm>
          <a:off x="7477124" y="2905125"/>
          <a:ext cx="1323975" cy="7185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2800" b="1" i="1">
              <a:ln w="3175">
                <a:solidFill>
                  <a:schemeClr val="tx1"/>
                </a:solidFill>
              </a:ln>
              <a:solidFill>
                <a:schemeClr val="tx2">
                  <a:lumMod val="20000"/>
                  <a:lumOff val="80000"/>
                </a:schemeClr>
              </a:solidFill>
            </a:rPr>
            <a:t>SCF </a:t>
          </a:r>
        </a:p>
        <a:p>
          <a:pPr algn="ctr"/>
          <a:r>
            <a:rPr lang="en-US" sz="1200" b="1" i="1">
              <a:ln w="3175">
                <a:noFill/>
              </a:ln>
              <a:solidFill>
                <a:sysClr val="windowText" lastClr="000000"/>
              </a:solidFill>
            </a:rPr>
            <a:t>(Dilution Water)</a:t>
          </a:r>
          <a:endParaRPr lang="en-US" sz="2400" b="1" i="1">
            <a:ln w="3175"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409575</xdr:colOff>
      <xdr:row>20</xdr:row>
      <xdr:rowOff>171450</xdr:rowOff>
    </xdr:from>
    <xdr:to>
      <xdr:col>13</xdr:col>
      <xdr:colOff>323850</xdr:colOff>
      <xdr:row>23</xdr:row>
      <xdr:rowOff>9525</xdr:rowOff>
    </xdr:to>
    <xdr:sp macro="" textlink="">
      <xdr:nvSpPr>
        <xdr:cNvPr id="21" name="TextBox 60"/>
        <xdr:cNvSpPr txBox="1"/>
      </xdr:nvSpPr>
      <xdr:spPr>
        <a:xfrm>
          <a:off x="9820275" y="4267200"/>
          <a:ext cx="1743075" cy="40957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 b="1" i="1">
              <a:ln w="3175">
                <a:solidFill>
                  <a:schemeClr val="tx1"/>
                </a:solidFill>
              </a:ln>
              <a:solidFill>
                <a:srgbClr val="FFFF99"/>
              </a:solidFill>
            </a:rPr>
            <a:t>GGA</a:t>
          </a:r>
          <a:r>
            <a:rPr lang="en-US" sz="2400" b="1" i="1">
              <a:solidFill>
                <a:srgbClr val="FFFF99"/>
              </a:solidFill>
            </a:rPr>
            <a:t> 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(Seed</a:t>
          </a:r>
          <a:r>
            <a:rPr lang="en-US" sz="1100" b="1" i="1" kern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Volume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US" sz="1100">
            <a:solidFill>
              <a:sysClr val="windowText" lastClr="000000"/>
            </a:solidFill>
            <a:effectLst/>
          </a:endParaRPr>
        </a:p>
        <a:p>
          <a:endParaRPr lang="en-US" sz="2400" b="1" i="1"/>
        </a:p>
      </xdr:txBody>
    </xdr:sp>
    <xdr:clientData/>
  </xdr:twoCellAnchor>
  <xdr:twoCellAnchor>
    <xdr:from>
      <xdr:col>10</xdr:col>
      <xdr:colOff>390525</xdr:colOff>
      <xdr:row>15</xdr:row>
      <xdr:rowOff>85725</xdr:rowOff>
    </xdr:from>
    <xdr:to>
      <xdr:col>11</xdr:col>
      <xdr:colOff>314325</xdr:colOff>
      <xdr:row>15</xdr:row>
      <xdr:rowOff>95250</xdr:rowOff>
    </xdr:to>
    <xdr:cxnSp macro="">
      <xdr:nvCxnSpPr>
        <xdr:cNvPr id="22" name="Straight Connector 21"/>
        <xdr:cNvCxnSpPr/>
      </xdr:nvCxnSpPr>
      <xdr:spPr>
        <a:xfrm>
          <a:off x="8886825" y="3248025"/>
          <a:ext cx="838200" cy="9525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904875</xdr:colOff>
      <xdr:row>17</xdr:row>
      <xdr:rowOff>104775</xdr:rowOff>
    </xdr:from>
    <xdr:to>
      <xdr:col>11</xdr:col>
      <xdr:colOff>904875</xdr:colOff>
      <xdr:row>20</xdr:row>
      <xdr:rowOff>47625</xdr:rowOff>
    </xdr:to>
    <xdr:cxnSp macro="">
      <xdr:nvCxnSpPr>
        <xdr:cNvPr id="23" name="Straight Connector 22"/>
        <xdr:cNvCxnSpPr/>
      </xdr:nvCxnSpPr>
      <xdr:spPr>
        <a:xfrm flipV="1">
          <a:off x="10315575" y="3629025"/>
          <a:ext cx="0" cy="514350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890390</xdr:colOff>
      <xdr:row>20</xdr:row>
      <xdr:rowOff>104775</xdr:rowOff>
    </xdr:from>
    <xdr:ext cx="988861" cy="468077"/>
    <xdr:sp macro="" textlink="">
      <xdr:nvSpPr>
        <xdr:cNvPr id="24" name="TextBox 23"/>
        <xdr:cNvSpPr txBox="1"/>
      </xdr:nvSpPr>
      <xdr:spPr>
        <a:xfrm>
          <a:off x="7557890" y="4200525"/>
          <a:ext cx="988861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/>
            <a:t>i = Increase</a:t>
          </a:r>
        </a:p>
        <a:p>
          <a:pPr algn="ctr"/>
          <a:r>
            <a:rPr lang="en-US" sz="1200"/>
            <a:t>d = Decrease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15</xdr:row>
      <xdr:rowOff>76200</xdr:rowOff>
    </xdr:from>
    <xdr:to>
      <xdr:col>6</xdr:col>
      <xdr:colOff>161925</xdr:colOff>
      <xdr:row>15</xdr:row>
      <xdr:rowOff>76200</xdr:rowOff>
    </xdr:to>
    <xdr:cxnSp macro="">
      <xdr:nvCxnSpPr>
        <xdr:cNvPr id="2" name="Straight Arrow Connector 1"/>
        <xdr:cNvCxnSpPr/>
      </xdr:nvCxnSpPr>
      <xdr:spPr>
        <a:xfrm>
          <a:off x="1190625" y="3238500"/>
          <a:ext cx="4076700" cy="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24</xdr:row>
      <xdr:rowOff>66675</xdr:rowOff>
    </xdr:from>
    <xdr:to>
      <xdr:col>4</xdr:col>
      <xdr:colOff>390525</xdr:colOff>
      <xdr:row>24</xdr:row>
      <xdr:rowOff>76201</xdr:rowOff>
    </xdr:to>
    <xdr:cxnSp macro="">
      <xdr:nvCxnSpPr>
        <xdr:cNvPr id="3" name="Straight Arrow Connector 2"/>
        <xdr:cNvCxnSpPr/>
      </xdr:nvCxnSpPr>
      <xdr:spPr>
        <a:xfrm>
          <a:off x="1200150" y="4924425"/>
          <a:ext cx="2733675" cy="9526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31</xdr:row>
      <xdr:rowOff>66675</xdr:rowOff>
    </xdr:from>
    <xdr:to>
      <xdr:col>12</xdr:col>
      <xdr:colOff>66675</xdr:colOff>
      <xdr:row>31</xdr:row>
      <xdr:rowOff>85725</xdr:rowOff>
    </xdr:to>
    <xdr:cxnSp macro="">
      <xdr:nvCxnSpPr>
        <xdr:cNvPr id="4" name="Straight Arrow Connector 3"/>
        <xdr:cNvCxnSpPr/>
      </xdr:nvCxnSpPr>
      <xdr:spPr>
        <a:xfrm>
          <a:off x="1190625" y="6257925"/>
          <a:ext cx="9201150" cy="1905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42</xdr:row>
      <xdr:rowOff>66675</xdr:rowOff>
    </xdr:from>
    <xdr:to>
      <xdr:col>12</xdr:col>
      <xdr:colOff>76200</xdr:colOff>
      <xdr:row>42</xdr:row>
      <xdr:rowOff>76200</xdr:rowOff>
    </xdr:to>
    <xdr:cxnSp macro="">
      <xdr:nvCxnSpPr>
        <xdr:cNvPr id="5" name="Straight Arrow Connector 4"/>
        <xdr:cNvCxnSpPr/>
      </xdr:nvCxnSpPr>
      <xdr:spPr>
        <a:xfrm>
          <a:off x="1190625" y="833437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53</xdr:row>
      <xdr:rowOff>66675</xdr:rowOff>
    </xdr:from>
    <xdr:to>
      <xdr:col>12</xdr:col>
      <xdr:colOff>76200</xdr:colOff>
      <xdr:row>53</xdr:row>
      <xdr:rowOff>76200</xdr:rowOff>
    </xdr:to>
    <xdr:cxnSp macro="">
      <xdr:nvCxnSpPr>
        <xdr:cNvPr id="6" name="Straight Arrow Connector 5"/>
        <xdr:cNvCxnSpPr/>
      </xdr:nvCxnSpPr>
      <xdr:spPr>
        <a:xfrm>
          <a:off x="1190625" y="1041082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24</xdr:row>
      <xdr:rowOff>76200</xdr:rowOff>
    </xdr:from>
    <xdr:to>
      <xdr:col>7</xdr:col>
      <xdr:colOff>409575</xdr:colOff>
      <xdr:row>24</xdr:row>
      <xdr:rowOff>76201</xdr:rowOff>
    </xdr:to>
    <xdr:cxnSp macro="">
      <xdr:nvCxnSpPr>
        <xdr:cNvPr id="7" name="Straight Arrow Connector 6"/>
        <xdr:cNvCxnSpPr/>
      </xdr:nvCxnSpPr>
      <xdr:spPr>
        <a:xfrm flipV="1">
          <a:off x="5162550" y="4933950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200025</xdr:colOff>
      <xdr:row>12</xdr:row>
      <xdr:rowOff>9525</xdr:rowOff>
    </xdr:from>
    <xdr:to>
      <xdr:col>5</xdr:col>
      <xdr:colOff>552450</xdr:colOff>
      <xdr:row>12</xdr:row>
      <xdr:rowOff>9526</xdr:rowOff>
    </xdr:to>
    <xdr:cxnSp macro="">
      <xdr:nvCxnSpPr>
        <xdr:cNvPr id="8" name="Straight Arrow Connector 7"/>
        <xdr:cNvCxnSpPr/>
      </xdr:nvCxnSpPr>
      <xdr:spPr>
        <a:xfrm flipV="1">
          <a:off x="3743325" y="2600325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30956</xdr:colOff>
      <xdr:row>24</xdr:row>
      <xdr:rowOff>71437</xdr:rowOff>
    </xdr:from>
    <xdr:to>
      <xdr:col>12</xdr:col>
      <xdr:colOff>888206</xdr:colOff>
      <xdr:row>24</xdr:row>
      <xdr:rowOff>80962</xdr:rowOff>
    </xdr:to>
    <xdr:cxnSp macro="">
      <xdr:nvCxnSpPr>
        <xdr:cNvPr id="9" name="Straight Arrow Connector 8"/>
        <xdr:cNvCxnSpPr/>
      </xdr:nvCxnSpPr>
      <xdr:spPr>
        <a:xfrm>
          <a:off x="9441656" y="4929187"/>
          <a:ext cx="1771650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523876</xdr:colOff>
      <xdr:row>9</xdr:row>
      <xdr:rowOff>38100</xdr:rowOff>
    </xdr:from>
    <xdr:to>
      <xdr:col>11</xdr:col>
      <xdr:colOff>371476</xdr:colOff>
      <xdr:row>15</xdr:row>
      <xdr:rowOff>114536</xdr:rowOff>
    </xdr:to>
    <xdr:sp macro="" textlink="">
      <xdr:nvSpPr>
        <xdr:cNvPr id="10" name="Rectangle 9"/>
        <xdr:cNvSpPr/>
      </xdr:nvSpPr>
      <xdr:spPr>
        <a:xfrm>
          <a:off x="9020176" y="2057400"/>
          <a:ext cx="7620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695324</xdr:colOff>
      <xdr:row>9</xdr:row>
      <xdr:rowOff>47625</xdr:rowOff>
    </xdr:from>
    <xdr:to>
      <xdr:col>13</xdr:col>
      <xdr:colOff>761999</xdr:colOff>
      <xdr:row>15</xdr:row>
      <xdr:rowOff>124061</xdr:rowOff>
    </xdr:to>
    <xdr:sp macro="" textlink="">
      <xdr:nvSpPr>
        <xdr:cNvPr id="11" name="Rectangle 10"/>
        <xdr:cNvSpPr/>
      </xdr:nvSpPr>
      <xdr:spPr>
        <a:xfrm>
          <a:off x="11020424" y="20669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447675</xdr:colOff>
      <xdr:row>15</xdr:row>
      <xdr:rowOff>19050</xdr:rowOff>
    </xdr:from>
    <xdr:to>
      <xdr:col>13</xdr:col>
      <xdr:colOff>752475</xdr:colOff>
      <xdr:row>21</xdr:row>
      <xdr:rowOff>114536</xdr:rowOff>
    </xdr:to>
    <xdr:sp macro="" textlink="">
      <xdr:nvSpPr>
        <xdr:cNvPr id="12" name="Rectangle 11"/>
        <xdr:cNvSpPr/>
      </xdr:nvSpPr>
      <xdr:spPr>
        <a:xfrm>
          <a:off x="10772775" y="3181350"/>
          <a:ext cx="12192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</a:p>
      </xdr:txBody>
    </xdr:sp>
    <xdr:clientData/>
  </xdr:twoCellAnchor>
  <xdr:twoCellAnchor>
    <xdr:from>
      <xdr:col>10</xdr:col>
      <xdr:colOff>266700</xdr:colOff>
      <xdr:row>15</xdr:row>
      <xdr:rowOff>9525</xdr:rowOff>
    </xdr:from>
    <xdr:to>
      <xdr:col>11</xdr:col>
      <xdr:colOff>333375</xdr:colOff>
      <xdr:row>21</xdr:row>
      <xdr:rowOff>105011</xdr:rowOff>
    </xdr:to>
    <xdr:sp macro="" textlink="">
      <xdr:nvSpPr>
        <xdr:cNvPr id="13" name="Rectangle 12"/>
        <xdr:cNvSpPr/>
      </xdr:nvSpPr>
      <xdr:spPr>
        <a:xfrm>
          <a:off x="8763000" y="31718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10</xdr:col>
      <xdr:colOff>514350</xdr:colOff>
      <xdr:row>21</xdr:row>
      <xdr:rowOff>9525</xdr:rowOff>
    </xdr:from>
    <xdr:to>
      <xdr:col>13</xdr:col>
      <xdr:colOff>466725</xdr:colOff>
      <xdr:row>21</xdr:row>
      <xdr:rowOff>22741</xdr:rowOff>
    </xdr:to>
    <xdr:cxnSp macro="">
      <xdr:nvCxnSpPr>
        <xdr:cNvPr id="14" name="Straight Arrow Connector 13"/>
        <xdr:cNvCxnSpPr>
          <a:endCxn id="17" idx="1"/>
        </xdr:cNvCxnSpPr>
      </xdr:nvCxnSpPr>
      <xdr:spPr>
        <a:xfrm>
          <a:off x="9010650" y="4295775"/>
          <a:ext cx="2695575" cy="13216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11</xdr:row>
      <xdr:rowOff>123825</xdr:rowOff>
    </xdr:from>
    <xdr:to>
      <xdr:col>10</xdr:col>
      <xdr:colOff>228600</xdr:colOff>
      <xdr:row>19</xdr:row>
      <xdr:rowOff>180975</xdr:rowOff>
    </xdr:to>
    <xdr:cxnSp macro="">
      <xdr:nvCxnSpPr>
        <xdr:cNvPr id="15" name="Straight Arrow Connector 14"/>
        <xdr:cNvCxnSpPr/>
      </xdr:nvCxnSpPr>
      <xdr:spPr>
        <a:xfrm flipH="1" flipV="1">
          <a:off x="8715375" y="2524125"/>
          <a:ext cx="9525" cy="156210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838200</xdr:colOff>
      <xdr:row>19</xdr:row>
      <xdr:rowOff>180975</xdr:rowOff>
    </xdr:from>
    <xdr:to>
      <xdr:col>10</xdr:col>
      <xdr:colOff>492289</xdr:colOff>
      <xdr:row>21</xdr:row>
      <xdr:rowOff>169307</xdr:rowOff>
    </xdr:to>
    <xdr:sp macro="" textlink="">
      <xdr:nvSpPr>
        <xdr:cNvPr id="16" name="TextBox 30"/>
        <xdr:cNvSpPr txBox="1"/>
      </xdr:nvSpPr>
      <xdr:spPr>
        <a:xfrm>
          <a:off x="8420100" y="4086225"/>
          <a:ext cx="568489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Low</a:t>
          </a:r>
        </a:p>
      </xdr:txBody>
    </xdr:sp>
    <xdr:clientData/>
  </xdr:twoCellAnchor>
  <xdr:twoCellAnchor>
    <xdr:from>
      <xdr:col>13</xdr:col>
      <xdr:colOff>466725</xdr:colOff>
      <xdr:row>20</xdr:row>
      <xdr:rowOff>28575</xdr:rowOff>
    </xdr:from>
    <xdr:to>
      <xdr:col>14</xdr:col>
      <xdr:colOff>31643</xdr:colOff>
      <xdr:row>22</xdr:row>
      <xdr:rowOff>16907</xdr:rowOff>
    </xdr:to>
    <xdr:sp macro="" textlink="">
      <xdr:nvSpPr>
        <xdr:cNvPr id="17" name="TextBox 32"/>
        <xdr:cNvSpPr txBox="1"/>
      </xdr:nvSpPr>
      <xdr:spPr>
        <a:xfrm>
          <a:off x="11706225" y="412432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9</xdr:col>
      <xdr:colOff>819150</xdr:colOff>
      <xdr:row>9</xdr:row>
      <xdr:rowOff>104775</xdr:rowOff>
    </xdr:from>
    <xdr:to>
      <xdr:col>10</xdr:col>
      <xdr:colOff>517418</xdr:colOff>
      <xdr:row>11</xdr:row>
      <xdr:rowOff>93107</xdr:rowOff>
    </xdr:to>
    <xdr:sp macro="" textlink="">
      <xdr:nvSpPr>
        <xdr:cNvPr id="18" name="TextBox 32"/>
        <xdr:cNvSpPr txBox="1"/>
      </xdr:nvSpPr>
      <xdr:spPr>
        <a:xfrm>
          <a:off x="8401050" y="212407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11</xdr:col>
      <xdr:colOff>247650</xdr:colOff>
      <xdr:row>11</xdr:row>
      <xdr:rowOff>180975</xdr:rowOff>
    </xdr:from>
    <xdr:to>
      <xdr:col>12</xdr:col>
      <xdr:colOff>619125</xdr:colOff>
      <xdr:row>18</xdr:row>
      <xdr:rowOff>85961</xdr:rowOff>
    </xdr:to>
    <xdr:sp macro="" textlink="">
      <xdr:nvSpPr>
        <xdr:cNvPr id="19" name="Rectangle 18"/>
        <xdr:cNvSpPr/>
      </xdr:nvSpPr>
      <xdr:spPr>
        <a:xfrm>
          <a:off x="9658350" y="2581275"/>
          <a:ext cx="12858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92D050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ok</a:t>
          </a:r>
        </a:p>
      </xdr:txBody>
    </xdr:sp>
    <xdr:clientData/>
  </xdr:twoCellAnchor>
  <xdr:twoCellAnchor>
    <xdr:from>
      <xdr:col>8</xdr:col>
      <xdr:colOff>809624</xdr:colOff>
      <xdr:row>13</xdr:row>
      <xdr:rowOff>123825</xdr:rowOff>
    </xdr:from>
    <xdr:to>
      <xdr:col>10</xdr:col>
      <xdr:colOff>304799</xdr:colOff>
      <xdr:row>17</xdr:row>
      <xdr:rowOff>99405</xdr:rowOff>
    </xdr:to>
    <xdr:sp macro="" textlink="">
      <xdr:nvSpPr>
        <xdr:cNvPr id="20" name="TextBox 60"/>
        <xdr:cNvSpPr txBox="1"/>
      </xdr:nvSpPr>
      <xdr:spPr>
        <a:xfrm>
          <a:off x="7477124" y="2905125"/>
          <a:ext cx="1323975" cy="7185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2800" b="1" i="1">
              <a:ln w="3175">
                <a:solidFill>
                  <a:schemeClr val="tx1"/>
                </a:solidFill>
              </a:ln>
              <a:solidFill>
                <a:schemeClr val="tx2">
                  <a:lumMod val="20000"/>
                  <a:lumOff val="80000"/>
                </a:schemeClr>
              </a:solidFill>
            </a:rPr>
            <a:t>SCF </a:t>
          </a:r>
        </a:p>
        <a:p>
          <a:pPr algn="ctr"/>
          <a:r>
            <a:rPr lang="en-US" sz="1200" b="1" i="1">
              <a:ln w="3175">
                <a:noFill/>
              </a:ln>
              <a:solidFill>
                <a:sysClr val="windowText" lastClr="000000"/>
              </a:solidFill>
            </a:rPr>
            <a:t>(Dilution Water)</a:t>
          </a:r>
          <a:endParaRPr lang="en-US" sz="2400" b="1" i="1">
            <a:ln w="3175"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409575</xdr:colOff>
      <xdr:row>20</xdr:row>
      <xdr:rowOff>171450</xdr:rowOff>
    </xdr:from>
    <xdr:to>
      <xdr:col>13</xdr:col>
      <xdr:colOff>323850</xdr:colOff>
      <xdr:row>23</xdr:row>
      <xdr:rowOff>9525</xdr:rowOff>
    </xdr:to>
    <xdr:sp macro="" textlink="">
      <xdr:nvSpPr>
        <xdr:cNvPr id="21" name="TextBox 60"/>
        <xdr:cNvSpPr txBox="1"/>
      </xdr:nvSpPr>
      <xdr:spPr>
        <a:xfrm>
          <a:off x="9820275" y="4267200"/>
          <a:ext cx="1743075" cy="40957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 b="1" i="1">
              <a:ln w="3175">
                <a:solidFill>
                  <a:schemeClr val="tx1"/>
                </a:solidFill>
              </a:ln>
              <a:solidFill>
                <a:srgbClr val="FFFF99"/>
              </a:solidFill>
            </a:rPr>
            <a:t>GGA</a:t>
          </a:r>
          <a:r>
            <a:rPr lang="en-US" sz="2400" b="1" i="1">
              <a:solidFill>
                <a:srgbClr val="FFFF99"/>
              </a:solidFill>
            </a:rPr>
            <a:t> 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(Seed</a:t>
          </a:r>
          <a:r>
            <a:rPr lang="en-US" sz="1100" b="1" i="1" kern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Volume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US" sz="1100">
            <a:solidFill>
              <a:sysClr val="windowText" lastClr="000000"/>
            </a:solidFill>
            <a:effectLst/>
          </a:endParaRPr>
        </a:p>
        <a:p>
          <a:endParaRPr lang="en-US" sz="2400" b="1" i="1"/>
        </a:p>
      </xdr:txBody>
    </xdr:sp>
    <xdr:clientData/>
  </xdr:twoCellAnchor>
  <xdr:twoCellAnchor>
    <xdr:from>
      <xdr:col>10</xdr:col>
      <xdr:colOff>390525</xdr:colOff>
      <xdr:row>15</xdr:row>
      <xdr:rowOff>85725</xdr:rowOff>
    </xdr:from>
    <xdr:to>
      <xdr:col>11</xdr:col>
      <xdr:colOff>314325</xdr:colOff>
      <xdr:row>15</xdr:row>
      <xdr:rowOff>95250</xdr:rowOff>
    </xdr:to>
    <xdr:cxnSp macro="">
      <xdr:nvCxnSpPr>
        <xdr:cNvPr id="22" name="Straight Connector 21"/>
        <xdr:cNvCxnSpPr/>
      </xdr:nvCxnSpPr>
      <xdr:spPr>
        <a:xfrm>
          <a:off x="8886825" y="3248025"/>
          <a:ext cx="838200" cy="9525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904875</xdr:colOff>
      <xdr:row>17</xdr:row>
      <xdr:rowOff>104775</xdr:rowOff>
    </xdr:from>
    <xdr:to>
      <xdr:col>11</xdr:col>
      <xdr:colOff>904875</xdr:colOff>
      <xdr:row>20</xdr:row>
      <xdr:rowOff>47625</xdr:rowOff>
    </xdr:to>
    <xdr:cxnSp macro="">
      <xdr:nvCxnSpPr>
        <xdr:cNvPr id="23" name="Straight Connector 22"/>
        <xdr:cNvCxnSpPr/>
      </xdr:nvCxnSpPr>
      <xdr:spPr>
        <a:xfrm flipV="1">
          <a:off x="10315575" y="3629025"/>
          <a:ext cx="0" cy="514350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890390</xdr:colOff>
      <xdr:row>20</xdr:row>
      <xdr:rowOff>104775</xdr:rowOff>
    </xdr:from>
    <xdr:ext cx="988861" cy="468077"/>
    <xdr:sp macro="" textlink="">
      <xdr:nvSpPr>
        <xdr:cNvPr id="24" name="TextBox 23"/>
        <xdr:cNvSpPr txBox="1"/>
      </xdr:nvSpPr>
      <xdr:spPr>
        <a:xfrm>
          <a:off x="7557890" y="4200525"/>
          <a:ext cx="988861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/>
            <a:t>i = Increase</a:t>
          </a:r>
        </a:p>
        <a:p>
          <a:pPr algn="ctr"/>
          <a:r>
            <a:rPr lang="en-US" sz="1200"/>
            <a:t>d = Decrease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15</xdr:row>
      <xdr:rowOff>76200</xdr:rowOff>
    </xdr:from>
    <xdr:to>
      <xdr:col>6</xdr:col>
      <xdr:colOff>161925</xdr:colOff>
      <xdr:row>15</xdr:row>
      <xdr:rowOff>76200</xdr:rowOff>
    </xdr:to>
    <xdr:cxnSp macro="">
      <xdr:nvCxnSpPr>
        <xdr:cNvPr id="2" name="Straight Arrow Connector 1"/>
        <xdr:cNvCxnSpPr/>
      </xdr:nvCxnSpPr>
      <xdr:spPr>
        <a:xfrm>
          <a:off x="1190625" y="3238500"/>
          <a:ext cx="4076700" cy="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24</xdr:row>
      <xdr:rowOff>66675</xdr:rowOff>
    </xdr:from>
    <xdr:to>
      <xdr:col>4</xdr:col>
      <xdr:colOff>390525</xdr:colOff>
      <xdr:row>24</xdr:row>
      <xdr:rowOff>76201</xdr:rowOff>
    </xdr:to>
    <xdr:cxnSp macro="">
      <xdr:nvCxnSpPr>
        <xdr:cNvPr id="3" name="Straight Arrow Connector 2"/>
        <xdr:cNvCxnSpPr/>
      </xdr:nvCxnSpPr>
      <xdr:spPr>
        <a:xfrm>
          <a:off x="1200150" y="4924425"/>
          <a:ext cx="2733675" cy="9526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31</xdr:row>
      <xdr:rowOff>66675</xdr:rowOff>
    </xdr:from>
    <xdr:to>
      <xdr:col>12</xdr:col>
      <xdr:colOff>66675</xdr:colOff>
      <xdr:row>31</xdr:row>
      <xdr:rowOff>85725</xdr:rowOff>
    </xdr:to>
    <xdr:cxnSp macro="">
      <xdr:nvCxnSpPr>
        <xdr:cNvPr id="4" name="Straight Arrow Connector 3"/>
        <xdr:cNvCxnSpPr/>
      </xdr:nvCxnSpPr>
      <xdr:spPr>
        <a:xfrm>
          <a:off x="1190625" y="6257925"/>
          <a:ext cx="9201150" cy="1905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42</xdr:row>
      <xdr:rowOff>66675</xdr:rowOff>
    </xdr:from>
    <xdr:to>
      <xdr:col>12</xdr:col>
      <xdr:colOff>76200</xdr:colOff>
      <xdr:row>42</xdr:row>
      <xdr:rowOff>76200</xdr:rowOff>
    </xdr:to>
    <xdr:cxnSp macro="">
      <xdr:nvCxnSpPr>
        <xdr:cNvPr id="5" name="Straight Arrow Connector 4"/>
        <xdr:cNvCxnSpPr/>
      </xdr:nvCxnSpPr>
      <xdr:spPr>
        <a:xfrm>
          <a:off x="1190625" y="833437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53</xdr:row>
      <xdr:rowOff>66675</xdr:rowOff>
    </xdr:from>
    <xdr:to>
      <xdr:col>12</xdr:col>
      <xdr:colOff>76200</xdr:colOff>
      <xdr:row>53</xdr:row>
      <xdr:rowOff>76200</xdr:rowOff>
    </xdr:to>
    <xdr:cxnSp macro="">
      <xdr:nvCxnSpPr>
        <xdr:cNvPr id="6" name="Straight Arrow Connector 5"/>
        <xdr:cNvCxnSpPr/>
      </xdr:nvCxnSpPr>
      <xdr:spPr>
        <a:xfrm>
          <a:off x="1190625" y="1041082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24</xdr:row>
      <xdr:rowOff>76200</xdr:rowOff>
    </xdr:from>
    <xdr:to>
      <xdr:col>7</xdr:col>
      <xdr:colOff>409575</xdr:colOff>
      <xdr:row>24</xdr:row>
      <xdr:rowOff>76201</xdr:rowOff>
    </xdr:to>
    <xdr:cxnSp macro="">
      <xdr:nvCxnSpPr>
        <xdr:cNvPr id="7" name="Straight Arrow Connector 6"/>
        <xdr:cNvCxnSpPr/>
      </xdr:nvCxnSpPr>
      <xdr:spPr>
        <a:xfrm flipV="1">
          <a:off x="5162550" y="4933950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200025</xdr:colOff>
      <xdr:row>12</xdr:row>
      <xdr:rowOff>9525</xdr:rowOff>
    </xdr:from>
    <xdr:to>
      <xdr:col>5</xdr:col>
      <xdr:colOff>552450</xdr:colOff>
      <xdr:row>12</xdr:row>
      <xdr:rowOff>9526</xdr:rowOff>
    </xdr:to>
    <xdr:cxnSp macro="">
      <xdr:nvCxnSpPr>
        <xdr:cNvPr id="8" name="Straight Arrow Connector 7"/>
        <xdr:cNvCxnSpPr/>
      </xdr:nvCxnSpPr>
      <xdr:spPr>
        <a:xfrm flipV="1">
          <a:off x="3743325" y="2600325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30956</xdr:colOff>
      <xdr:row>24</xdr:row>
      <xdr:rowOff>71437</xdr:rowOff>
    </xdr:from>
    <xdr:to>
      <xdr:col>12</xdr:col>
      <xdr:colOff>888206</xdr:colOff>
      <xdr:row>24</xdr:row>
      <xdr:rowOff>80962</xdr:rowOff>
    </xdr:to>
    <xdr:cxnSp macro="">
      <xdr:nvCxnSpPr>
        <xdr:cNvPr id="9" name="Straight Arrow Connector 8"/>
        <xdr:cNvCxnSpPr/>
      </xdr:nvCxnSpPr>
      <xdr:spPr>
        <a:xfrm>
          <a:off x="9441656" y="4929187"/>
          <a:ext cx="1771650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523876</xdr:colOff>
      <xdr:row>9</xdr:row>
      <xdr:rowOff>38100</xdr:rowOff>
    </xdr:from>
    <xdr:to>
      <xdr:col>11</xdr:col>
      <xdr:colOff>371476</xdr:colOff>
      <xdr:row>15</xdr:row>
      <xdr:rowOff>114536</xdr:rowOff>
    </xdr:to>
    <xdr:sp macro="" textlink="">
      <xdr:nvSpPr>
        <xdr:cNvPr id="10" name="Rectangle 9"/>
        <xdr:cNvSpPr/>
      </xdr:nvSpPr>
      <xdr:spPr>
        <a:xfrm>
          <a:off x="9020176" y="2057400"/>
          <a:ext cx="7620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695324</xdr:colOff>
      <xdr:row>9</xdr:row>
      <xdr:rowOff>47625</xdr:rowOff>
    </xdr:from>
    <xdr:to>
      <xdr:col>13</xdr:col>
      <xdr:colOff>761999</xdr:colOff>
      <xdr:row>15</xdr:row>
      <xdr:rowOff>124061</xdr:rowOff>
    </xdr:to>
    <xdr:sp macro="" textlink="">
      <xdr:nvSpPr>
        <xdr:cNvPr id="11" name="Rectangle 10"/>
        <xdr:cNvSpPr/>
      </xdr:nvSpPr>
      <xdr:spPr>
        <a:xfrm>
          <a:off x="11020424" y="20669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447675</xdr:colOff>
      <xdr:row>15</xdr:row>
      <xdr:rowOff>19050</xdr:rowOff>
    </xdr:from>
    <xdr:to>
      <xdr:col>13</xdr:col>
      <xdr:colOff>752475</xdr:colOff>
      <xdr:row>21</xdr:row>
      <xdr:rowOff>114536</xdr:rowOff>
    </xdr:to>
    <xdr:sp macro="" textlink="">
      <xdr:nvSpPr>
        <xdr:cNvPr id="12" name="Rectangle 11"/>
        <xdr:cNvSpPr/>
      </xdr:nvSpPr>
      <xdr:spPr>
        <a:xfrm>
          <a:off x="10772775" y="3181350"/>
          <a:ext cx="12192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</a:p>
      </xdr:txBody>
    </xdr:sp>
    <xdr:clientData/>
  </xdr:twoCellAnchor>
  <xdr:twoCellAnchor>
    <xdr:from>
      <xdr:col>10</xdr:col>
      <xdr:colOff>266700</xdr:colOff>
      <xdr:row>15</xdr:row>
      <xdr:rowOff>9525</xdr:rowOff>
    </xdr:from>
    <xdr:to>
      <xdr:col>11</xdr:col>
      <xdr:colOff>333375</xdr:colOff>
      <xdr:row>21</xdr:row>
      <xdr:rowOff>105011</xdr:rowOff>
    </xdr:to>
    <xdr:sp macro="" textlink="">
      <xdr:nvSpPr>
        <xdr:cNvPr id="13" name="Rectangle 12"/>
        <xdr:cNvSpPr/>
      </xdr:nvSpPr>
      <xdr:spPr>
        <a:xfrm>
          <a:off x="8763000" y="31718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10</xdr:col>
      <xdr:colOff>514350</xdr:colOff>
      <xdr:row>21</xdr:row>
      <xdr:rowOff>9525</xdr:rowOff>
    </xdr:from>
    <xdr:to>
      <xdr:col>13</xdr:col>
      <xdr:colOff>466725</xdr:colOff>
      <xdr:row>21</xdr:row>
      <xdr:rowOff>22741</xdr:rowOff>
    </xdr:to>
    <xdr:cxnSp macro="">
      <xdr:nvCxnSpPr>
        <xdr:cNvPr id="14" name="Straight Arrow Connector 13"/>
        <xdr:cNvCxnSpPr>
          <a:endCxn id="17" idx="1"/>
        </xdr:cNvCxnSpPr>
      </xdr:nvCxnSpPr>
      <xdr:spPr>
        <a:xfrm>
          <a:off x="9010650" y="4295775"/>
          <a:ext cx="2695575" cy="13216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11</xdr:row>
      <xdr:rowOff>123825</xdr:rowOff>
    </xdr:from>
    <xdr:to>
      <xdr:col>10</xdr:col>
      <xdr:colOff>228600</xdr:colOff>
      <xdr:row>19</xdr:row>
      <xdr:rowOff>180975</xdr:rowOff>
    </xdr:to>
    <xdr:cxnSp macro="">
      <xdr:nvCxnSpPr>
        <xdr:cNvPr id="15" name="Straight Arrow Connector 14"/>
        <xdr:cNvCxnSpPr/>
      </xdr:nvCxnSpPr>
      <xdr:spPr>
        <a:xfrm flipH="1" flipV="1">
          <a:off x="8715375" y="2524125"/>
          <a:ext cx="9525" cy="156210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838200</xdr:colOff>
      <xdr:row>19</xdr:row>
      <xdr:rowOff>180975</xdr:rowOff>
    </xdr:from>
    <xdr:to>
      <xdr:col>10</xdr:col>
      <xdr:colOff>492289</xdr:colOff>
      <xdr:row>21</xdr:row>
      <xdr:rowOff>169307</xdr:rowOff>
    </xdr:to>
    <xdr:sp macro="" textlink="">
      <xdr:nvSpPr>
        <xdr:cNvPr id="16" name="TextBox 30"/>
        <xdr:cNvSpPr txBox="1"/>
      </xdr:nvSpPr>
      <xdr:spPr>
        <a:xfrm>
          <a:off x="8420100" y="4086225"/>
          <a:ext cx="568489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Low</a:t>
          </a:r>
        </a:p>
      </xdr:txBody>
    </xdr:sp>
    <xdr:clientData/>
  </xdr:twoCellAnchor>
  <xdr:twoCellAnchor>
    <xdr:from>
      <xdr:col>13</xdr:col>
      <xdr:colOff>466725</xdr:colOff>
      <xdr:row>20</xdr:row>
      <xdr:rowOff>28575</xdr:rowOff>
    </xdr:from>
    <xdr:to>
      <xdr:col>14</xdr:col>
      <xdr:colOff>31643</xdr:colOff>
      <xdr:row>22</xdr:row>
      <xdr:rowOff>16907</xdr:rowOff>
    </xdr:to>
    <xdr:sp macro="" textlink="">
      <xdr:nvSpPr>
        <xdr:cNvPr id="17" name="TextBox 32"/>
        <xdr:cNvSpPr txBox="1"/>
      </xdr:nvSpPr>
      <xdr:spPr>
        <a:xfrm>
          <a:off x="11706225" y="412432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9</xdr:col>
      <xdr:colOff>819150</xdr:colOff>
      <xdr:row>9</xdr:row>
      <xdr:rowOff>104775</xdr:rowOff>
    </xdr:from>
    <xdr:to>
      <xdr:col>10</xdr:col>
      <xdr:colOff>517418</xdr:colOff>
      <xdr:row>11</xdr:row>
      <xdr:rowOff>93107</xdr:rowOff>
    </xdr:to>
    <xdr:sp macro="" textlink="">
      <xdr:nvSpPr>
        <xdr:cNvPr id="18" name="TextBox 32"/>
        <xdr:cNvSpPr txBox="1"/>
      </xdr:nvSpPr>
      <xdr:spPr>
        <a:xfrm>
          <a:off x="8401050" y="212407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11</xdr:col>
      <xdr:colOff>247650</xdr:colOff>
      <xdr:row>11</xdr:row>
      <xdr:rowOff>180975</xdr:rowOff>
    </xdr:from>
    <xdr:to>
      <xdr:col>12</xdr:col>
      <xdr:colOff>619125</xdr:colOff>
      <xdr:row>18</xdr:row>
      <xdr:rowOff>85961</xdr:rowOff>
    </xdr:to>
    <xdr:sp macro="" textlink="">
      <xdr:nvSpPr>
        <xdr:cNvPr id="19" name="Rectangle 18"/>
        <xdr:cNvSpPr/>
      </xdr:nvSpPr>
      <xdr:spPr>
        <a:xfrm>
          <a:off x="9658350" y="2581275"/>
          <a:ext cx="12858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92D050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ok</a:t>
          </a:r>
        </a:p>
      </xdr:txBody>
    </xdr:sp>
    <xdr:clientData/>
  </xdr:twoCellAnchor>
  <xdr:twoCellAnchor>
    <xdr:from>
      <xdr:col>8</xdr:col>
      <xdr:colOff>809624</xdr:colOff>
      <xdr:row>13</xdr:row>
      <xdr:rowOff>123825</xdr:rowOff>
    </xdr:from>
    <xdr:to>
      <xdr:col>10</xdr:col>
      <xdr:colOff>304799</xdr:colOff>
      <xdr:row>17</xdr:row>
      <xdr:rowOff>99405</xdr:rowOff>
    </xdr:to>
    <xdr:sp macro="" textlink="">
      <xdr:nvSpPr>
        <xdr:cNvPr id="20" name="TextBox 60"/>
        <xdr:cNvSpPr txBox="1"/>
      </xdr:nvSpPr>
      <xdr:spPr>
        <a:xfrm>
          <a:off x="7477124" y="2905125"/>
          <a:ext cx="1323975" cy="7185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2800" b="1" i="1">
              <a:ln w="3175">
                <a:solidFill>
                  <a:schemeClr val="tx1"/>
                </a:solidFill>
              </a:ln>
              <a:solidFill>
                <a:schemeClr val="tx2">
                  <a:lumMod val="20000"/>
                  <a:lumOff val="80000"/>
                </a:schemeClr>
              </a:solidFill>
            </a:rPr>
            <a:t>SCF </a:t>
          </a:r>
        </a:p>
        <a:p>
          <a:pPr algn="ctr"/>
          <a:r>
            <a:rPr lang="en-US" sz="1200" b="1" i="1">
              <a:ln w="3175">
                <a:noFill/>
              </a:ln>
              <a:solidFill>
                <a:sysClr val="windowText" lastClr="000000"/>
              </a:solidFill>
            </a:rPr>
            <a:t>(Dilution Water)</a:t>
          </a:r>
          <a:endParaRPr lang="en-US" sz="2400" b="1" i="1">
            <a:ln w="3175"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409575</xdr:colOff>
      <xdr:row>20</xdr:row>
      <xdr:rowOff>171450</xdr:rowOff>
    </xdr:from>
    <xdr:to>
      <xdr:col>13</xdr:col>
      <xdr:colOff>323850</xdr:colOff>
      <xdr:row>23</xdr:row>
      <xdr:rowOff>9525</xdr:rowOff>
    </xdr:to>
    <xdr:sp macro="" textlink="">
      <xdr:nvSpPr>
        <xdr:cNvPr id="21" name="TextBox 60"/>
        <xdr:cNvSpPr txBox="1"/>
      </xdr:nvSpPr>
      <xdr:spPr>
        <a:xfrm>
          <a:off x="9820275" y="4267200"/>
          <a:ext cx="1743075" cy="40957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 b="1" i="1">
              <a:ln w="3175">
                <a:solidFill>
                  <a:schemeClr val="tx1"/>
                </a:solidFill>
              </a:ln>
              <a:solidFill>
                <a:srgbClr val="FFFF99"/>
              </a:solidFill>
            </a:rPr>
            <a:t>GGA</a:t>
          </a:r>
          <a:r>
            <a:rPr lang="en-US" sz="2400" b="1" i="1">
              <a:solidFill>
                <a:srgbClr val="FFFF99"/>
              </a:solidFill>
            </a:rPr>
            <a:t> 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(Seed</a:t>
          </a:r>
          <a:r>
            <a:rPr lang="en-US" sz="1100" b="1" i="1" kern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Volume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US" sz="1100">
            <a:solidFill>
              <a:sysClr val="windowText" lastClr="000000"/>
            </a:solidFill>
            <a:effectLst/>
          </a:endParaRPr>
        </a:p>
        <a:p>
          <a:endParaRPr lang="en-US" sz="2400" b="1" i="1"/>
        </a:p>
      </xdr:txBody>
    </xdr:sp>
    <xdr:clientData/>
  </xdr:twoCellAnchor>
  <xdr:twoCellAnchor>
    <xdr:from>
      <xdr:col>10</xdr:col>
      <xdr:colOff>390525</xdr:colOff>
      <xdr:row>15</xdr:row>
      <xdr:rowOff>85725</xdr:rowOff>
    </xdr:from>
    <xdr:to>
      <xdr:col>11</xdr:col>
      <xdr:colOff>314325</xdr:colOff>
      <xdr:row>15</xdr:row>
      <xdr:rowOff>95250</xdr:rowOff>
    </xdr:to>
    <xdr:cxnSp macro="">
      <xdr:nvCxnSpPr>
        <xdr:cNvPr id="22" name="Straight Connector 21"/>
        <xdr:cNvCxnSpPr/>
      </xdr:nvCxnSpPr>
      <xdr:spPr>
        <a:xfrm>
          <a:off x="8886825" y="3248025"/>
          <a:ext cx="838200" cy="9525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904875</xdr:colOff>
      <xdr:row>17</xdr:row>
      <xdr:rowOff>104775</xdr:rowOff>
    </xdr:from>
    <xdr:to>
      <xdr:col>11</xdr:col>
      <xdr:colOff>904875</xdr:colOff>
      <xdr:row>20</xdr:row>
      <xdr:rowOff>47625</xdr:rowOff>
    </xdr:to>
    <xdr:cxnSp macro="">
      <xdr:nvCxnSpPr>
        <xdr:cNvPr id="23" name="Straight Connector 22"/>
        <xdr:cNvCxnSpPr/>
      </xdr:nvCxnSpPr>
      <xdr:spPr>
        <a:xfrm flipV="1">
          <a:off x="10315575" y="3629025"/>
          <a:ext cx="0" cy="514350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890390</xdr:colOff>
      <xdr:row>20</xdr:row>
      <xdr:rowOff>104775</xdr:rowOff>
    </xdr:from>
    <xdr:ext cx="988861" cy="468077"/>
    <xdr:sp macro="" textlink="">
      <xdr:nvSpPr>
        <xdr:cNvPr id="24" name="TextBox 23"/>
        <xdr:cNvSpPr txBox="1"/>
      </xdr:nvSpPr>
      <xdr:spPr>
        <a:xfrm>
          <a:off x="7557890" y="4200525"/>
          <a:ext cx="988861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/>
            <a:t>i = Increase</a:t>
          </a:r>
        </a:p>
        <a:p>
          <a:pPr algn="ctr"/>
          <a:r>
            <a:rPr lang="en-US" sz="1200"/>
            <a:t>d = Decrease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15</xdr:row>
      <xdr:rowOff>76200</xdr:rowOff>
    </xdr:from>
    <xdr:to>
      <xdr:col>6</xdr:col>
      <xdr:colOff>161925</xdr:colOff>
      <xdr:row>15</xdr:row>
      <xdr:rowOff>76200</xdr:rowOff>
    </xdr:to>
    <xdr:cxnSp macro="">
      <xdr:nvCxnSpPr>
        <xdr:cNvPr id="2" name="Straight Arrow Connector 1"/>
        <xdr:cNvCxnSpPr/>
      </xdr:nvCxnSpPr>
      <xdr:spPr>
        <a:xfrm>
          <a:off x="1190625" y="3238500"/>
          <a:ext cx="4076700" cy="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24</xdr:row>
      <xdr:rowOff>66675</xdr:rowOff>
    </xdr:from>
    <xdr:to>
      <xdr:col>4</xdr:col>
      <xdr:colOff>390525</xdr:colOff>
      <xdr:row>24</xdr:row>
      <xdr:rowOff>76201</xdr:rowOff>
    </xdr:to>
    <xdr:cxnSp macro="">
      <xdr:nvCxnSpPr>
        <xdr:cNvPr id="3" name="Straight Arrow Connector 2"/>
        <xdr:cNvCxnSpPr/>
      </xdr:nvCxnSpPr>
      <xdr:spPr>
        <a:xfrm>
          <a:off x="1200150" y="4924425"/>
          <a:ext cx="2733675" cy="9526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31</xdr:row>
      <xdr:rowOff>66675</xdr:rowOff>
    </xdr:from>
    <xdr:to>
      <xdr:col>12</xdr:col>
      <xdr:colOff>66675</xdr:colOff>
      <xdr:row>31</xdr:row>
      <xdr:rowOff>85725</xdr:rowOff>
    </xdr:to>
    <xdr:cxnSp macro="">
      <xdr:nvCxnSpPr>
        <xdr:cNvPr id="4" name="Straight Arrow Connector 3"/>
        <xdr:cNvCxnSpPr/>
      </xdr:nvCxnSpPr>
      <xdr:spPr>
        <a:xfrm>
          <a:off x="1190625" y="6257925"/>
          <a:ext cx="9201150" cy="19050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42</xdr:row>
      <xdr:rowOff>66675</xdr:rowOff>
    </xdr:from>
    <xdr:to>
      <xdr:col>12</xdr:col>
      <xdr:colOff>76200</xdr:colOff>
      <xdr:row>42</xdr:row>
      <xdr:rowOff>76200</xdr:rowOff>
    </xdr:to>
    <xdr:cxnSp macro="">
      <xdr:nvCxnSpPr>
        <xdr:cNvPr id="5" name="Straight Arrow Connector 4"/>
        <xdr:cNvCxnSpPr/>
      </xdr:nvCxnSpPr>
      <xdr:spPr>
        <a:xfrm>
          <a:off x="1190625" y="833437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1190625</xdr:colOff>
      <xdr:row>53</xdr:row>
      <xdr:rowOff>66675</xdr:rowOff>
    </xdr:from>
    <xdr:to>
      <xdr:col>12</xdr:col>
      <xdr:colOff>76200</xdr:colOff>
      <xdr:row>53</xdr:row>
      <xdr:rowOff>76200</xdr:rowOff>
    </xdr:to>
    <xdr:cxnSp macro="">
      <xdr:nvCxnSpPr>
        <xdr:cNvPr id="6" name="Straight Arrow Connector 5"/>
        <xdr:cNvCxnSpPr/>
      </xdr:nvCxnSpPr>
      <xdr:spPr>
        <a:xfrm>
          <a:off x="1190625" y="10410825"/>
          <a:ext cx="9210675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24</xdr:row>
      <xdr:rowOff>76200</xdr:rowOff>
    </xdr:from>
    <xdr:to>
      <xdr:col>7</xdr:col>
      <xdr:colOff>409575</xdr:colOff>
      <xdr:row>24</xdr:row>
      <xdr:rowOff>76201</xdr:rowOff>
    </xdr:to>
    <xdr:cxnSp macro="">
      <xdr:nvCxnSpPr>
        <xdr:cNvPr id="7" name="Straight Arrow Connector 6"/>
        <xdr:cNvCxnSpPr/>
      </xdr:nvCxnSpPr>
      <xdr:spPr>
        <a:xfrm flipV="1">
          <a:off x="5162550" y="4933950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200025</xdr:colOff>
      <xdr:row>12</xdr:row>
      <xdr:rowOff>9525</xdr:rowOff>
    </xdr:from>
    <xdr:to>
      <xdr:col>5</xdr:col>
      <xdr:colOff>552450</xdr:colOff>
      <xdr:row>12</xdr:row>
      <xdr:rowOff>9526</xdr:rowOff>
    </xdr:to>
    <xdr:cxnSp macro="">
      <xdr:nvCxnSpPr>
        <xdr:cNvPr id="8" name="Straight Arrow Connector 7"/>
        <xdr:cNvCxnSpPr/>
      </xdr:nvCxnSpPr>
      <xdr:spPr>
        <a:xfrm flipV="1">
          <a:off x="3743325" y="2600325"/>
          <a:ext cx="1133475" cy="1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30956</xdr:colOff>
      <xdr:row>24</xdr:row>
      <xdr:rowOff>71437</xdr:rowOff>
    </xdr:from>
    <xdr:to>
      <xdr:col>12</xdr:col>
      <xdr:colOff>888206</xdr:colOff>
      <xdr:row>24</xdr:row>
      <xdr:rowOff>80962</xdr:rowOff>
    </xdr:to>
    <xdr:cxnSp macro="">
      <xdr:nvCxnSpPr>
        <xdr:cNvPr id="9" name="Straight Arrow Connector 8"/>
        <xdr:cNvCxnSpPr/>
      </xdr:nvCxnSpPr>
      <xdr:spPr>
        <a:xfrm>
          <a:off x="9441656" y="4929187"/>
          <a:ext cx="1771650" cy="9525"/>
        </a:xfrm>
        <a:prstGeom prst="straightConnector1">
          <a:avLst/>
        </a:prstGeom>
        <a:ln w="25400">
          <a:solidFill>
            <a:srgbClr val="80808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523876</xdr:colOff>
      <xdr:row>9</xdr:row>
      <xdr:rowOff>38100</xdr:rowOff>
    </xdr:from>
    <xdr:to>
      <xdr:col>11</xdr:col>
      <xdr:colOff>371476</xdr:colOff>
      <xdr:row>15</xdr:row>
      <xdr:rowOff>114536</xdr:rowOff>
    </xdr:to>
    <xdr:sp macro="" textlink="">
      <xdr:nvSpPr>
        <xdr:cNvPr id="10" name="Rectangle 9"/>
        <xdr:cNvSpPr/>
      </xdr:nvSpPr>
      <xdr:spPr>
        <a:xfrm>
          <a:off x="9020176" y="2057400"/>
          <a:ext cx="7620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695324</xdr:colOff>
      <xdr:row>9</xdr:row>
      <xdr:rowOff>47625</xdr:rowOff>
    </xdr:from>
    <xdr:to>
      <xdr:col>13</xdr:col>
      <xdr:colOff>761999</xdr:colOff>
      <xdr:row>15</xdr:row>
      <xdr:rowOff>124061</xdr:rowOff>
    </xdr:to>
    <xdr:sp macro="" textlink="">
      <xdr:nvSpPr>
        <xdr:cNvPr id="11" name="Rectangle 10"/>
        <xdr:cNvSpPr/>
      </xdr:nvSpPr>
      <xdr:spPr>
        <a:xfrm>
          <a:off x="11020424" y="20669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12</xdr:col>
      <xdr:colOff>447675</xdr:colOff>
      <xdr:row>15</xdr:row>
      <xdr:rowOff>19050</xdr:rowOff>
    </xdr:from>
    <xdr:to>
      <xdr:col>13</xdr:col>
      <xdr:colOff>752475</xdr:colOff>
      <xdr:row>21</xdr:row>
      <xdr:rowOff>114536</xdr:rowOff>
    </xdr:to>
    <xdr:sp macro="" textlink="">
      <xdr:nvSpPr>
        <xdr:cNvPr id="12" name="Rectangle 11"/>
        <xdr:cNvSpPr/>
      </xdr:nvSpPr>
      <xdr:spPr>
        <a:xfrm>
          <a:off x="10772775" y="3181350"/>
          <a:ext cx="121920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</a:p>
      </xdr:txBody>
    </xdr:sp>
    <xdr:clientData/>
  </xdr:twoCellAnchor>
  <xdr:twoCellAnchor>
    <xdr:from>
      <xdr:col>10</xdr:col>
      <xdr:colOff>266700</xdr:colOff>
      <xdr:row>15</xdr:row>
      <xdr:rowOff>9525</xdr:rowOff>
    </xdr:from>
    <xdr:to>
      <xdr:col>11</xdr:col>
      <xdr:colOff>333375</xdr:colOff>
      <xdr:row>21</xdr:row>
      <xdr:rowOff>105011</xdr:rowOff>
    </xdr:to>
    <xdr:sp macro="" textlink="">
      <xdr:nvSpPr>
        <xdr:cNvPr id="13" name="Rectangle 12"/>
        <xdr:cNvSpPr/>
      </xdr:nvSpPr>
      <xdr:spPr>
        <a:xfrm>
          <a:off x="8763000" y="3171825"/>
          <a:ext cx="9810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</a:t>
          </a:r>
          <a:r>
            <a:rPr lang="en-US" sz="7200" b="1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FFFF99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i</a:t>
          </a:r>
          <a:endParaRPr lang="en-US" sz="7200" b="1" cap="none" spc="50">
            <a:ln w="9525" cmpd="sng">
              <a:solidFill>
                <a:schemeClr val="tx1"/>
              </a:solidFill>
              <a:prstDash val="solid"/>
            </a:ln>
            <a:solidFill>
              <a:srgbClr val="FFFF99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10</xdr:col>
      <xdr:colOff>514350</xdr:colOff>
      <xdr:row>21</xdr:row>
      <xdr:rowOff>9525</xdr:rowOff>
    </xdr:from>
    <xdr:to>
      <xdr:col>13</xdr:col>
      <xdr:colOff>466725</xdr:colOff>
      <xdr:row>21</xdr:row>
      <xdr:rowOff>22741</xdr:rowOff>
    </xdr:to>
    <xdr:cxnSp macro="">
      <xdr:nvCxnSpPr>
        <xdr:cNvPr id="14" name="Straight Arrow Connector 13"/>
        <xdr:cNvCxnSpPr>
          <a:endCxn id="17" idx="1"/>
        </xdr:cNvCxnSpPr>
      </xdr:nvCxnSpPr>
      <xdr:spPr>
        <a:xfrm>
          <a:off x="9010650" y="4295775"/>
          <a:ext cx="2695575" cy="13216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11</xdr:row>
      <xdr:rowOff>123825</xdr:rowOff>
    </xdr:from>
    <xdr:to>
      <xdr:col>10</xdr:col>
      <xdr:colOff>228600</xdr:colOff>
      <xdr:row>19</xdr:row>
      <xdr:rowOff>180975</xdr:rowOff>
    </xdr:to>
    <xdr:cxnSp macro="">
      <xdr:nvCxnSpPr>
        <xdr:cNvPr id="15" name="Straight Arrow Connector 14"/>
        <xdr:cNvCxnSpPr/>
      </xdr:nvCxnSpPr>
      <xdr:spPr>
        <a:xfrm flipH="1" flipV="1">
          <a:off x="8715375" y="2524125"/>
          <a:ext cx="9525" cy="156210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838200</xdr:colOff>
      <xdr:row>19</xdr:row>
      <xdr:rowOff>180975</xdr:rowOff>
    </xdr:from>
    <xdr:to>
      <xdr:col>10</xdr:col>
      <xdr:colOff>492289</xdr:colOff>
      <xdr:row>21</xdr:row>
      <xdr:rowOff>169307</xdr:rowOff>
    </xdr:to>
    <xdr:sp macro="" textlink="">
      <xdr:nvSpPr>
        <xdr:cNvPr id="16" name="TextBox 30"/>
        <xdr:cNvSpPr txBox="1"/>
      </xdr:nvSpPr>
      <xdr:spPr>
        <a:xfrm>
          <a:off x="8420100" y="4086225"/>
          <a:ext cx="568489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Low</a:t>
          </a:r>
        </a:p>
      </xdr:txBody>
    </xdr:sp>
    <xdr:clientData/>
  </xdr:twoCellAnchor>
  <xdr:twoCellAnchor>
    <xdr:from>
      <xdr:col>13</xdr:col>
      <xdr:colOff>466725</xdr:colOff>
      <xdr:row>20</xdr:row>
      <xdr:rowOff>28575</xdr:rowOff>
    </xdr:from>
    <xdr:to>
      <xdr:col>14</xdr:col>
      <xdr:colOff>31643</xdr:colOff>
      <xdr:row>22</xdr:row>
      <xdr:rowOff>16907</xdr:rowOff>
    </xdr:to>
    <xdr:sp macro="" textlink="">
      <xdr:nvSpPr>
        <xdr:cNvPr id="17" name="TextBox 32"/>
        <xdr:cNvSpPr txBox="1"/>
      </xdr:nvSpPr>
      <xdr:spPr>
        <a:xfrm>
          <a:off x="11706225" y="412432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9</xdr:col>
      <xdr:colOff>819150</xdr:colOff>
      <xdr:row>9</xdr:row>
      <xdr:rowOff>104775</xdr:rowOff>
    </xdr:from>
    <xdr:to>
      <xdr:col>10</xdr:col>
      <xdr:colOff>517418</xdr:colOff>
      <xdr:row>11</xdr:row>
      <xdr:rowOff>93107</xdr:rowOff>
    </xdr:to>
    <xdr:sp macro="" textlink="">
      <xdr:nvSpPr>
        <xdr:cNvPr id="18" name="TextBox 32"/>
        <xdr:cNvSpPr txBox="1"/>
      </xdr:nvSpPr>
      <xdr:spPr>
        <a:xfrm>
          <a:off x="8401050" y="2124075"/>
          <a:ext cx="612668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High</a:t>
          </a:r>
        </a:p>
      </xdr:txBody>
    </xdr:sp>
    <xdr:clientData/>
  </xdr:twoCellAnchor>
  <xdr:twoCellAnchor>
    <xdr:from>
      <xdr:col>11</xdr:col>
      <xdr:colOff>247650</xdr:colOff>
      <xdr:row>11</xdr:row>
      <xdr:rowOff>180975</xdr:rowOff>
    </xdr:from>
    <xdr:to>
      <xdr:col>12</xdr:col>
      <xdr:colOff>619125</xdr:colOff>
      <xdr:row>18</xdr:row>
      <xdr:rowOff>85961</xdr:rowOff>
    </xdr:to>
    <xdr:sp macro="" textlink="">
      <xdr:nvSpPr>
        <xdr:cNvPr id="19" name="Rectangle 18"/>
        <xdr:cNvSpPr/>
      </xdr:nvSpPr>
      <xdr:spPr>
        <a:xfrm>
          <a:off x="9658350" y="2581275"/>
          <a:ext cx="1285875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72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rgbClr val="92D050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ok</a:t>
          </a:r>
        </a:p>
      </xdr:txBody>
    </xdr:sp>
    <xdr:clientData/>
  </xdr:twoCellAnchor>
  <xdr:twoCellAnchor>
    <xdr:from>
      <xdr:col>8</xdr:col>
      <xdr:colOff>809624</xdr:colOff>
      <xdr:row>13</xdr:row>
      <xdr:rowOff>123825</xdr:rowOff>
    </xdr:from>
    <xdr:to>
      <xdr:col>10</xdr:col>
      <xdr:colOff>304799</xdr:colOff>
      <xdr:row>17</xdr:row>
      <xdr:rowOff>99405</xdr:rowOff>
    </xdr:to>
    <xdr:sp macro="" textlink="">
      <xdr:nvSpPr>
        <xdr:cNvPr id="20" name="TextBox 60"/>
        <xdr:cNvSpPr txBox="1"/>
      </xdr:nvSpPr>
      <xdr:spPr>
        <a:xfrm>
          <a:off x="7477124" y="2905125"/>
          <a:ext cx="1323975" cy="7185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2800" b="1" i="1">
              <a:ln w="3175">
                <a:solidFill>
                  <a:schemeClr val="tx1"/>
                </a:solidFill>
              </a:ln>
              <a:solidFill>
                <a:schemeClr val="tx2">
                  <a:lumMod val="20000"/>
                  <a:lumOff val="80000"/>
                </a:schemeClr>
              </a:solidFill>
            </a:rPr>
            <a:t>SCF </a:t>
          </a:r>
        </a:p>
        <a:p>
          <a:pPr algn="ctr"/>
          <a:r>
            <a:rPr lang="en-US" sz="1200" b="1" i="1">
              <a:ln w="3175">
                <a:noFill/>
              </a:ln>
              <a:solidFill>
                <a:sysClr val="windowText" lastClr="000000"/>
              </a:solidFill>
            </a:rPr>
            <a:t>(Dilution Water)</a:t>
          </a:r>
          <a:endParaRPr lang="en-US" sz="2400" b="1" i="1">
            <a:ln w="3175"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409575</xdr:colOff>
      <xdr:row>20</xdr:row>
      <xdr:rowOff>171450</xdr:rowOff>
    </xdr:from>
    <xdr:to>
      <xdr:col>13</xdr:col>
      <xdr:colOff>323850</xdr:colOff>
      <xdr:row>23</xdr:row>
      <xdr:rowOff>9525</xdr:rowOff>
    </xdr:to>
    <xdr:sp macro="" textlink="">
      <xdr:nvSpPr>
        <xdr:cNvPr id="21" name="TextBox 60"/>
        <xdr:cNvSpPr txBox="1"/>
      </xdr:nvSpPr>
      <xdr:spPr>
        <a:xfrm>
          <a:off x="9820275" y="4267200"/>
          <a:ext cx="1743075" cy="40957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 b="1" i="1">
              <a:ln w="3175">
                <a:solidFill>
                  <a:schemeClr val="tx1"/>
                </a:solidFill>
              </a:ln>
              <a:solidFill>
                <a:srgbClr val="FFFF99"/>
              </a:solidFill>
            </a:rPr>
            <a:t>GGA</a:t>
          </a:r>
          <a:r>
            <a:rPr lang="en-US" sz="2400" b="1" i="1">
              <a:solidFill>
                <a:srgbClr val="FFFF99"/>
              </a:solidFill>
            </a:rPr>
            <a:t> 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(Seed</a:t>
          </a:r>
          <a:r>
            <a:rPr lang="en-US" sz="1100" b="1" i="1" kern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Volume</a:t>
          </a:r>
          <a:r>
            <a:rPr lang="en-US" sz="1100" b="1" i="1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US" sz="1100">
            <a:solidFill>
              <a:sysClr val="windowText" lastClr="000000"/>
            </a:solidFill>
            <a:effectLst/>
          </a:endParaRPr>
        </a:p>
        <a:p>
          <a:endParaRPr lang="en-US" sz="2400" b="1" i="1"/>
        </a:p>
      </xdr:txBody>
    </xdr:sp>
    <xdr:clientData/>
  </xdr:twoCellAnchor>
  <xdr:twoCellAnchor>
    <xdr:from>
      <xdr:col>10</xdr:col>
      <xdr:colOff>390525</xdr:colOff>
      <xdr:row>15</xdr:row>
      <xdr:rowOff>85725</xdr:rowOff>
    </xdr:from>
    <xdr:to>
      <xdr:col>11</xdr:col>
      <xdr:colOff>314325</xdr:colOff>
      <xdr:row>15</xdr:row>
      <xdr:rowOff>95250</xdr:rowOff>
    </xdr:to>
    <xdr:cxnSp macro="">
      <xdr:nvCxnSpPr>
        <xdr:cNvPr id="22" name="Straight Connector 21"/>
        <xdr:cNvCxnSpPr/>
      </xdr:nvCxnSpPr>
      <xdr:spPr>
        <a:xfrm>
          <a:off x="8886825" y="3248025"/>
          <a:ext cx="838200" cy="9525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904875</xdr:colOff>
      <xdr:row>17</xdr:row>
      <xdr:rowOff>104775</xdr:rowOff>
    </xdr:from>
    <xdr:to>
      <xdr:col>11</xdr:col>
      <xdr:colOff>904875</xdr:colOff>
      <xdr:row>20</xdr:row>
      <xdr:rowOff>47625</xdr:rowOff>
    </xdr:to>
    <xdr:cxnSp macro="">
      <xdr:nvCxnSpPr>
        <xdr:cNvPr id="23" name="Straight Connector 22"/>
        <xdr:cNvCxnSpPr/>
      </xdr:nvCxnSpPr>
      <xdr:spPr>
        <a:xfrm flipV="1">
          <a:off x="10315575" y="3629025"/>
          <a:ext cx="0" cy="514350"/>
        </a:xfrm>
        <a:prstGeom prst="line">
          <a:avLst/>
        </a:prstGeom>
        <a:ln w="25400">
          <a:solidFill>
            <a:srgbClr val="92D05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890390</xdr:colOff>
      <xdr:row>20</xdr:row>
      <xdr:rowOff>104775</xdr:rowOff>
    </xdr:from>
    <xdr:ext cx="988861" cy="468077"/>
    <xdr:sp macro="" textlink="">
      <xdr:nvSpPr>
        <xdr:cNvPr id="24" name="TextBox 23"/>
        <xdr:cNvSpPr txBox="1"/>
      </xdr:nvSpPr>
      <xdr:spPr>
        <a:xfrm>
          <a:off x="7557890" y="4200525"/>
          <a:ext cx="988861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/>
            <a:t>i = Increase</a:t>
          </a:r>
        </a:p>
        <a:p>
          <a:pPr algn="ctr"/>
          <a:r>
            <a:rPr lang="en-US" sz="1200"/>
            <a:t>d = Decrease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N70"/>
  <sheetViews>
    <sheetView showGridLines="0" zoomScaleNormal="100" workbookViewId="0">
      <selection activeCell="D3" sqref="D3:D4"/>
    </sheetView>
  </sheetViews>
  <sheetFormatPr defaultRowHeight="12.75" x14ac:dyDescent="0.2"/>
  <cols>
    <col min="1" max="1" width="18" style="1" customWidth="1"/>
    <col min="2" max="8" width="11.7109375" style="1" customWidth="1"/>
    <col min="9" max="13" width="13.7109375" style="1" customWidth="1"/>
    <col min="14" max="14" width="15.7109375" style="1" customWidth="1"/>
    <col min="15" max="15" width="1.28515625" style="43" customWidth="1"/>
    <col min="16" max="16384" width="9.140625" style="1"/>
  </cols>
  <sheetData>
    <row r="1" spans="1:40" ht="12.75" customHeight="1" x14ac:dyDescent="0.2">
      <c r="A1" s="78" t="s">
        <v>25</v>
      </c>
      <c r="B1" s="79" t="s">
        <v>24</v>
      </c>
      <c r="C1" s="79"/>
      <c r="D1" s="19"/>
      <c r="E1" s="281" t="s">
        <v>22</v>
      </c>
      <c r="F1" s="281"/>
      <c r="G1" s="281"/>
      <c r="H1" s="281"/>
      <c r="I1" s="281"/>
      <c r="J1" s="281"/>
      <c r="K1" s="281"/>
      <c r="L1" s="281"/>
      <c r="M1" s="281"/>
      <c r="N1" s="282"/>
      <c r="O1" s="34"/>
    </row>
    <row r="2" spans="1:40" ht="12.75" customHeight="1" x14ac:dyDescent="0.2">
      <c r="A2" s="2" t="s">
        <v>19</v>
      </c>
      <c r="B2" s="3" t="s">
        <v>19</v>
      </c>
      <c r="C2" s="20"/>
      <c r="D2" s="14"/>
      <c r="E2" s="283"/>
      <c r="F2" s="283"/>
      <c r="G2" s="283"/>
      <c r="H2" s="283"/>
      <c r="I2" s="283"/>
      <c r="J2" s="283"/>
      <c r="K2" s="283"/>
      <c r="L2" s="283"/>
      <c r="M2" s="283"/>
      <c r="N2" s="284"/>
      <c r="O2" s="34"/>
    </row>
    <row r="3" spans="1:40" ht="12.75" customHeight="1" x14ac:dyDescent="0.2">
      <c r="A3" s="25"/>
      <c r="B3" s="285"/>
      <c r="C3" s="285"/>
      <c r="D3" s="130" t="s">
        <v>69</v>
      </c>
      <c r="E3" s="283"/>
      <c r="F3" s="283"/>
      <c r="G3" s="283"/>
      <c r="H3" s="283"/>
      <c r="I3" s="283"/>
      <c r="J3" s="283"/>
      <c r="K3" s="283"/>
      <c r="L3" s="283"/>
      <c r="M3" s="283"/>
      <c r="N3" s="284"/>
      <c r="O3" s="34"/>
    </row>
    <row r="4" spans="1:40" ht="12.75" customHeight="1" x14ac:dyDescent="0.2">
      <c r="A4" s="2" t="s">
        <v>20</v>
      </c>
      <c r="B4" s="3" t="s">
        <v>20</v>
      </c>
      <c r="C4" s="20"/>
      <c r="D4" s="129" t="s">
        <v>70</v>
      </c>
      <c r="E4" s="286" t="s">
        <v>21</v>
      </c>
      <c r="F4" s="286"/>
      <c r="G4" s="286"/>
      <c r="H4" s="286"/>
      <c r="I4" s="286"/>
      <c r="J4" s="286"/>
      <c r="K4" s="286"/>
      <c r="L4" s="286"/>
      <c r="M4" s="286"/>
      <c r="N4" s="287"/>
      <c r="O4" s="35"/>
    </row>
    <row r="5" spans="1:40" ht="12.75" customHeight="1" x14ac:dyDescent="0.2">
      <c r="A5" s="25"/>
      <c r="B5" s="285"/>
      <c r="C5" s="285"/>
      <c r="D5" s="128"/>
      <c r="E5" s="286"/>
      <c r="F5" s="286"/>
      <c r="G5" s="286"/>
      <c r="H5" s="286"/>
      <c r="I5" s="286"/>
      <c r="J5" s="286"/>
      <c r="K5" s="286"/>
      <c r="L5" s="286"/>
      <c r="M5" s="286"/>
      <c r="N5" s="287"/>
      <c r="O5" s="35"/>
    </row>
    <row r="6" spans="1:40" ht="12.75" customHeight="1" x14ac:dyDescent="0.2">
      <c r="A6" s="2" t="s">
        <v>36</v>
      </c>
      <c r="B6" s="3" t="s">
        <v>36</v>
      </c>
      <c r="C6" s="3"/>
      <c r="D6" s="23"/>
      <c r="E6" s="286"/>
      <c r="F6" s="286"/>
      <c r="G6" s="286"/>
      <c r="H6" s="286"/>
      <c r="I6" s="286"/>
      <c r="J6" s="286"/>
      <c r="K6" s="286"/>
      <c r="L6" s="286"/>
      <c r="M6" s="286"/>
      <c r="N6" s="287"/>
      <c r="O6" s="35"/>
    </row>
    <row r="7" spans="1:40" ht="12.75" customHeight="1" x14ac:dyDescent="0.2">
      <c r="A7" s="24"/>
      <c r="B7" s="288"/>
      <c r="C7" s="288"/>
      <c r="D7" s="31"/>
      <c r="E7" s="289"/>
      <c r="F7" s="289"/>
      <c r="G7" s="289"/>
      <c r="H7" s="289"/>
      <c r="I7" s="289"/>
      <c r="J7" s="289"/>
      <c r="K7" s="289"/>
      <c r="L7" s="21"/>
      <c r="M7" s="289"/>
      <c r="N7" s="290"/>
      <c r="O7" s="36"/>
    </row>
    <row r="8" spans="1:40" ht="14.25" customHeight="1" x14ac:dyDescent="0.2">
      <c r="A8" s="262" t="s">
        <v>0</v>
      </c>
      <c r="B8" s="83" t="s">
        <v>1</v>
      </c>
      <c r="C8" s="82" t="s">
        <v>40</v>
      </c>
      <c r="D8" s="264" t="s">
        <v>9</v>
      </c>
      <c r="E8" s="264" t="s">
        <v>10</v>
      </c>
      <c r="F8" s="264" t="s">
        <v>11</v>
      </c>
      <c r="G8" s="266" t="s">
        <v>7</v>
      </c>
      <c r="H8" s="266"/>
      <c r="I8" s="267" t="s">
        <v>37</v>
      </c>
      <c r="J8" s="267" t="s">
        <v>8</v>
      </c>
      <c r="K8" s="267" t="s">
        <v>12</v>
      </c>
      <c r="L8" s="267" t="s">
        <v>38</v>
      </c>
      <c r="M8" s="267" t="s">
        <v>39</v>
      </c>
      <c r="N8" s="299" t="s">
        <v>13</v>
      </c>
      <c r="O8" s="37"/>
    </row>
    <row r="9" spans="1:40" ht="55.5" customHeight="1" thickBot="1" x14ac:dyDescent="0.25">
      <c r="A9" s="263"/>
      <c r="B9" s="301" t="s">
        <v>43</v>
      </c>
      <c r="C9" s="302"/>
      <c r="D9" s="265"/>
      <c r="E9" s="265"/>
      <c r="F9" s="265"/>
      <c r="G9" s="69" t="s">
        <v>2</v>
      </c>
      <c r="H9" s="69" t="s">
        <v>3</v>
      </c>
      <c r="I9" s="268"/>
      <c r="J9" s="268"/>
      <c r="K9" s="268"/>
      <c r="L9" s="268"/>
      <c r="M9" s="268"/>
      <c r="N9" s="300"/>
      <c r="O9" s="37"/>
    </row>
    <row r="10" spans="1:40" ht="15" customHeight="1" x14ac:dyDescent="0.2">
      <c r="A10" s="276" t="s">
        <v>45</v>
      </c>
      <c r="B10" s="277">
        <v>7</v>
      </c>
      <c r="C10" s="165">
        <v>20</v>
      </c>
      <c r="D10" s="254">
        <v>1</v>
      </c>
      <c r="E10" s="292"/>
      <c r="F10" s="293"/>
      <c r="G10" s="279">
        <v>8</v>
      </c>
      <c r="H10" s="280">
        <v>7.9</v>
      </c>
      <c r="I10" s="271">
        <f>IF(AND(G10&gt;0,H10&gt;0),G10-H10,"")</f>
        <v>9.9999999999999645E-2</v>
      </c>
      <c r="J10" s="90"/>
      <c r="K10" s="91"/>
      <c r="L10" s="71"/>
      <c r="M10" s="71"/>
      <c r="N10" s="72"/>
      <c r="O10" s="85"/>
      <c r="P10" s="136" t="b">
        <f>IF(ISBLANK(H10),"",IF(AND(I10&gt;0.2,I10&lt;0.3),"Contamination, Labware, or Supersaturation of Dilution (D.I.) water.",IF(AND(I10&gt;0.29),"Review SOP's and fix the contamination issue.",IF(AND(I10&lt;0),"D.O. meter equipment issues."))))</f>
        <v>0</v>
      </c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</row>
    <row r="11" spans="1:40" ht="15" customHeight="1" x14ac:dyDescent="0.2">
      <c r="A11" s="272"/>
      <c r="B11" s="278"/>
      <c r="C11" s="148"/>
      <c r="D11" s="255"/>
      <c r="E11" s="294"/>
      <c r="F11" s="295"/>
      <c r="G11" s="274"/>
      <c r="H11" s="201"/>
      <c r="I11" s="269"/>
      <c r="J11" s="92"/>
      <c r="K11" s="93"/>
      <c r="L11" s="59"/>
      <c r="M11" s="59"/>
      <c r="N11" s="61"/>
      <c r="O11" s="85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</row>
    <row r="12" spans="1:40" ht="15" customHeight="1" x14ac:dyDescent="0.2">
      <c r="A12" s="258" t="s">
        <v>45</v>
      </c>
      <c r="B12" s="273">
        <v>7</v>
      </c>
      <c r="C12" s="148">
        <v>20</v>
      </c>
      <c r="D12" s="255">
        <v>2</v>
      </c>
      <c r="E12" s="294"/>
      <c r="F12" s="295"/>
      <c r="G12" s="170">
        <v>8</v>
      </c>
      <c r="H12" s="170">
        <v>7.8</v>
      </c>
      <c r="I12" s="269">
        <f>IF(AND(G12&gt;0,H12&gt;0),G12-H12,"")</f>
        <v>0.20000000000000018</v>
      </c>
      <c r="J12" s="92"/>
      <c r="K12" s="93"/>
      <c r="L12" s="59"/>
      <c r="M12" s="59"/>
      <c r="N12" s="61"/>
      <c r="O12" s="86"/>
      <c r="P12" s="136" t="b">
        <f>IF(ISBLANK(H12),"",IF(AND(I12&gt;0.2,I12&lt;0.3),"Contamination, Labware, or Supersaturation of Dilution (D.I.) water.",IF(AND(I12&gt;0.29),"Review SOP's and fix the contamination issue.",IF(AND(I12&lt;0),"D.O. meter equipment issues."))))</f>
        <v>0</v>
      </c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</row>
    <row r="13" spans="1:40" ht="15" customHeight="1" x14ac:dyDescent="0.2">
      <c r="A13" s="272"/>
      <c r="B13" s="274"/>
      <c r="C13" s="148"/>
      <c r="D13" s="255"/>
      <c r="E13" s="294"/>
      <c r="F13" s="295"/>
      <c r="G13" s="275"/>
      <c r="H13" s="275"/>
      <c r="I13" s="270"/>
      <c r="J13" s="92"/>
      <c r="K13" s="93"/>
      <c r="L13" s="59"/>
      <c r="M13" s="59"/>
      <c r="N13" s="61"/>
      <c r="O13" s="8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</row>
    <row r="14" spans="1:40" ht="15" customHeight="1" x14ac:dyDescent="0.2">
      <c r="A14" s="325" t="s">
        <v>45</v>
      </c>
      <c r="B14" s="278">
        <v>7</v>
      </c>
      <c r="C14" s="148">
        <v>20</v>
      </c>
      <c r="D14" s="255">
        <v>3</v>
      </c>
      <c r="E14" s="294"/>
      <c r="F14" s="295"/>
      <c r="G14" s="147">
        <v>8</v>
      </c>
      <c r="H14" s="147">
        <v>9</v>
      </c>
      <c r="I14" s="269">
        <f>IF(AND(G14&gt;0,H14&gt;0),G14-H14,"")</f>
        <v>-1</v>
      </c>
      <c r="J14" s="92"/>
      <c r="K14" s="93"/>
      <c r="L14" s="59"/>
      <c r="M14" s="59"/>
      <c r="N14" s="61"/>
      <c r="O14" s="86"/>
      <c r="P14" s="136" t="str">
        <f>IF(ISBLANK(H14),"",IF(AND(I14&gt;0.2,I14&lt;0.3),"Contamination, Labware, or Supersaturation of Dilution (D.I.) water.",IF(AND(I14&gt;0.29),"Review SOP's and fix the contamination issue.",IF(AND(I14&lt;0),"D.O. meter equipment issues."))))</f>
        <v>D.O. meter equipment issues.</v>
      </c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</row>
    <row r="15" spans="1:40" ht="15" customHeight="1" thickBot="1" x14ac:dyDescent="0.25">
      <c r="A15" s="326"/>
      <c r="B15" s="291"/>
      <c r="C15" s="149"/>
      <c r="D15" s="260"/>
      <c r="E15" s="296"/>
      <c r="F15" s="297"/>
      <c r="G15" s="156"/>
      <c r="H15" s="156"/>
      <c r="I15" s="298"/>
      <c r="J15" s="92"/>
      <c r="K15" s="93"/>
      <c r="L15" s="59"/>
      <c r="M15" s="59"/>
      <c r="N15" s="62"/>
      <c r="O15" s="8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</row>
    <row r="16" spans="1:40" ht="13.5" thickBot="1" x14ac:dyDescent="0.25">
      <c r="A16" s="8" t="s">
        <v>6</v>
      </c>
      <c r="B16" s="11"/>
      <c r="C16" s="9"/>
      <c r="D16" s="10"/>
      <c r="E16" s="31"/>
      <c r="F16" s="47"/>
      <c r="G16" s="251" t="s">
        <v>17</v>
      </c>
      <c r="H16" s="252"/>
      <c r="I16" s="80">
        <f>AVERAGEIF(I10:I15,"&gt;0")</f>
        <v>0.14999999999999991</v>
      </c>
      <c r="J16" s="92"/>
      <c r="K16" s="93"/>
      <c r="L16" s="59"/>
      <c r="M16" s="59"/>
      <c r="N16" s="63"/>
      <c r="O16" s="87"/>
      <c r="P16" s="336" t="str">
        <f>IF(I16&gt;0.2,"Outside QA/QC parameters.","")</f>
        <v/>
      </c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</row>
    <row r="17" spans="1:40" ht="15" customHeight="1" x14ac:dyDescent="0.2">
      <c r="A17" s="276" t="s">
        <v>4</v>
      </c>
      <c r="B17" s="165">
        <v>7</v>
      </c>
      <c r="C17" s="165">
        <v>20</v>
      </c>
      <c r="D17" s="254">
        <v>4</v>
      </c>
      <c r="E17" s="333" t="str">
        <f t="shared" ref="E17:E23" si="0">IF(AND(I17&gt;=2,H17&gt;=1),"","Delete Seed Values")</f>
        <v/>
      </c>
      <c r="F17" s="340">
        <v>4</v>
      </c>
      <c r="G17" s="169">
        <v>8</v>
      </c>
      <c r="H17" s="169">
        <v>4</v>
      </c>
      <c r="I17" s="334">
        <f t="shared" ref="I17:I23" si="1">IF(ISBLANK(H17),"",(G17-H17))</f>
        <v>4</v>
      </c>
      <c r="J17" s="60"/>
      <c r="K17" s="60"/>
      <c r="L17" s="58"/>
      <c r="M17" s="58"/>
      <c r="N17" s="64"/>
      <c r="O17" s="84"/>
      <c r="P17" s="335" t="str">
        <f>IF(ISBLANK(H17),"",IF(AND(H17&lt;1),"Need to DELETE this individual seed control sample to perform accuarate SCF calculation. D.O. Depletion &lt; 1.0 mg/L remaining in bottle. Environmental sample too strong. Use LESS Sample. Need more nutrient water in bottle. Sample is not dilute enough.",IF(AND(G17-H17&lt;2),"Need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</row>
    <row r="18" spans="1:40" ht="15" customHeight="1" x14ac:dyDescent="0.2">
      <c r="A18" s="272"/>
      <c r="B18" s="148"/>
      <c r="C18" s="148"/>
      <c r="D18" s="255"/>
      <c r="E18" s="333"/>
      <c r="F18" s="256"/>
      <c r="G18" s="147"/>
      <c r="H18" s="147"/>
      <c r="I18" s="257"/>
      <c r="J18" s="60"/>
      <c r="K18" s="60"/>
      <c r="L18" s="10"/>
      <c r="M18" s="54"/>
      <c r="N18" s="65"/>
      <c r="O18" s="38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</row>
    <row r="19" spans="1:40" ht="15" customHeight="1" x14ac:dyDescent="0.2">
      <c r="A19" s="258" t="s">
        <v>4</v>
      </c>
      <c r="B19" s="148">
        <v>7</v>
      </c>
      <c r="C19" s="148">
        <v>20</v>
      </c>
      <c r="D19" s="255">
        <v>5</v>
      </c>
      <c r="E19" s="333" t="str">
        <f t="shared" si="0"/>
        <v/>
      </c>
      <c r="F19" s="256">
        <v>5</v>
      </c>
      <c r="G19" s="147">
        <v>8</v>
      </c>
      <c r="H19" s="147">
        <v>5</v>
      </c>
      <c r="I19" s="257">
        <f t="shared" si="1"/>
        <v>3</v>
      </c>
      <c r="J19" s="60"/>
      <c r="K19" s="60"/>
      <c r="L19" s="55"/>
      <c r="M19" s="56"/>
      <c r="N19" s="75"/>
      <c r="O19" s="31"/>
      <c r="P19" s="335" t="str">
        <f t="shared" ref="P19" si="2">IF(ISBLANK(H19),"",IF(AND(H19&lt;1),"Need to DELETE this individual seed control sample to perform accuarate SCF calculation. D.O. Depletion &lt; 1.0 mg/L remaining in bottle. Environmental sample too strong. Use LESS Sample. Need more nutrient water in bottle. Sample is not dilute enough.",IF(AND(G19-H19&lt;2),"Need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</row>
    <row r="20" spans="1:40" ht="15" customHeight="1" x14ac:dyDescent="0.2">
      <c r="A20" s="272"/>
      <c r="B20" s="148"/>
      <c r="C20" s="148"/>
      <c r="D20" s="255"/>
      <c r="E20" s="333"/>
      <c r="F20" s="256"/>
      <c r="G20" s="147"/>
      <c r="H20" s="147"/>
      <c r="I20" s="257"/>
      <c r="J20" s="60"/>
      <c r="K20" s="60"/>
      <c r="L20" s="57"/>
      <c r="M20" s="56"/>
      <c r="N20" s="75"/>
      <c r="O20" s="31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</row>
    <row r="21" spans="1:40" ht="15" customHeight="1" x14ac:dyDescent="0.2">
      <c r="A21" s="258" t="s">
        <v>44</v>
      </c>
      <c r="B21" s="148">
        <v>7</v>
      </c>
      <c r="C21" s="148">
        <v>20</v>
      </c>
      <c r="D21" s="255">
        <v>6</v>
      </c>
      <c r="E21" s="333" t="str">
        <f t="shared" si="0"/>
        <v/>
      </c>
      <c r="F21" s="256">
        <v>6</v>
      </c>
      <c r="G21" s="147">
        <v>8</v>
      </c>
      <c r="H21" s="147">
        <v>3</v>
      </c>
      <c r="I21" s="257">
        <f t="shared" si="1"/>
        <v>5</v>
      </c>
      <c r="J21" s="60"/>
      <c r="K21" s="60"/>
      <c r="L21" s="57"/>
      <c r="M21" s="56"/>
      <c r="N21" s="75"/>
      <c r="O21" s="31"/>
      <c r="P21" s="335" t="str">
        <f t="shared" ref="P21" si="3">IF(ISBLANK(H21),"",IF(AND(H21&lt;1),"Need to DELETE this individual seed control sample to perform accuarate SCF calculation. D.O. Depletion &lt; 1.0 mg/L remaining in bottle. Environmental sample too strong. Use LESS Sample. Need more nutrient water in bottle. Sample is not dilute enough.",IF(AND(G21-H21&lt;2),"Need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</row>
    <row r="22" spans="1:40" ht="15" customHeight="1" x14ac:dyDescent="0.2">
      <c r="A22" s="272"/>
      <c r="B22" s="148"/>
      <c r="C22" s="148"/>
      <c r="D22" s="255"/>
      <c r="E22" s="333"/>
      <c r="F22" s="256"/>
      <c r="G22" s="147"/>
      <c r="H22" s="147"/>
      <c r="I22" s="257"/>
      <c r="J22" s="60"/>
      <c r="K22" s="60"/>
      <c r="L22" s="57"/>
      <c r="M22" s="56"/>
      <c r="N22" s="75"/>
      <c r="O22" s="31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</row>
    <row r="23" spans="1:40" ht="15" customHeight="1" thickBot="1" x14ac:dyDescent="0.25">
      <c r="A23" s="258" t="s">
        <v>4</v>
      </c>
      <c r="B23" s="148">
        <v>7</v>
      </c>
      <c r="C23" s="148">
        <v>20</v>
      </c>
      <c r="D23" s="255">
        <v>7</v>
      </c>
      <c r="E23" s="333" t="str">
        <f t="shared" si="0"/>
        <v/>
      </c>
      <c r="F23" s="148">
        <v>7</v>
      </c>
      <c r="G23" s="147">
        <v>8</v>
      </c>
      <c r="H23" s="147">
        <v>3</v>
      </c>
      <c r="I23" s="257">
        <f t="shared" si="1"/>
        <v>5</v>
      </c>
      <c r="J23" s="73"/>
      <c r="K23" s="73"/>
      <c r="L23" s="74"/>
      <c r="M23" s="76"/>
      <c r="N23" s="77"/>
      <c r="O23" s="31"/>
      <c r="P23" s="335" t="str">
        <f t="shared" ref="P23" si="4">IF(ISBLANK(H23),"",IF(AND(H23&lt;1),"Need to DELETE mLs Seed to perform accuarate SCF calculation. D.O. Depletion &lt; 1.0 mg/L remaining in bottle. Environmental sample too strong. Use LESS Sample. Need more nutrient water in bottle. Sample is not dilute enough.",IF(AND(G23-H23&lt;2),"Need to DELETE mLs Seed to perform accuarate SCF calculation. D.O. Depletion less than at least 2.0 mg/L. Environmental sample too weak. Use MORE Sample. Need less nutrient water in bottle. Sample is too dilute.","")))</f>
        <v/>
      </c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</row>
    <row r="24" spans="1:40" ht="15" customHeight="1" thickBot="1" x14ac:dyDescent="0.25">
      <c r="A24" s="259"/>
      <c r="B24" s="149"/>
      <c r="C24" s="149"/>
      <c r="D24" s="260"/>
      <c r="E24" s="333"/>
      <c r="F24" s="149"/>
      <c r="G24" s="156"/>
      <c r="H24" s="156"/>
      <c r="I24" s="261"/>
      <c r="J24" s="328" t="str">
        <f>IF(N24&lt;0.6,"SCF too Weak?","")</f>
        <v/>
      </c>
      <c r="K24" s="328"/>
      <c r="L24" s="327" t="s">
        <v>46</v>
      </c>
      <c r="M24" s="327"/>
      <c r="N24" s="324">
        <f>IF(F25&gt;0,I25/F25,"")</f>
        <v>0.77272727272727271</v>
      </c>
      <c r="O24" s="31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</row>
    <row r="25" spans="1:40" ht="15" customHeight="1" thickBot="1" x14ac:dyDescent="0.25">
      <c r="A25" s="8" t="s">
        <v>6</v>
      </c>
      <c r="B25" s="11"/>
      <c r="C25" s="9"/>
      <c r="D25" s="10"/>
      <c r="E25" s="31"/>
      <c r="F25" s="68">
        <f>AVERAGEIF(F17:F24,"&gt;0")</f>
        <v>5.5</v>
      </c>
      <c r="G25" s="251"/>
      <c r="H25" s="252"/>
      <c r="I25" s="81">
        <f>AVERAGEIF(I17:I24,"&gt;0")</f>
        <v>4.25</v>
      </c>
      <c r="J25" s="328" t="str">
        <f>IF(N24&gt;1,"SCF too Strong?","")</f>
        <v/>
      </c>
      <c r="K25" s="328"/>
      <c r="L25" s="327"/>
      <c r="M25" s="327"/>
      <c r="N25" s="324"/>
      <c r="O25" s="31"/>
      <c r="P25" s="335" t="str">
        <f>IF(AND(N24&gt;1),"Increase dilution water. Seed correction sample too strong.",IF(AND(N24&lt;0.6),"Decrease dilution water. Seed correction sample too weak.",""))</f>
        <v/>
      </c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</row>
    <row r="26" spans="1:40" ht="15" customHeight="1" x14ac:dyDescent="0.2">
      <c r="A26" s="253" t="s">
        <v>14</v>
      </c>
      <c r="B26" s="165">
        <v>7</v>
      </c>
      <c r="C26" s="165">
        <v>20</v>
      </c>
      <c r="D26" s="254">
        <v>8</v>
      </c>
      <c r="E26" s="167">
        <v>6</v>
      </c>
      <c r="F26" s="165">
        <v>3</v>
      </c>
      <c r="G26" s="169">
        <v>8</v>
      </c>
      <c r="H26" s="169">
        <v>1</v>
      </c>
      <c r="I26" s="238">
        <f>IF(AND(G26&gt;0,H26&gt;0),G26-H26,"")</f>
        <v>7</v>
      </c>
      <c r="J26" s="238">
        <f>IF(F26&gt;0,N24*F26,"")</f>
        <v>2.3181818181818183</v>
      </c>
      <c r="K26" s="238">
        <f>IF(AND(G26&gt;0,H26&gt;0),I26-J26,"")</f>
        <v>4.6818181818181817</v>
      </c>
      <c r="L26" s="240">
        <f>IF(E26&gt;0,300/E26,0)</f>
        <v>50</v>
      </c>
      <c r="M26" s="240">
        <f>IF(AND(I26&gt;=2,H26&gt;=1),L26*K26,"INVALID")</f>
        <v>234.09090909090909</v>
      </c>
      <c r="N26" s="242">
        <f>N32</f>
        <v>184.09090909090909</v>
      </c>
      <c r="O26" s="32"/>
      <c r="P26" s="136" t="str">
        <f>IF(ISBLANK(H26),"",IF(AND(M26&gt;228.5),"Decrease mLs of seed delivered to GGA bottle. Confirm with last 20 Standard deviation results.",IF(AND(M26&lt;167.5),"Increase mLs of seed delivered to GGA bottle. Confirm with last 20 Standard deviation results.","")))</f>
        <v>Decrease mLs of seed delivered to GGA bottle. Confirm with last 20 Standard deviation results.</v>
      </c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</row>
    <row r="27" spans="1:40" ht="15" customHeight="1" x14ac:dyDescent="0.2">
      <c r="A27" s="233"/>
      <c r="B27" s="148"/>
      <c r="C27" s="148"/>
      <c r="D27" s="255"/>
      <c r="E27" s="152"/>
      <c r="F27" s="148"/>
      <c r="G27" s="147"/>
      <c r="H27" s="147"/>
      <c r="I27" s="228"/>
      <c r="J27" s="239"/>
      <c r="K27" s="228"/>
      <c r="L27" s="241"/>
      <c r="M27" s="241"/>
      <c r="N27" s="243"/>
      <c r="O27" s="32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</row>
    <row r="28" spans="1:40" ht="15" customHeight="1" x14ac:dyDescent="0.2">
      <c r="A28" s="233" t="s">
        <v>14</v>
      </c>
      <c r="B28" s="148">
        <v>7</v>
      </c>
      <c r="C28" s="148">
        <v>20</v>
      </c>
      <c r="D28" s="235">
        <v>9</v>
      </c>
      <c r="E28" s="229">
        <v>6</v>
      </c>
      <c r="F28" s="227">
        <f>IF(F26&gt;0,F26,"")</f>
        <v>3</v>
      </c>
      <c r="G28" s="147">
        <v>8</v>
      </c>
      <c r="H28" s="147">
        <v>2</v>
      </c>
      <c r="I28" s="228">
        <f>IF(AND(G28&gt;0,H28&gt;0),G28-H28,"")</f>
        <v>6</v>
      </c>
      <c r="J28" s="239">
        <f>IF(F28&gt;0,N24*F28,"")</f>
        <v>2.3181818181818183</v>
      </c>
      <c r="K28" s="239">
        <f>IF(AND(G28&gt;0,H28&gt;0),I28-J28,"")</f>
        <v>3.6818181818181817</v>
      </c>
      <c r="L28" s="247">
        <f>IF(E28&gt;0,300/E28,0)</f>
        <v>50</v>
      </c>
      <c r="M28" s="241">
        <f t="shared" ref="M28" si="5">IF(AND(I28&gt;=2,H28&gt;=1),L28*K28,"INVALID")</f>
        <v>184.09090909090909</v>
      </c>
      <c r="N28" s="243"/>
      <c r="O28" s="32"/>
      <c r="P28" s="136" t="str">
        <f>IF(ISBLANK(H28),"",IF(AND(M28&gt;228.5),"Decrease mLs of seed delivered to GGA bottle. Confirm with last 20 Standard deviation results.",IF(AND(M28&lt;167.5),"Increase mLs of seed delivered to GGA bottle. Confirm with last 20 Standard deviation results.","")))</f>
        <v/>
      </c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</row>
    <row r="29" spans="1:40" ht="15" customHeight="1" x14ac:dyDescent="0.2">
      <c r="A29" s="233"/>
      <c r="B29" s="148"/>
      <c r="C29" s="148"/>
      <c r="D29" s="237"/>
      <c r="E29" s="229"/>
      <c r="F29" s="227"/>
      <c r="G29" s="147"/>
      <c r="H29" s="147"/>
      <c r="I29" s="228"/>
      <c r="J29" s="245"/>
      <c r="K29" s="246"/>
      <c r="L29" s="248"/>
      <c r="M29" s="241"/>
      <c r="N29" s="243"/>
      <c r="O29" s="32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</row>
    <row r="30" spans="1:40" ht="15" customHeight="1" x14ac:dyDescent="0.2">
      <c r="A30" s="233" t="s">
        <v>14</v>
      </c>
      <c r="B30" s="148">
        <v>7</v>
      </c>
      <c r="C30" s="148">
        <v>20</v>
      </c>
      <c r="D30" s="235">
        <v>10</v>
      </c>
      <c r="E30" s="229">
        <v>6</v>
      </c>
      <c r="F30" s="227">
        <f>IF(F26&gt;0,F26,"")</f>
        <v>3</v>
      </c>
      <c r="G30" s="147">
        <v>8</v>
      </c>
      <c r="H30" s="147">
        <v>3</v>
      </c>
      <c r="I30" s="228">
        <f>IF(AND(G30&gt;0,H30&gt;0),G30-H30,"")</f>
        <v>5</v>
      </c>
      <c r="J30" s="239">
        <f>IF(F30&gt;0,N24*F30,"")</f>
        <v>2.3181818181818183</v>
      </c>
      <c r="K30" s="228">
        <f>IF(AND(G30&gt;0,H30&gt;0),I30-J30,"")</f>
        <v>2.6818181818181817</v>
      </c>
      <c r="L30" s="241">
        <f>IF(E30&gt;0,300/E30,0)</f>
        <v>50</v>
      </c>
      <c r="M30" s="241">
        <f t="shared" ref="M30" si="6">IF(AND(I30&gt;=2,H30&gt;=1),L30*K30,"INVALID")</f>
        <v>134.09090909090909</v>
      </c>
      <c r="N30" s="243"/>
      <c r="O30" s="32"/>
      <c r="P30" s="136" t="str">
        <f t="shared" ref="P30" si="7">IF(ISBLANK(H30),"",IF(AND(M30&gt;228.5),"Decrease mLs of seed delivered to GGA bottle. Confirm with last 20 Standard deviation results.",IF(AND(M30&lt;167.5),"Increase mLs of seed delivered to GGA bottle. Confirm with last 20 Standard deviation results.","")))</f>
        <v>Increase mLs of seed delivered to GGA bottle. Confirm with last 20 Standard deviation results.</v>
      </c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</row>
    <row r="31" spans="1:40" ht="15" customHeight="1" thickBot="1" x14ac:dyDescent="0.25">
      <c r="A31" s="234"/>
      <c r="B31" s="149"/>
      <c r="C31" s="149"/>
      <c r="D31" s="236"/>
      <c r="E31" s="230"/>
      <c r="F31" s="231"/>
      <c r="G31" s="147"/>
      <c r="H31" s="147"/>
      <c r="I31" s="232"/>
      <c r="J31" s="249"/>
      <c r="K31" s="232"/>
      <c r="L31" s="250"/>
      <c r="M31" s="250"/>
      <c r="N31" s="244"/>
      <c r="O31" s="32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</row>
    <row r="32" spans="1:40" ht="13.5" thickBot="1" x14ac:dyDescent="0.25">
      <c r="A32" s="8" t="s">
        <v>6</v>
      </c>
      <c r="B32" s="50"/>
      <c r="C32" s="9"/>
      <c r="D32" s="10"/>
      <c r="E32" s="9"/>
      <c r="F32" s="51"/>
      <c r="G32" s="50"/>
      <c r="H32" s="50"/>
      <c r="I32" s="49"/>
      <c r="J32" s="11"/>
      <c r="K32" s="11"/>
      <c r="L32" s="49"/>
      <c r="M32" s="48" t="s">
        <v>5</v>
      </c>
      <c r="N32" s="52">
        <f>AVERAGEIF(M26:M31,"&gt;0")</f>
        <v>184.09090909090909</v>
      </c>
      <c r="O32" s="33"/>
      <c r="P32" s="45"/>
      <c r="Q32" s="45"/>
      <c r="R32" s="45"/>
      <c r="S32" s="45"/>
      <c r="T32" s="45"/>
      <c r="U32" s="45"/>
      <c r="V32" s="45"/>
      <c r="W32" s="45"/>
      <c r="X32" s="45"/>
      <c r="Y32" s="46"/>
      <c r="Z32" s="46"/>
      <c r="AA32" s="46"/>
      <c r="AB32" s="46"/>
      <c r="AC32" s="46"/>
      <c r="AD32" s="46"/>
      <c r="AE32" s="46"/>
    </row>
    <row r="33" spans="1:40" ht="15" customHeight="1" x14ac:dyDescent="0.2">
      <c r="A33" s="209" t="s">
        <v>15</v>
      </c>
      <c r="B33" s="211">
        <v>7</v>
      </c>
      <c r="C33" s="211">
        <v>20</v>
      </c>
      <c r="D33" s="212">
        <v>11</v>
      </c>
      <c r="E33" s="213">
        <v>5</v>
      </c>
      <c r="F33" s="214"/>
      <c r="G33" s="217">
        <v>8</v>
      </c>
      <c r="H33" s="195">
        <v>7</v>
      </c>
      <c r="I33" s="196">
        <f>IF(AND(G33&gt;0,H33&gt;0),G33-H33,"")</f>
        <v>1</v>
      </c>
      <c r="J33" s="203"/>
      <c r="K33" s="206">
        <f>IF(AND(G33&gt;0,H33&gt;0),I33-J33,"")</f>
        <v>1</v>
      </c>
      <c r="L33" s="218">
        <f>IF(E33&gt;0,300/E33,0)</f>
        <v>60</v>
      </c>
      <c r="M33" s="219" t="str">
        <f>IF(AND(I33&gt;=2,H33&gt;=1),L33*K33,"INVALID")</f>
        <v>INVALID</v>
      </c>
      <c r="N33" s="179">
        <f>N43</f>
        <v>204.02380952380952</v>
      </c>
      <c r="O33" s="39"/>
      <c r="P33" s="136" t="str">
        <f>IF(ISBLANK(H33),"",IF(AND(H33&lt;1),"D.O. Depletion &lt; 1.0 mg/L remaining in bottle. Environmental sample too strong. Use LESS Sample. Need more nutrient water in bottle. Sample is not dilute enough.",IF(AND(G33-H33&lt;2),"D.O. Depletion less than at least 2.0 mg/L. Environmental sample too weak. Use MORE Sample. Need less nutrient water in bottle. Sample is too dilute.","")))</f>
        <v>D.O. Depletion less than at least 2.0 mg/L. Environmental sample too weak. Use MORE Sample. Need less nutrient water in bottle. Sample is too dilute.</v>
      </c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</row>
    <row r="34" spans="1:40" ht="15" customHeight="1" x14ac:dyDescent="0.2">
      <c r="A34" s="210"/>
      <c r="B34" s="185"/>
      <c r="C34" s="185"/>
      <c r="D34" s="187"/>
      <c r="E34" s="189"/>
      <c r="F34" s="215"/>
      <c r="G34" s="191"/>
      <c r="H34" s="193"/>
      <c r="I34" s="197"/>
      <c r="J34" s="204"/>
      <c r="K34" s="175"/>
      <c r="L34" s="178"/>
      <c r="M34" s="172"/>
      <c r="N34" s="180"/>
      <c r="O34" s="40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</row>
    <row r="35" spans="1:40" ht="15" customHeight="1" x14ac:dyDescent="0.2">
      <c r="A35" s="182" t="s">
        <v>15</v>
      </c>
      <c r="B35" s="184">
        <v>7</v>
      </c>
      <c r="C35" s="184">
        <v>20</v>
      </c>
      <c r="D35" s="186">
        <v>12</v>
      </c>
      <c r="E35" s="188">
        <v>7</v>
      </c>
      <c r="F35" s="215"/>
      <c r="G35" s="190">
        <v>8</v>
      </c>
      <c r="H35" s="192">
        <v>1.5</v>
      </c>
      <c r="I35" s="194">
        <f t="shared" ref="I35" si="8">IF(AND(G35&gt;0,H35&gt;0),G35-H35,"")</f>
        <v>6.5</v>
      </c>
      <c r="J35" s="204"/>
      <c r="K35" s="175">
        <f t="shared" ref="K35" si="9">IF(AND(G35&gt;0,H35&gt;0),I35-J35,"")</f>
        <v>6.5</v>
      </c>
      <c r="L35" s="172">
        <f t="shared" ref="L35" si="10">IF(E35&gt;0,300/E35,0)</f>
        <v>42.857142857142854</v>
      </c>
      <c r="M35" s="172">
        <f>IF(AND(I35&gt;=2,H35&gt;=1),L35*K35,"INVALID")</f>
        <v>278.57142857142856</v>
      </c>
      <c r="N35" s="180"/>
      <c r="O35" s="40"/>
      <c r="P35" s="136" t="str">
        <f t="shared" ref="P35" si="11">IF(ISBLANK(H35),"",IF(AND(H35&lt;1),"D.O. Depletion &lt; 1.0 mg/L remaining in bottle. Environmental sample too strong. Use LESS Sample. Need more nutrient water in bottle. Sample is not dilute enough.",IF(AND(G35-H35&lt;2),"D.O. Depletion less than at least 2.0 mg/L. Environmental sample too weak. Use MORE Sample. Need less nutrient water in bottle. Sample is too dilute.","")))</f>
        <v/>
      </c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</row>
    <row r="36" spans="1:40" ht="15" customHeight="1" x14ac:dyDescent="0.2">
      <c r="A36" s="183"/>
      <c r="B36" s="185"/>
      <c r="C36" s="185"/>
      <c r="D36" s="187"/>
      <c r="E36" s="189"/>
      <c r="F36" s="215"/>
      <c r="G36" s="191"/>
      <c r="H36" s="193"/>
      <c r="I36" s="194"/>
      <c r="J36" s="204"/>
      <c r="K36" s="175"/>
      <c r="L36" s="172"/>
      <c r="M36" s="172"/>
      <c r="N36" s="180"/>
      <c r="O36" s="40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</row>
    <row r="37" spans="1:40" ht="15" customHeight="1" x14ac:dyDescent="0.2">
      <c r="A37" s="198" t="s">
        <v>15</v>
      </c>
      <c r="B37" s="184">
        <v>7</v>
      </c>
      <c r="C37" s="184">
        <v>20</v>
      </c>
      <c r="D37" s="186">
        <v>13</v>
      </c>
      <c r="E37" s="188">
        <v>9</v>
      </c>
      <c r="F37" s="215"/>
      <c r="G37" s="190">
        <v>8</v>
      </c>
      <c r="H37" s="192">
        <v>0.95</v>
      </c>
      <c r="I37" s="194">
        <f t="shared" ref="I37:I41" si="12">IF(AND(G37&gt;0,H37&gt;0),G37-H37,"")</f>
        <v>7.05</v>
      </c>
      <c r="J37" s="204"/>
      <c r="K37" s="175">
        <f t="shared" ref="K37" si="13">IF(AND(G37&gt;0,H37&gt;0),I37-J37,"")</f>
        <v>7.05</v>
      </c>
      <c r="L37" s="172">
        <f t="shared" ref="L37" si="14">IF(E37&gt;0,300/E37,0)</f>
        <v>33.333333333333336</v>
      </c>
      <c r="M37" s="172" t="str">
        <f>IF(AND(I37&gt;=2,H37&gt;=1),L37*K37,"INVALID")</f>
        <v>INVALID</v>
      </c>
      <c r="N37" s="180"/>
      <c r="O37" s="40"/>
      <c r="P37" s="136" t="str">
        <f t="shared" ref="P37" si="15">IF(ISBLANK(H37),"",IF(AND(H37&lt;1),"D.O. Depletion &lt; 1.0 mg/L remaining in bottle. Environmental sample too strong. Use LESS Sample. Need more nutrient water in bottle. Sample is not dilute enough.",IF(AND(G37-H37&lt;2),"D.O. Depletion less than at least 2.0 mg/L. Environmental sample too weak. Use MORE Sample. Need less nutrient water in bottle. Sample is too dilute.","")))</f>
        <v>D.O. Depletion &lt; 1.0 mg/L remaining in bottle. Environmental sample too strong. Use LESS Sample. Need more nutrient water in bottle. Sample is not dilute enough.</v>
      </c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</row>
    <row r="38" spans="1:40" ht="15" customHeight="1" x14ac:dyDescent="0.2">
      <c r="A38" s="182"/>
      <c r="B38" s="220"/>
      <c r="C38" s="220"/>
      <c r="D38" s="221"/>
      <c r="E38" s="222"/>
      <c r="F38" s="215"/>
      <c r="G38" s="223"/>
      <c r="H38" s="224"/>
      <c r="I38" s="173"/>
      <c r="J38" s="204"/>
      <c r="K38" s="175"/>
      <c r="L38" s="172"/>
      <c r="M38" s="172"/>
      <c r="N38" s="180"/>
      <c r="O38" s="41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</row>
    <row r="39" spans="1:40" ht="15" customHeight="1" x14ac:dyDescent="0.2">
      <c r="A39" s="198" t="s">
        <v>15</v>
      </c>
      <c r="B39" s="184">
        <v>7</v>
      </c>
      <c r="C39" s="184">
        <v>20</v>
      </c>
      <c r="D39" s="186">
        <v>14</v>
      </c>
      <c r="E39" s="199">
        <v>10</v>
      </c>
      <c r="F39" s="215"/>
      <c r="G39" s="170">
        <v>8</v>
      </c>
      <c r="H39" s="170">
        <v>1.35</v>
      </c>
      <c r="I39" s="173">
        <f t="shared" si="12"/>
        <v>6.65</v>
      </c>
      <c r="J39" s="204"/>
      <c r="K39" s="175">
        <f>IF(AND(G39&gt;0,H39&gt;0),I39-J39,"")</f>
        <v>6.65</v>
      </c>
      <c r="L39" s="178">
        <f>IF(E39&gt;0,300/E39,0)</f>
        <v>30</v>
      </c>
      <c r="M39" s="172">
        <f>IF(AND(I39&gt;=2,H39&gt;=1),L39*K39,"INVALID")</f>
        <v>199.5</v>
      </c>
      <c r="N39" s="180"/>
      <c r="O39" s="41"/>
      <c r="P39" s="136" t="str">
        <f t="shared" ref="P39" si="16">IF(ISBLANK(H39),"",IF(AND(H39&lt;1),"D.O. Depletion &lt; 1.0 mg/L remaining in bottle. Environmental sample too strong. Use LESS Sample. Need more nutrient water in bottle. Sample is not dilute enough.",IF(AND(G39-H39&lt;2),"D.O. Depletion less than at least 2.0 mg/L. Environmental sample too weak. Use MORE Sample. Need less nutrient water in bottle. Sample is too dilute.","")))</f>
        <v/>
      </c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</row>
    <row r="40" spans="1:40" ht="15" customHeight="1" x14ac:dyDescent="0.2">
      <c r="A40" s="182"/>
      <c r="B40" s="185"/>
      <c r="C40" s="185"/>
      <c r="D40" s="187"/>
      <c r="E40" s="200"/>
      <c r="F40" s="215"/>
      <c r="G40" s="201"/>
      <c r="H40" s="201"/>
      <c r="I40" s="202"/>
      <c r="J40" s="204"/>
      <c r="K40" s="175"/>
      <c r="L40" s="178"/>
      <c r="M40" s="172"/>
      <c r="N40" s="180"/>
      <c r="O40" s="41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</row>
    <row r="41" spans="1:40" ht="15" customHeight="1" x14ac:dyDescent="0.2">
      <c r="A41" s="198" t="s">
        <v>15</v>
      </c>
      <c r="B41" s="184">
        <v>7</v>
      </c>
      <c r="C41" s="184">
        <v>20</v>
      </c>
      <c r="D41" s="186">
        <v>15</v>
      </c>
      <c r="E41" s="199">
        <v>15</v>
      </c>
      <c r="F41" s="215"/>
      <c r="G41" s="170">
        <v>8</v>
      </c>
      <c r="H41" s="170">
        <v>1.3</v>
      </c>
      <c r="I41" s="173">
        <f t="shared" si="12"/>
        <v>6.7</v>
      </c>
      <c r="J41" s="204"/>
      <c r="K41" s="175">
        <f t="shared" ref="K41" si="17">IF(AND(G41&gt;0,H41&gt;0),I41-J41,"")</f>
        <v>6.7</v>
      </c>
      <c r="L41" s="172">
        <f t="shared" ref="L41" si="18">IF(E41&gt;0,300/E41,0)</f>
        <v>20</v>
      </c>
      <c r="M41" s="172">
        <f>IF(AND(I41&gt;=2,H41&gt;=1),L41*K41,"INVALID")</f>
        <v>134</v>
      </c>
      <c r="N41" s="180"/>
      <c r="O41" s="41"/>
      <c r="P41" s="136" t="str">
        <f t="shared" ref="P41" si="19">IF(ISBLANK(H41),"",IF(AND(H41&lt;1),"D.O. Depletion &lt; 1.0 mg/L remaining in bottle. Environmental sample too strong. Use LESS Sample. Need more nutrient water in bottle. Sample is not dilute enough.",IF(AND(G41-H41&lt;2),"D.O. Depletion less than at least 2.0 mg/L. Environmental sample too weak. Use MORE Sample. Need less nutrient water in bottle. Sample is too dilute.","")))</f>
        <v/>
      </c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</row>
    <row r="42" spans="1:40" ht="15" customHeight="1" thickBot="1" x14ac:dyDescent="0.25">
      <c r="A42" s="207"/>
      <c r="B42" s="208"/>
      <c r="C42" s="208"/>
      <c r="D42" s="225"/>
      <c r="E42" s="226"/>
      <c r="F42" s="216"/>
      <c r="G42" s="171"/>
      <c r="H42" s="171"/>
      <c r="I42" s="174"/>
      <c r="J42" s="205"/>
      <c r="K42" s="176"/>
      <c r="L42" s="177"/>
      <c r="M42" s="177"/>
      <c r="N42" s="181"/>
      <c r="O42" s="41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</row>
    <row r="43" spans="1:40" ht="13.5" thickBot="1" x14ac:dyDescent="0.25">
      <c r="A43" s="8" t="s">
        <v>6</v>
      </c>
      <c r="B43" s="50"/>
      <c r="C43" s="9"/>
      <c r="D43" s="10"/>
      <c r="E43" s="9"/>
      <c r="F43" s="51"/>
      <c r="G43" s="50"/>
      <c r="H43" s="50"/>
      <c r="I43" s="49"/>
      <c r="J43" s="11"/>
      <c r="K43" s="11"/>
      <c r="L43" s="49"/>
      <c r="M43" s="48" t="s">
        <v>15</v>
      </c>
      <c r="N43" s="94">
        <f>AVERAGEIF(M33:M42,"&gt;0")</f>
        <v>204.02380952380952</v>
      </c>
      <c r="O43" s="33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</row>
    <row r="44" spans="1:40" ht="15" customHeight="1" x14ac:dyDescent="0.2">
      <c r="A44" s="164" t="s">
        <v>16</v>
      </c>
      <c r="B44" s="165">
        <v>7</v>
      </c>
      <c r="C44" s="165">
        <v>20</v>
      </c>
      <c r="D44" s="166">
        <v>16</v>
      </c>
      <c r="E44" s="167">
        <v>100</v>
      </c>
      <c r="F44" s="168">
        <f>IF(F26&gt;0,F26,"")</f>
        <v>3</v>
      </c>
      <c r="G44" s="169">
        <v>8</v>
      </c>
      <c r="H44" s="169">
        <v>7</v>
      </c>
      <c r="I44" s="139">
        <f t="shared" ref="I44:I52" si="20">IF(AND(G44&gt;0,H44&gt;0),G44-H44,"")</f>
        <v>1</v>
      </c>
      <c r="J44" s="158">
        <f>IF(F44&gt;0,N24*F44,"")</f>
        <v>2.3181818181818183</v>
      </c>
      <c r="K44" s="159">
        <f t="shared" ref="K44:K52" si="21">IF(AND(G44&gt;0,H44&gt;0),I44-J44,"")</f>
        <v>-1.3181818181818183</v>
      </c>
      <c r="L44" s="160">
        <f t="shared" ref="L44:L52" si="22">IF(E44&gt;0,300/E44,0)</f>
        <v>3</v>
      </c>
      <c r="M44" s="160" t="str">
        <f>IF(AND(I44&gt;=2,H44&gt;=1),L44*K44,"INVALID")</f>
        <v>INVALID</v>
      </c>
      <c r="N44" s="161">
        <f>N54</f>
        <v>0.84623376623376578</v>
      </c>
      <c r="O44" s="39"/>
      <c r="P44" s="341" t="str">
        <f>IF(ISBLANK(H44),"",IF(AND(H44&lt;1),"D.O. Depletion &lt; 1.0 mg/L remaining in bottle. Environmental sample too strong. Use LESS Sample. Need more nutrient water in bottle. Sample is not dilute enough.",IF(AND(G44-H44&lt;2),"D.O. Depletion less than at least 2.0 mg/L. Environmental sample too weak. Use MORE Sample. Need less nutrient water in bottle. Sample is too dilute.","")))</f>
        <v>D.O. Depletion less than at least 2.0 mg/L. Environmental sample too weak. Use MORE Sample. Need less nutrient water in bottle. Sample is too dilute.</v>
      </c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</row>
    <row r="45" spans="1:40" ht="15" customHeight="1" x14ac:dyDescent="0.2">
      <c r="A45" s="131"/>
      <c r="B45" s="148"/>
      <c r="C45" s="148"/>
      <c r="D45" s="157"/>
      <c r="E45" s="152"/>
      <c r="F45" s="154"/>
      <c r="G45" s="147"/>
      <c r="H45" s="147"/>
      <c r="I45" s="139"/>
      <c r="J45" s="141"/>
      <c r="K45" s="143"/>
      <c r="L45" s="145"/>
      <c r="M45" s="145"/>
      <c r="N45" s="162"/>
      <c r="O45" s="39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</row>
    <row r="46" spans="1:40" ht="15" customHeight="1" x14ac:dyDescent="0.2">
      <c r="A46" s="131" t="s">
        <v>16</v>
      </c>
      <c r="B46" s="148">
        <v>7</v>
      </c>
      <c r="C46" s="148">
        <v>20</v>
      </c>
      <c r="D46" s="157">
        <v>17</v>
      </c>
      <c r="E46" s="152">
        <v>150</v>
      </c>
      <c r="F46" s="154">
        <f>IF(F26&gt;0,F26,"")</f>
        <v>3</v>
      </c>
      <c r="G46" s="147">
        <v>8</v>
      </c>
      <c r="H46" s="147">
        <v>5</v>
      </c>
      <c r="I46" s="139">
        <f t="shared" si="20"/>
        <v>3</v>
      </c>
      <c r="J46" s="141">
        <f>IF(F46&gt;0,N24*F46,"")</f>
        <v>2.3181818181818183</v>
      </c>
      <c r="K46" s="143">
        <f t="shared" si="21"/>
        <v>0.68181818181818166</v>
      </c>
      <c r="L46" s="145">
        <f t="shared" si="22"/>
        <v>2</v>
      </c>
      <c r="M46" s="145">
        <f t="shared" ref="M46" si="23">IF(AND(I46&gt;=2,H46&gt;=1),L46*K46,"INVALID")</f>
        <v>1.3636363636363633</v>
      </c>
      <c r="N46" s="162"/>
      <c r="O46" s="39"/>
      <c r="P46" s="341" t="str">
        <f t="shared" ref="P46" si="24">IF(ISBLANK(H46),"",IF(AND(H46&lt;1),"D.O. Depletion &lt; 1.0 mg/L remaining in bottle. Environmental sample too strong. Use LESS Sample. Need more nutrient water in bottle. Sample is not dilute enough.",IF(AND(G46-H46&lt;2),"D.O. Depletion less than at least 2.0 mg/L. Environmental sample too weak. Use MORE Sample. Need less nutrient water in bottle. Sample is too dilute.","")))</f>
        <v/>
      </c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41"/>
    </row>
    <row r="47" spans="1:40" ht="15" customHeight="1" x14ac:dyDescent="0.2">
      <c r="A47" s="131"/>
      <c r="B47" s="148"/>
      <c r="C47" s="148"/>
      <c r="D47" s="157"/>
      <c r="E47" s="152"/>
      <c r="F47" s="154"/>
      <c r="G47" s="147"/>
      <c r="H47" s="147"/>
      <c r="I47" s="139"/>
      <c r="J47" s="141"/>
      <c r="K47" s="143"/>
      <c r="L47" s="145"/>
      <c r="M47" s="145"/>
      <c r="N47" s="162"/>
      <c r="O47" s="39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</row>
    <row r="48" spans="1:40" ht="15" customHeight="1" x14ac:dyDescent="0.2">
      <c r="A48" s="131" t="s">
        <v>16</v>
      </c>
      <c r="B48" s="148">
        <v>7</v>
      </c>
      <c r="C48" s="148">
        <v>20</v>
      </c>
      <c r="D48" s="150">
        <v>18</v>
      </c>
      <c r="E48" s="152">
        <v>175</v>
      </c>
      <c r="F48" s="154">
        <f>IF(F26&gt;0,F26,"")</f>
        <v>3</v>
      </c>
      <c r="G48" s="147">
        <v>8</v>
      </c>
      <c r="H48" s="147">
        <v>5.49</v>
      </c>
      <c r="I48" s="139">
        <f t="shared" si="20"/>
        <v>2.5099999999999998</v>
      </c>
      <c r="J48" s="141">
        <f>IF(F48&gt;0,N24*F48,"")</f>
        <v>2.3181818181818183</v>
      </c>
      <c r="K48" s="143">
        <f t="shared" si="21"/>
        <v>0.19181818181818144</v>
      </c>
      <c r="L48" s="145">
        <f t="shared" si="22"/>
        <v>1.7142857142857142</v>
      </c>
      <c r="M48" s="145">
        <f t="shared" ref="M48" si="25">IF(AND(I48&gt;=2,H48&gt;=1),L48*K48,"INVALID")</f>
        <v>0.3288311688311682</v>
      </c>
      <c r="N48" s="162"/>
      <c r="O48" s="39"/>
      <c r="P48" s="341" t="str">
        <f t="shared" ref="P48" si="26">IF(ISBLANK(H48),"",IF(AND(H48&lt;1),"D.O. Depletion &lt; 1.0 mg/L remaining in bottle. Environmental sample too strong. Use LESS Sample. Need more nutrient water in bottle. Sample is not dilute enough.",IF(AND(G48-H48&lt;2),"D.O. Depletion less than at least 2.0 mg/L. Environmental sample too weak. Use MORE Sample. Need less nutrient water in bottle. Sample is too dilute.","")))</f>
        <v/>
      </c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</row>
    <row r="49" spans="1:40" ht="15" customHeight="1" x14ac:dyDescent="0.2">
      <c r="A49" s="131"/>
      <c r="B49" s="148"/>
      <c r="C49" s="148"/>
      <c r="D49" s="150"/>
      <c r="E49" s="152"/>
      <c r="F49" s="154"/>
      <c r="G49" s="147"/>
      <c r="H49" s="147"/>
      <c r="I49" s="139"/>
      <c r="J49" s="141"/>
      <c r="K49" s="143"/>
      <c r="L49" s="145"/>
      <c r="M49" s="145"/>
      <c r="N49" s="162"/>
      <c r="O49" s="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</row>
    <row r="50" spans="1:40" ht="15" customHeight="1" x14ac:dyDescent="0.2">
      <c r="A50" s="131" t="s">
        <v>16</v>
      </c>
      <c r="B50" s="148">
        <v>7</v>
      </c>
      <c r="C50" s="148">
        <v>20</v>
      </c>
      <c r="D50" s="150">
        <v>19</v>
      </c>
      <c r="E50" s="152">
        <v>200</v>
      </c>
      <c r="F50" s="154">
        <f>IF(F26&gt;0,F26,"")</f>
        <v>3</v>
      </c>
      <c r="G50" s="147">
        <v>8</v>
      </c>
      <c r="H50" s="147">
        <v>4.9000000000000004</v>
      </c>
      <c r="I50" s="139">
        <f t="shared" si="20"/>
        <v>3.0999999999999996</v>
      </c>
      <c r="J50" s="141">
        <f>IF(F50&gt;0,N24*F50,"")</f>
        <v>2.3181818181818183</v>
      </c>
      <c r="K50" s="143">
        <f t="shared" si="21"/>
        <v>0.7818181818181813</v>
      </c>
      <c r="L50" s="145">
        <f t="shared" si="22"/>
        <v>1.5</v>
      </c>
      <c r="M50" s="145">
        <f t="shared" ref="M50" si="27">IF(AND(I50&gt;=2,H50&gt;=1),L50*K50,"INVALID")</f>
        <v>1.172727272727272</v>
      </c>
      <c r="N50" s="162"/>
      <c r="O50" s="41"/>
      <c r="P50" s="341" t="str">
        <f t="shared" ref="P50" si="28">IF(ISBLANK(H50),"",IF(AND(H50&lt;1),"D.O. Depletion &lt; 1.0 mg/L remaining in bottle. Environmental sample too strong. Use LESS Sample. Need more nutrient water in bottle. Sample is not dilute enough.",IF(AND(G50-H50&lt;2),"D.O. Depletion less than at least 2.0 mg/L. Environmental sample too weak. Use MORE Sample. Need less nutrient water in bottle. Sample is too dilute.","")))</f>
        <v/>
      </c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</row>
    <row r="51" spans="1:40" ht="15" customHeight="1" x14ac:dyDescent="0.2">
      <c r="A51" s="131"/>
      <c r="B51" s="148"/>
      <c r="C51" s="148"/>
      <c r="D51" s="150"/>
      <c r="E51" s="152"/>
      <c r="F51" s="154"/>
      <c r="G51" s="147"/>
      <c r="H51" s="147"/>
      <c r="I51" s="139"/>
      <c r="J51" s="141"/>
      <c r="K51" s="143"/>
      <c r="L51" s="145"/>
      <c r="M51" s="145"/>
      <c r="N51" s="162"/>
      <c r="O51" s="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</row>
    <row r="52" spans="1:40" ht="15" customHeight="1" x14ac:dyDescent="0.2">
      <c r="A52" s="131" t="s">
        <v>16</v>
      </c>
      <c r="B52" s="148">
        <v>7</v>
      </c>
      <c r="C52" s="148">
        <v>20</v>
      </c>
      <c r="D52" s="150">
        <v>20</v>
      </c>
      <c r="E52" s="152">
        <v>225</v>
      </c>
      <c r="F52" s="154">
        <f>IF(F26&gt;0,F26,"")</f>
        <v>3</v>
      </c>
      <c r="G52" s="147">
        <v>8</v>
      </c>
      <c r="H52" s="147">
        <v>0.8</v>
      </c>
      <c r="I52" s="139">
        <f t="shared" si="20"/>
        <v>7.2</v>
      </c>
      <c r="J52" s="141">
        <f>IF(F52&gt;0,N24*F52,"")</f>
        <v>2.3181818181818183</v>
      </c>
      <c r="K52" s="143">
        <f t="shared" si="21"/>
        <v>4.8818181818181818</v>
      </c>
      <c r="L52" s="145">
        <f t="shared" si="22"/>
        <v>1.3333333333333333</v>
      </c>
      <c r="M52" s="145" t="str">
        <f t="shared" ref="M52" si="29">IF(AND(I52&gt;=2,H52&gt;=1),L52*K52,"INVALID")</f>
        <v>INVALID</v>
      </c>
      <c r="N52" s="162"/>
      <c r="O52" s="41"/>
      <c r="P52" s="341" t="str">
        <f t="shared" ref="P52" si="30">IF(ISBLANK(H52),"",IF(AND(H52&lt;1),"D.O. Depletion &lt; 1.0 mg/L remaining in bottle. Environmental sample too strong. Use LESS Sample. Need more nutrient water in bottle. Sample is not dilute enough.",IF(AND(G52-H52&lt;2),"D.O. Depletion less than at least 2.0 mg/L. Environmental sample too weak. Use MORE Sample. Need less nutrient water in bottle. Sample is too dilute.","")))</f>
        <v>D.O. Depletion &lt; 1.0 mg/L remaining in bottle. Environmental sample too strong. Use LESS Sample. Need more nutrient water in bottle. Sample is not dilute enough.</v>
      </c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</row>
    <row r="53" spans="1:40" ht="15" customHeight="1" thickBot="1" x14ac:dyDescent="0.25">
      <c r="A53" s="132"/>
      <c r="B53" s="149"/>
      <c r="C53" s="149"/>
      <c r="D53" s="151"/>
      <c r="E53" s="153"/>
      <c r="F53" s="155"/>
      <c r="G53" s="156"/>
      <c r="H53" s="156"/>
      <c r="I53" s="140"/>
      <c r="J53" s="142"/>
      <c r="K53" s="144"/>
      <c r="L53" s="146"/>
      <c r="M53" s="146"/>
      <c r="N53" s="163"/>
      <c r="O53" s="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</row>
    <row r="54" spans="1:40" ht="12.2" customHeight="1" thickBot="1" x14ac:dyDescent="0.25">
      <c r="A54" s="4" t="s">
        <v>6</v>
      </c>
      <c r="B54" s="26"/>
      <c r="C54" s="6"/>
      <c r="D54" s="7"/>
      <c r="E54" s="6"/>
      <c r="F54" s="27"/>
      <c r="G54" s="26"/>
      <c r="H54" s="26"/>
      <c r="I54" s="12"/>
      <c r="J54" s="5"/>
      <c r="K54" s="5"/>
      <c r="L54" s="12"/>
      <c r="M54" s="28" t="s">
        <v>16</v>
      </c>
      <c r="N54" s="29">
        <f>AVERAGEIF(M44:M49,"&gt;0")</f>
        <v>0.84623376623376578</v>
      </c>
      <c r="O54" s="33"/>
    </row>
    <row r="55" spans="1:40" ht="18" customHeight="1" thickBot="1" x14ac:dyDescent="0.25">
      <c r="A55" s="30" t="s">
        <v>26</v>
      </c>
      <c r="B55" s="70"/>
      <c r="C55" s="31"/>
      <c r="D55" s="31"/>
      <c r="E55" s="31"/>
      <c r="F55" s="31"/>
      <c r="G55" s="31"/>
      <c r="H55" s="31"/>
      <c r="I55" s="31"/>
      <c r="J55" s="31"/>
      <c r="K55" s="31"/>
      <c r="L55" s="137" t="s">
        <v>23</v>
      </c>
      <c r="M55" s="138"/>
      <c r="N55" s="44">
        <f>(N43-N54)/N43*100%</f>
        <v>0.99585227935793941</v>
      </c>
      <c r="O55" s="42"/>
    </row>
    <row r="56" spans="1:40" ht="18" customHeight="1" x14ac:dyDescent="0.2">
      <c r="A56" s="315"/>
      <c r="B56" s="316"/>
      <c r="C56" s="316"/>
      <c r="D56" s="316"/>
      <c r="E56" s="316"/>
      <c r="F56" s="316"/>
      <c r="G56" s="317"/>
      <c r="H56" s="330" t="s">
        <v>41</v>
      </c>
      <c r="I56" s="331"/>
      <c r="J56" s="331"/>
      <c r="K56" s="331"/>
      <c r="L56" s="332"/>
      <c r="M56" s="53" t="s">
        <v>34</v>
      </c>
      <c r="N56" s="22" t="s">
        <v>35</v>
      </c>
      <c r="O56" s="84"/>
      <c r="P56" s="13"/>
      <c r="Q56" s="13"/>
    </row>
    <row r="57" spans="1:40" ht="18" customHeight="1" x14ac:dyDescent="0.2">
      <c r="A57" s="318"/>
      <c r="B57" s="319"/>
      <c r="C57" s="319"/>
      <c r="D57" s="319"/>
      <c r="E57" s="319"/>
      <c r="F57" s="319"/>
      <c r="G57" s="320"/>
      <c r="H57" s="306" t="s">
        <v>48</v>
      </c>
      <c r="I57" s="307"/>
      <c r="J57" s="307"/>
      <c r="K57" s="307"/>
      <c r="L57" s="308"/>
      <c r="M57" s="15" t="s">
        <v>27</v>
      </c>
      <c r="N57" s="16" t="s">
        <v>32</v>
      </c>
      <c r="O57" s="10"/>
    </row>
    <row r="58" spans="1:40" ht="18" customHeight="1" x14ac:dyDescent="0.2">
      <c r="A58" s="318"/>
      <c r="B58" s="319"/>
      <c r="C58" s="319"/>
      <c r="D58" s="319"/>
      <c r="E58" s="319"/>
      <c r="F58" s="319"/>
      <c r="G58" s="320"/>
      <c r="H58" s="304" t="s">
        <v>18</v>
      </c>
      <c r="I58" s="303"/>
      <c r="J58" s="303"/>
      <c r="K58" s="303"/>
      <c r="L58" s="305"/>
      <c r="M58" s="15" t="s">
        <v>28</v>
      </c>
      <c r="N58" s="16" t="s">
        <v>33</v>
      </c>
      <c r="O58" s="10"/>
    </row>
    <row r="59" spans="1:40" ht="18" customHeight="1" x14ac:dyDescent="0.2">
      <c r="A59" s="318"/>
      <c r="B59" s="319"/>
      <c r="C59" s="319"/>
      <c r="D59" s="319"/>
      <c r="E59" s="319"/>
      <c r="F59" s="319"/>
      <c r="G59" s="320"/>
      <c r="H59" s="304" t="s">
        <v>49</v>
      </c>
      <c r="I59" s="303"/>
      <c r="J59" s="303"/>
      <c r="K59" s="303"/>
      <c r="L59" s="305"/>
      <c r="M59" s="15" t="s">
        <v>29</v>
      </c>
      <c r="N59" s="16" t="s">
        <v>27</v>
      </c>
      <c r="O59" s="10"/>
    </row>
    <row r="60" spans="1:40" ht="18" customHeight="1" x14ac:dyDescent="0.2">
      <c r="A60" s="318"/>
      <c r="B60" s="319"/>
      <c r="C60" s="319"/>
      <c r="D60" s="319"/>
      <c r="E60" s="319"/>
      <c r="F60" s="319"/>
      <c r="G60" s="320"/>
      <c r="H60" s="133" t="s">
        <v>50</v>
      </c>
      <c r="I60" s="134"/>
      <c r="J60" s="134"/>
      <c r="K60" s="134"/>
      <c r="L60" s="135"/>
      <c r="M60" s="15" t="s">
        <v>30</v>
      </c>
      <c r="N60" s="16" t="s">
        <v>28</v>
      </c>
      <c r="O60" s="10"/>
    </row>
    <row r="61" spans="1:40" ht="18" customHeight="1" x14ac:dyDescent="0.2">
      <c r="A61" s="318"/>
      <c r="B61" s="319"/>
      <c r="C61" s="319"/>
      <c r="D61" s="319"/>
      <c r="E61" s="319"/>
      <c r="F61" s="319"/>
      <c r="G61" s="320"/>
      <c r="H61" s="306" t="s">
        <v>42</v>
      </c>
      <c r="I61" s="307"/>
      <c r="J61" s="307"/>
      <c r="K61" s="307"/>
      <c r="L61" s="308"/>
      <c r="M61" s="15" t="s">
        <v>31</v>
      </c>
      <c r="N61" s="16" t="s">
        <v>29</v>
      </c>
      <c r="O61" s="10"/>
    </row>
    <row r="62" spans="1:40" ht="18" customHeight="1" x14ac:dyDescent="0.2">
      <c r="A62" s="318"/>
      <c r="B62" s="319"/>
      <c r="C62" s="319"/>
      <c r="D62" s="319"/>
      <c r="E62" s="319"/>
      <c r="F62" s="319"/>
      <c r="G62" s="320"/>
      <c r="H62" s="309" t="s">
        <v>47</v>
      </c>
      <c r="I62" s="310"/>
      <c r="J62" s="310"/>
      <c r="K62" s="310"/>
      <c r="L62" s="311"/>
      <c r="M62" s="15" t="s">
        <v>32</v>
      </c>
      <c r="N62" s="16" t="s">
        <v>30</v>
      </c>
      <c r="O62" s="10"/>
    </row>
    <row r="63" spans="1:40" ht="18" customHeight="1" thickBot="1" x14ac:dyDescent="0.25">
      <c r="A63" s="321"/>
      <c r="B63" s="322"/>
      <c r="C63" s="322"/>
      <c r="D63" s="322"/>
      <c r="E63" s="322"/>
      <c r="F63" s="322"/>
      <c r="G63" s="323"/>
      <c r="H63" s="312"/>
      <c r="I63" s="313"/>
      <c r="J63" s="313"/>
      <c r="K63" s="313"/>
      <c r="L63" s="314"/>
      <c r="M63" s="17" t="s">
        <v>33</v>
      </c>
      <c r="N63" s="18" t="s">
        <v>31</v>
      </c>
      <c r="O63" s="10"/>
    </row>
    <row r="64" spans="1:40" x14ac:dyDescent="0.2">
      <c r="A64" s="329"/>
      <c r="B64" s="329"/>
      <c r="C64" s="329"/>
      <c r="D64" s="329"/>
      <c r="E64" s="329"/>
      <c r="H64" s="67"/>
    </row>
    <row r="65" spans="1:10" x14ac:dyDescent="0.2">
      <c r="A65" s="329"/>
      <c r="B65" s="329"/>
      <c r="C65" s="329"/>
      <c r="D65" s="329"/>
      <c r="E65" s="329"/>
    </row>
    <row r="66" spans="1:10" x14ac:dyDescent="0.2">
      <c r="A66" s="329"/>
      <c r="B66" s="337"/>
      <c r="C66" s="337"/>
      <c r="D66" s="337"/>
      <c r="E66" s="337"/>
      <c r="J66" s="67"/>
    </row>
    <row r="67" spans="1:10" x14ac:dyDescent="0.2">
      <c r="A67" s="337"/>
      <c r="B67" s="337"/>
      <c r="C67" s="337"/>
      <c r="D67" s="337"/>
      <c r="E67" s="337"/>
    </row>
    <row r="68" spans="1:10" x14ac:dyDescent="0.2">
      <c r="A68" s="338"/>
      <c r="B68" s="339"/>
      <c r="C68" s="339"/>
      <c r="D68" s="339"/>
      <c r="E68" s="339"/>
    </row>
    <row r="69" spans="1:10" x14ac:dyDescent="0.2">
      <c r="A69" s="303"/>
      <c r="B69" s="303"/>
      <c r="C69" s="303"/>
      <c r="D69" s="303"/>
      <c r="E69" s="303"/>
    </row>
    <row r="70" spans="1:10" x14ac:dyDescent="0.2">
      <c r="A70" s="31"/>
      <c r="B70" s="31"/>
      <c r="C70" s="31"/>
      <c r="D70" s="31"/>
      <c r="E70" s="31"/>
    </row>
  </sheetData>
  <sheetProtection algorithmName="SHA-512" hashValue="QCp1XvbVzUmN6VXThPJrHi+WCbEgA0+RuxlbxR6XmJZH9kGpuEckHumsy8mi80cKSRpjE8q76q0Hkr+W08FqgQ==" saltValue="bKB3MICSBDQTlzZ/gaE+9A==" spinCount="100000" sheet="1" objects="1" scenarios="1"/>
  <mergeCells count="285">
    <mergeCell ref="P50:AN51"/>
    <mergeCell ref="P48:AN49"/>
    <mergeCell ref="P46:AN47"/>
    <mergeCell ref="P52:AN53"/>
    <mergeCell ref="P23:AN24"/>
    <mergeCell ref="P25:AN25"/>
    <mergeCell ref="P44:AN45"/>
    <mergeCell ref="P41:AN42"/>
    <mergeCell ref="P39:AN40"/>
    <mergeCell ref="P37:AN38"/>
    <mergeCell ref="P35:AN36"/>
    <mergeCell ref="P33:AN34"/>
    <mergeCell ref="P30:AN31"/>
    <mergeCell ref="P28:AN29"/>
    <mergeCell ref="P26:AN27"/>
    <mergeCell ref="P17:AN18"/>
    <mergeCell ref="P16:AN16"/>
    <mergeCell ref="P14:AN15"/>
    <mergeCell ref="P12:AN13"/>
    <mergeCell ref="P19:AN20"/>
    <mergeCell ref="P21:AN22"/>
    <mergeCell ref="A66:E66"/>
    <mergeCell ref="A67:E67"/>
    <mergeCell ref="A68:E68"/>
    <mergeCell ref="B19:B20"/>
    <mergeCell ref="C19:C20"/>
    <mergeCell ref="D19:D20"/>
    <mergeCell ref="F19:F20"/>
    <mergeCell ref="G19:G20"/>
    <mergeCell ref="A17:A18"/>
    <mergeCell ref="B17:B18"/>
    <mergeCell ref="C17:C18"/>
    <mergeCell ref="D17:D18"/>
    <mergeCell ref="F17:F18"/>
    <mergeCell ref="H19:H20"/>
    <mergeCell ref="I19:I20"/>
    <mergeCell ref="A21:A22"/>
    <mergeCell ref="B21:B22"/>
    <mergeCell ref="C21:C22"/>
    <mergeCell ref="A69:E69"/>
    <mergeCell ref="H59:L59"/>
    <mergeCell ref="H61:L61"/>
    <mergeCell ref="H58:L58"/>
    <mergeCell ref="H62:L63"/>
    <mergeCell ref="A56:G63"/>
    <mergeCell ref="N24:N25"/>
    <mergeCell ref="A14:A15"/>
    <mergeCell ref="L24:M25"/>
    <mergeCell ref="J25:K25"/>
    <mergeCell ref="J24:K24"/>
    <mergeCell ref="A64:E64"/>
    <mergeCell ref="A65:E65"/>
    <mergeCell ref="H57:L57"/>
    <mergeCell ref="H56:L56"/>
    <mergeCell ref="E17:E18"/>
    <mergeCell ref="E19:E20"/>
    <mergeCell ref="E21:E22"/>
    <mergeCell ref="E23:E24"/>
    <mergeCell ref="G17:G18"/>
    <mergeCell ref="H17:H18"/>
    <mergeCell ref="I17:I18"/>
    <mergeCell ref="A19:A20"/>
    <mergeCell ref="D21:D22"/>
    <mergeCell ref="E1:N3"/>
    <mergeCell ref="B3:C3"/>
    <mergeCell ref="E4:N6"/>
    <mergeCell ref="B5:C5"/>
    <mergeCell ref="B7:C7"/>
    <mergeCell ref="E7:F7"/>
    <mergeCell ref="G7:K7"/>
    <mergeCell ref="M7:N7"/>
    <mergeCell ref="B14:B15"/>
    <mergeCell ref="C14:C15"/>
    <mergeCell ref="D14:D15"/>
    <mergeCell ref="E10:F15"/>
    <mergeCell ref="G14:G15"/>
    <mergeCell ref="H14:H15"/>
    <mergeCell ref="I14:I15"/>
    <mergeCell ref="J8:J9"/>
    <mergeCell ref="K8:K9"/>
    <mergeCell ref="L8:L9"/>
    <mergeCell ref="M8:M9"/>
    <mergeCell ref="N8:N9"/>
    <mergeCell ref="B9:C9"/>
    <mergeCell ref="A8:A9"/>
    <mergeCell ref="D8:D9"/>
    <mergeCell ref="E8:E9"/>
    <mergeCell ref="F8:F9"/>
    <mergeCell ref="G8:H8"/>
    <mergeCell ref="I8:I9"/>
    <mergeCell ref="I12:I13"/>
    <mergeCell ref="G16:H16"/>
    <mergeCell ref="I10:I11"/>
    <mergeCell ref="A12:A13"/>
    <mergeCell ref="B12:B13"/>
    <mergeCell ref="C12:C13"/>
    <mergeCell ref="D12:D13"/>
    <mergeCell ref="G12:G13"/>
    <mergeCell ref="H12:H13"/>
    <mergeCell ref="A10:A11"/>
    <mergeCell ref="B10:B11"/>
    <mergeCell ref="C10:C11"/>
    <mergeCell ref="D10:D11"/>
    <mergeCell ref="G10:G11"/>
    <mergeCell ref="H10:H11"/>
    <mergeCell ref="F21:F22"/>
    <mergeCell ref="G21:G22"/>
    <mergeCell ref="H21:H22"/>
    <mergeCell ref="I21:I22"/>
    <mergeCell ref="A23:A24"/>
    <mergeCell ref="B23:B24"/>
    <mergeCell ref="C23:C24"/>
    <mergeCell ref="D23:D24"/>
    <mergeCell ref="F23:F24"/>
    <mergeCell ref="G23:G24"/>
    <mergeCell ref="H23:H24"/>
    <mergeCell ref="I23:I24"/>
    <mergeCell ref="G25:H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31"/>
    <mergeCell ref="J28:J29"/>
    <mergeCell ref="K28:K29"/>
    <mergeCell ref="L28:L29"/>
    <mergeCell ref="M28:M29"/>
    <mergeCell ref="J30:J31"/>
    <mergeCell ref="K30:K31"/>
    <mergeCell ref="L30:L31"/>
    <mergeCell ref="M30:M31"/>
    <mergeCell ref="A30:A31"/>
    <mergeCell ref="B30:B31"/>
    <mergeCell ref="C30:C31"/>
    <mergeCell ref="D30:D31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E30:E31"/>
    <mergeCell ref="F30:F31"/>
    <mergeCell ref="G30:G31"/>
    <mergeCell ref="H30:H31"/>
    <mergeCell ref="I30:I31"/>
    <mergeCell ref="A33:A34"/>
    <mergeCell ref="B33:B34"/>
    <mergeCell ref="C33:C34"/>
    <mergeCell ref="D33:D34"/>
    <mergeCell ref="E33:E34"/>
    <mergeCell ref="F33:F42"/>
    <mergeCell ref="G33:G34"/>
    <mergeCell ref="L33:L34"/>
    <mergeCell ref="M33:M34"/>
    <mergeCell ref="K35:K36"/>
    <mergeCell ref="L35:L36"/>
    <mergeCell ref="M35:M36"/>
    <mergeCell ref="L37:L38"/>
    <mergeCell ref="A37:A38"/>
    <mergeCell ref="B37:B38"/>
    <mergeCell ref="C37:C38"/>
    <mergeCell ref="D37:D38"/>
    <mergeCell ref="E37:E38"/>
    <mergeCell ref="G37:G38"/>
    <mergeCell ref="H37:H38"/>
    <mergeCell ref="I37:I38"/>
    <mergeCell ref="K37:K38"/>
    <mergeCell ref="D41:D42"/>
    <mergeCell ref="E41:E42"/>
    <mergeCell ref="N33:N42"/>
    <mergeCell ref="A35:A36"/>
    <mergeCell ref="B35:B36"/>
    <mergeCell ref="C35:C36"/>
    <mergeCell ref="D35:D36"/>
    <mergeCell ref="E35:E36"/>
    <mergeCell ref="G35:G36"/>
    <mergeCell ref="H35:H36"/>
    <mergeCell ref="I35:I36"/>
    <mergeCell ref="H33:H34"/>
    <mergeCell ref="I33:I34"/>
    <mergeCell ref="A39:A40"/>
    <mergeCell ref="B39:B40"/>
    <mergeCell ref="C39:C40"/>
    <mergeCell ref="D39:D40"/>
    <mergeCell ref="E39:E40"/>
    <mergeCell ref="G39:G40"/>
    <mergeCell ref="H39:H40"/>
    <mergeCell ref="I39:I40"/>
    <mergeCell ref="J33:J42"/>
    <mergeCell ref="K33:K34"/>
    <mergeCell ref="A41:A42"/>
    <mergeCell ref="B41:B42"/>
    <mergeCell ref="C41:C42"/>
    <mergeCell ref="G41:G42"/>
    <mergeCell ref="M37:M38"/>
    <mergeCell ref="H41:H42"/>
    <mergeCell ref="I41:I42"/>
    <mergeCell ref="K41:K42"/>
    <mergeCell ref="L41:L42"/>
    <mergeCell ref="M41:M42"/>
    <mergeCell ref="K39:K40"/>
    <mergeCell ref="L39:L40"/>
    <mergeCell ref="M39:M40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53"/>
    <mergeCell ref="M46:M47"/>
    <mergeCell ref="M48:M49"/>
    <mergeCell ref="H46:H47"/>
    <mergeCell ref="I46:I47"/>
    <mergeCell ref="J46:J47"/>
    <mergeCell ref="K46:K47"/>
    <mergeCell ref="L46:L47"/>
    <mergeCell ref="L50:L51"/>
    <mergeCell ref="K50:K51"/>
    <mergeCell ref="H50:H51"/>
    <mergeCell ref="A46:A47"/>
    <mergeCell ref="B46:B47"/>
    <mergeCell ref="C46:C47"/>
    <mergeCell ref="D46:D47"/>
    <mergeCell ref="E46:E47"/>
    <mergeCell ref="F46:F47"/>
    <mergeCell ref="I50:I51"/>
    <mergeCell ref="J50:J51"/>
    <mergeCell ref="G46:G47"/>
    <mergeCell ref="A50:A51"/>
    <mergeCell ref="B50:B51"/>
    <mergeCell ref="C50:C51"/>
    <mergeCell ref="D50:D51"/>
    <mergeCell ref="E50:E51"/>
    <mergeCell ref="F50:F51"/>
    <mergeCell ref="A48:A49"/>
    <mergeCell ref="B48:B49"/>
    <mergeCell ref="C48:C49"/>
    <mergeCell ref="D48:D49"/>
    <mergeCell ref="E48:E49"/>
    <mergeCell ref="F48:F49"/>
    <mergeCell ref="A52:A53"/>
    <mergeCell ref="H60:L60"/>
    <mergeCell ref="P10:AN11"/>
    <mergeCell ref="L55:M55"/>
    <mergeCell ref="I52:I53"/>
    <mergeCell ref="J52:J53"/>
    <mergeCell ref="K52:K53"/>
    <mergeCell ref="L52:L53"/>
    <mergeCell ref="M52:M53"/>
    <mergeCell ref="G48:G49"/>
    <mergeCell ref="H48:H49"/>
    <mergeCell ref="I48:I49"/>
    <mergeCell ref="J48:J49"/>
    <mergeCell ref="K48:K49"/>
    <mergeCell ref="L48:L49"/>
    <mergeCell ref="M50:M51"/>
    <mergeCell ref="B52:B53"/>
    <mergeCell ref="C52:C53"/>
    <mergeCell ref="D52:D53"/>
    <mergeCell ref="E52:E53"/>
    <mergeCell ref="F52:F53"/>
    <mergeCell ref="G52:G53"/>
    <mergeCell ref="H52:H53"/>
    <mergeCell ref="G50:G51"/>
  </mergeCells>
  <conditionalFormatting sqref="I10:I16">
    <cfRule type="cellIs" dxfId="1349" priority="55" operator="greaterThan">
      <formula>0.2</formula>
    </cfRule>
  </conditionalFormatting>
  <conditionalFormatting sqref="M26:M31">
    <cfRule type="containsText" dxfId="1348" priority="40" operator="containsText" text="invalid">
      <formula>NOT(ISERROR(SEARCH("invalid",M26)))</formula>
    </cfRule>
    <cfRule type="cellIs" dxfId="1347" priority="53" operator="lessThan">
      <formula>167.5</formula>
    </cfRule>
    <cfRule type="cellIs" dxfId="1346" priority="54" operator="greaterThan">
      <formula>228.5</formula>
    </cfRule>
  </conditionalFormatting>
  <conditionalFormatting sqref="M33:M42 M44:M53">
    <cfRule type="containsText" dxfId="1345" priority="52" operator="containsText" text="INVALID">
      <formula>NOT(ISERROR(SEARCH("INVALID",M33)))</formula>
    </cfRule>
  </conditionalFormatting>
  <conditionalFormatting sqref="P33 P44 P46 P48 P50 P52 P35 P37 P39 P41">
    <cfRule type="containsText" dxfId="1344" priority="49" operator="containsText" text="Sample">
      <formula>NOT(ISERROR(SEARCH("Sample",P33)))</formula>
    </cfRule>
  </conditionalFormatting>
  <conditionalFormatting sqref="P26 P28 P30">
    <cfRule type="containsText" dxfId="1343" priority="48" operator="containsText" text="seed">
      <formula>NOT(ISERROR(SEARCH("seed",P26)))</formula>
    </cfRule>
  </conditionalFormatting>
  <conditionalFormatting sqref="P14 P10 P12">
    <cfRule type="containsText" dxfId="1342" priority="47" operator="containsText" text="contamination">
      <formula>NOT(ISERROR(SEARCH("contamination",P10)))</formula>
    </cfRule>
  </conditionalFormatting>
  <conditionalFormatting sqref="P16">
    <cfRule type="containsText" dxfId="1341" priority="46" operator="containsText" text="outside">
      <formula>NOT(ISERROR(SEARCH("outside",P16)))</formula>
    </cfRule>
  </conditionalFormatting>
  <conditionalFormatting sqref="I16 F25 I25 N26 P16 N43 N54 N32">
    <cfRule type="containsErrors" dxfId="1340" priority="45">
      <formula>ISERROR(F16)</formula>
    </cfRule>
  </conditionalFormatting>
  <conditionalFormatting sqref="M18">
    <cfRule type="containsErrors" dxfId="1339" priority="44">
      <formula>ISERROR(M18)</formula>
    </cfRule>
  </conditionalFormatting>
  <conditionalFormatting sqref="N33">
    <cfRule type="containsErrors" dxfId="1338" priority="43">
      <formula>ISERROR(N33)</formula>
    </cfRule>
  </conditionalFormatting>
  <conditionalFormatting sqref="N44">
    <cfRule type="containsErrors" dxfId="1337" priority="42">
      <formula>ISERROR(N44)</formula>
    </cfRule>
  </conditionalFormatting>
  <conditionalFormatting sqref="N55">
    <cfRule type="containsErrors" dxfId="1336" priority="41">
      <formula>ISERROR(N55)</formula>
    </cfRule>
  </conditionalFormatting>
  <conditionalFormatting sqref="M33:M42">
    <cfRule type="containsText" dxfId="1335" priority="39" operator="containsText" text="invalid">
      <formula>NOT(ISERROR(SEARCH("invalid",M33)))</formula>
    </cfRule>
  </conditionalFormatting>
  <conditionalFormatting sqref="M44:M53">
    <cfRule type="containsText" dxfId="1334" priority="38" operator="containsText" text="invalid">
      <formula>NOT(ISERROR(SEARCH("invalid",M44)))</formula>
    </cfRule>
  </conditionalFormatting>
  <conditionalFormatting sqref="I26:M31 P30 P28 P26">
    <cfRule type="cellIs" dxfId="1333" priority="36" operator="equal">
      <formula>0</formula>
    </cfRule>
    <cfRule type="containsErrors" dxfId="1332" priority="37">
      <formula>ISERROR(I26)</formula>
    </cfRule>
  </conditionalFormatting>
  <conditionalFormatting sqref="I33:M42 P41 P39 P37 P35 P33">
    <cfRule type="cellIs" dxfId="1331" priority="34" operator="equal">
      <formula>0</formula>
    </cfRule>
    <cfRule type="containsErrors" dxfId="1330" priority="35">
      <formula>ISERROR(I33)</formula>
    </cfRule>
  </conditionalFormatting>
  <conditionalFormatting sqref="I44:N53 P44 P50 P48 P46 P52">
    <cfRule type="cellIs" dxfId="1329" priority="32" operator="equal">
      <formula>0</formula>
    </cfRule>
    <cfRule type="containsErrors" dxfId="1328" priority="33">
      <formula>ISERROR(I44)</formula>
    </cfRule>
  </conditionalFormatting>
  <conditionalFormatting sqref="P30 P28 P26">
    <cfRule type="containsBlanks" dxfId="1327" priority="31">
      <formula>LEN(TRIM(P26))=0</formula>
    </cfRule>
  </conditionalFormatting>
  <conditionalFormatting sqref="I10:I15">
    <cfRule type="containsBlanks" dxfId="1326" priority="28">
      <formula>LEN(TRIM(I10))=0</formula>
    </cfRule>
  </conditionalFormatting>
  <conditionalFormatting sqref="J24:K25">
    <cfRule type="containsText" dxfId="1325" priority="27" operator="containsText" text="too">
      <formula>NOT(ISERROR(SEARCH("too",J24)))</formula>
    </cfRule>
  </conditionalFormatting>
  <conditionalFormatting sqref="E19 E21 E23 E17">
    <cfRule type="containsText" dxfId="1324" priority="26" operator="containsText" text="delete">
      <formula>NOT(ISERROR(SEARCH("delete",E17)))</formula>
    </cfRule>
  </conditionalFormatting>
  <conditionalFormatting sqref="P25">
    <cfRule type="containsText" dxfId="1323" priority="25" operator="containsText" text="seed">
      <formula>NOT(ISERROR(SEARCH("seed",P25)))</formula>
    </cfRule>
  </conditionalFormatting>
  <conditionalFormatting sqref="J24:K25 N24:N25 P25">
    <cfRule type="containsErrors" dxfId="1322" priority="24">
      <formula>ISERROR(J24)</formula>
    </cfRule>
  </conditionalFormatting>
  <conditionalFormatting sqref="M26:M31 M33:M42 M44:M53">
    <cfRule type="cellIs" dxfId="1321" priority="22" operator="lessThan">
      <formula>0</formula>
    </cfRule>
  </conditionalFormatting>
  <conditionalFormatting sqref="P17 P23 P19 P21">
    <cfRule type="containsText" dxfId="1320" priority="21" operator="containsText" text="Need">
      <formula>NOT(ISERROR(SEARCH("Need",P17)))</formula>
    </cfRule>
  </conditionalFormatting>
  <conditionalFormatting sqref="I17:I24">
    <cfRule type="expression" dxfId="1319" priority="18">
      <formula>(G17-H17&lt;2)</formula>
    </cfRule>
  </conditionalFormatting>
  <conditionalFormatting sqref="I17:I24">
    <cfRule type="expression" dxfId="1318" priority="16">
      <formula>(H17&lt;1)</formula>
    </cfRule>
  </conditionalFormatting>
  <conditionalFormatting sqref="I17:I24">
    <cfRule type="expression" dxfId="1317" priority="12">
      <formula>ISBLANK(H17)</formula>
    </cfRule>
  </conditionalFormatting>
  <conditionalFormatting sqref="E17:E18">
    <cfRule type="expression" dxfId="1316" priority="10">
      <formula>ISBLANK(H17)</formula>
    </cfRule>
  </conditionalFormatting>
  <conditionalFormatting sqref="E19:E20">
    <cfRule type="expression" dxfId="1315" priority="9">
      <formula>ISBLANK(H19)</formula>
    </cfRule>
  </conditionalFormatting>
  <conditionalFormatting sqref="E21:E22">
    <cfRule type="expression" dxfId="1314" priority="8">
      <formula>ISBLANK(H21)</formula>
    </cfRule>
  </conditionalFormatting>
  <conditionalFormatting sqref="E23:E24">
    <cfRule type="expression" dxfId="1313" priority="7">
      <formula>ISBLANK(H23)</formula>
    </cfRule>
  </conditionalFormatting>
  <conditionalFormatting sqref="P10:AN15">
    <cfRule type="containsText" dxfId="1312" priority="5" operator="containsText" text="meter">
      <formula>NOT(ISERROR(SEARCH("meter",P10)))</formula>
    </cfRule>
    <cfRule type="containsText" dxfId="1311" priority="6" operator="containsText" text="False">
      <formula>NOT(ISERROR(SEARCH("False",P10)))</formula>
    </cfRule>
  </conditionalFormatting>
  <conditionalFormatting sqref="I10:I11">
    <cfRule type="expression" dxfId="1310" priority="3">
      <formula>I10&lt;0</formula>
    </cfRule>
  </conditionalFormatting>
  <conditionalFormatting sqref="I12:I13">
    <cfRule type="expression" dxfId="1309" priority="2">
      <formula>I12&lt;0</formula>
    </cfRule>
  </conditionalFormatting>
  <conditionalFormatting sqref="I14:I15">
    <cfRule type="expression" dxfId="1308" priority="1">
      <formula>I14&lt;0</formula>
    </cfRule>
  </conditionalFormatting>
  <pageMargins left="0.7" right="0.7" top="0.75" bottom="0.75" header="0.3" footer="0.3"/>
  <pageSetup scale="50" orientation="landscape" r:id="rId1"/>
  <colBreaks count="1" manualBreakCount="1">
    <brk id="16" max="1048575" man="1"/>
  </colBreaks>
  <ignoredErrors>
    <ignoredError sqref="F31 F29 F28 F30 F45 F44 F46:F53" unlockedFormula="1"/>
    <ignoredError sqref="K44:K53 M44:M53 K26:K31 M27:M31 N32:N33 N26 N54:N55 N43:N44 J28:J31 P16 F25 J25 I16 J24 N24 J44:J53" evalError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70"/>
  <sheetViews>
    <sheetView showGridLines="0" zoomScaleNormal="100" workbookViewId="0"/>
  </sheetViews>
  <sheetFormatPr defaultRowHeight="12.75" x14ac:dyDescent="0.2"/>
  <cols>
    <col min="1" max="1" width="18" style="1" customWidth="1"/>
    <col min="2" max="8" width="11.7109375" style="1" customWidth="1"/>
    <col min="9" max="13" width="13.7109375" style="1" customWidth="1"/>
    <col min="14" max="14" width="15.7109375" style="1" customWidth="1"/>
    <col min="15" max="15" width="1.28515625" style="43" customWidth="1"/>
    <col min="16" max="16384" width="9.140625" style="1"/>
  </cols>
  <sheetData>
    <row r="1" spans="1:40" ht="12.75" customHeight="1" x14ac:dyDescent="0.2">
      <c r="A1" s="78" t="s">
        <v>25</v>
      </c>
      <c r="B1" s="79" t="s">
        <v>24</v>
      </c>
      <c r="C1" s="79"/>
      <c r="D1" s="19"/>
      <c r="E1" s="281" t="s">
        <v>22</v>
      </c>
      <c r="F1" s="281"/>
      <c r="G1" s="281"/>
      <c r="H1" s="281"/>
      <c r="I1" s="281"/>
      <c r="J1" s="281"/>
      <c r="K1" s="281"/>
      <c r="L1" s="281"/>
      <c r="M1" s="281"/>
      <c r="N1" s="282"/>
      <c r="O1" s="34"/>
    </row>
    <row r="2" spans="1:40" ht="12.75" customHeight="1" x14ac:dyDescent="0.2">
      <c r="A2" s="2" t="s">
        <v>19</v>
      </c>
      <c r="B2" s="3" t="s">
        <v>19</v>
      </c>
      <c r="C2" s="20"/>
      <c r="D2" s="14"/>
      <c r="E2" s="283"/>
      <c r="F2" s="283"/>
      <c r="G2" s="283"/>
      <c r="H2" s="283"/>
      <c r="I2" s="283"/>
      <c r="J2" s="283"/>
      <c r="K2" s="283"/>
      <c r="L2" s="283"/>
      <c r="M2" s="283"/>
      <c r="N2" s="284"/>
      <c r="O2" s="34"/>
    </row>
    <row r="3" spans="1:40" ht="12.75" customHeight="1" x14ac:dyDescent="0.2">
      <c r="A3" s="25"/>
      <c r="B3" s="285"/>
      <c r="C3" s="285"/>
      <c r="D3" s="23"/>
      <c r="E3" s="283"/>
      <c r="F3" s="283"/>
      <c r="G3" s="283"/>
      <c r="H3" s="283"/>
      <c r="I3" s="283"/>
      <c r="J3" s="283"/>
      <c r="K3" s="283"/>
      <c r="L3" s="283"/>
      <c r="M3" s="283"/>
      <c r="N3" s="284"/>
      <c r="O3" s="34"/>
    </row>
    <row r="4" spans="1:40" ht="12.75" customHeight="1" x14ac:dyDescent="0.2">
      <c r="A4" s="2" t="s">
        <v>20</v>
      </c>
      <c r="B4" s="3" t="s">
        <v>20</v>
      </c>
      <c r="C4" s="20"/>
      <c r="D4" s="14"/>
      <c r="E4" s="286" t="s">
        <v>21</v>
      </c>
      <c r="F4" s="286"/>
      <c r="G4" s="286"/>
      <c r="H4" s="286"/>
      <c r="I4" s="286"/>
      <c r="J4" s="286"/>
      <c r="K4" s="286"/>
      <c r="L4" s="286"/>
      <c r="M4" s="286"/>
      <c r="N4" s="287"/>
      <c r="O4" s="35"/>
    </row>
    <row r="5" spans="1:40" ht="12.75" customHeight="1" x14ac:dyDescent="0.2">
      <c r="A5" s="25"/>
      <c r="B5" s="285"/>
      <c r="C5" s="285"/>
      <c r="D5" s="23"/>
      <c r="E5" s="286"/>
      <c r="F5" s="286"/>
      <c r="G5" s="286"/>
      <c r="H5" s="286"/>
      <c r="I5" s="286"/>
      <c r="J5" s="286"/>
      <c r="K5" s="286"/>
      <c r="L5" s="286"/>
      <c r="M5" s="286"/>
      <c r="N5" s="287"/>
      <c r="O5" s="35"/>
    </row>
    <row r="6" spans="1:40" ht="12.75" customHeight="1" x14ac:dyDescent="0.2">
      <c r="A6" s="2" t="s">
        <v>36</v>
      </c>
      <c r="B6" s="3" t="s">
        <v>36</v>
      </c>
      <c r="C6" s="3"/>
      <c r="D6" s="23"/>
      <c r="E6" s="286"/>
      <c r="F6" s="286"/>
      <c r="G6" s="286"/>
      <c r="H6" s="286"/>
      <c r="I6" s="286"/>
      <c r="J6" s="286"/>
      <c r="K6" s="286"/>
      <c r="L6" s="286"/>
      <c r="M6" s="286"/>
      <c r="N6" s="287"/>
      <c r="O6" s="35"/>
    </row>
    <row r="7" spans="1:40" ht="12.75" customHeight="1" x14ac:dyDescent="0.2">
      <c r="A7" s="24"/>
      <c r="B7" s="288"/>
      <c r="C7" s="288"/>
      <c r="D7" s="31"/>
      <c r="E7" s="289"/>
      <c r="F7" s="289"/>
      <c r="G7" s="289"/>
      <c r="H7" s="289"/>
      <c r="I7" s="289"/>
      <c r="J7" s="289"/>
      <c r="K7" s="289"/>
      <c r="L7" s="21"/>
      <c r="M7" s="289"/>
      <c r="N7" s="290"/>
      <c r="O7" s="36"/>
    </row>
    <row r="8" spans="1:40" ht="14.25" customHeight="1" x14ac:dyDescent="0.2">
      <c r="A8" s="262" t="s">
        <v>0</v>
      </c>
      <c r="B8" s="83" t="s">
        <v>1</v>
      </c>
      <c r="C8" s="82" t="s">
        <v>40</v>
      </c>
      <c r="D8" s="264" t="s">
        <v>9</v>
      </c>
      <c r="E8" s="264" t="s">
        <v>10</v>
      </c>
      <c r="F8" s="264" t="s">
        <v>11</v>
      </c>
      <c r="G8" s="266" t="s">
        <v>7</v>
      </c>
      <c r="H8" s="266"/>
      <c r="I8" s="267" t="s">
        <v>37</v>
      </c>
      <c r="J8" s="267" t="s">
        <v>8</v>
      </c>
      <c r="K8" s="267" t="s">
        <v>12</v>
      </c>
      <c r="L8" s="267" t="s">
        <v>38</v>
      </c>
      <c r="M8" s="267" t="s">
        <v>39</v>
      </c>
      <c r="N8" s="299" t="s">
        <v>13</v>
      </c>
      <c r="O8" s="37"/>
    </row>
    <row r="9" spans="1:40" ht="55.5" customHeight="1" thickBot="1" x14ac:dyDescent="0.25">
      <c r="A9" s="263"/>
      <c r="B9" s="301" t="s">
        <v>43</v>
      </c>
      <c r="C9" s="302"/>
      <c r="D9" s="265"/>
      <c r="E9" s="265"/>
      <c r="F9" s="265"/>
      <c r="G9" s="69" t="s">
        <v>2</v>
      </c>
      <c r="H9" s="69" t="s">
        <v>3</v>
      </c>
      <c r="I9" s="268"/>
      <c r="J9" s="268"/>
      <c r="K9" s="268"/>
      <c r="L9" s="268"/>
      <c r="M9" s="268"/>
      <c r="N9" s="300"/>
      <c r="O9" s="37"/>
    </row>
    <row r="10" spans="1:40" ht="15" customHeight="1" x14ac:dyDescent="0.2">
      <c r="A10" s="276" t="s">
        <v>45</v>
      </c>
      <c r="B10" s="277"/>
      <c r="C10" s="165"/>
      <c r="D10" s="254">
        <v>1</v>
      </c>
      <c r="E10" s="292"/>
      <c r="F10" s="293"/>
      <c r="G10" s="279"/>
      <c r="H10" s="280"/>
      <c r="I10" s="271" t="str">
        <f>IF(AND(G10&gt;0,H10&gt;0),G10-H10,"")</f>
        <v/>
      </c>
      <c r="J10" s="90"/>
      <c r="K10" s="91"/>
      <c r="L10" s="71"/>
      <c r="M10" s="71"/>
      <c r="N10" s="72"/>
      <c r="O10" s="85"/>
      <c r="P10" s="136" t="str">
        <f>IF(ISBLANK(H10),"",IF(AND(I10&gt;0.2,I10&lt;0.3),"Contamination, Labware, or Supersaturation of Dilution (D.I.) water.",IF(AND(I10&gt;0.29),"Review SOP's and fix the contamination issue.",IF(AND(I10&lt;0),"D.O. meter equipment issues."))))</f>
        <v/>
      </c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</row>
    <row r="11" spans="1:40" ht="15" customHeight="1" x14ac:dyDescent="0.2">
      <c r="A11" s="272"/>
      <c r="B11" s="278"/>
      <c r="C11" s="148"/>
      <c r="D11" s="255"/>
      <c r="E11" s="294"/>
      <c r="F11" s="295"/>
      <c r="G11" s="274"/>
      <c r="H11" s="201"/>
      <c r="I11" s="269"/>
      <c r="J11" s="92"/>
      <c r="K11" s="93"/>
      <c r="L11" s="59"/>
      <c r="M11" s="59"/>
      <c r="N11" s="61"/>
      <c r="O11" s="85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</row>
    <row r="12" spans="1:40" ht="15" customHeight="1" x14ac:dyDescent="0.2">
      <c r="A12" s="258" t="s">
        <v>45</v>
      </c>
      <c r="B12" s="273"/>
      <c r="C12" s="148"/>
      <c r="D12" s="255">
        <v>2</v>
      </c>
      <c r="E12" s="294"/>
      <c r="F12" s="295"/>
      <c r="G12" s="170"/>
      <c r="H12" s="170"/>
      <c r="I12" s="269" t="str">
        <f>IF(AND(G12&gt;0,H12&gt;0),G12-H12,"")</f>
        <v/>
      </c>
      <c r="J12" s="92"/>
      <c r="K12" s="93"/>
      <c r="L12" s="59"/>
      <c r="M12" s="59"/>
      <c r="N12" s="61"/>
      <c r="O12" s="86"/>
      <c r="P12" s="136" t="str">
        <f>IF(ISBLANK(H12),"",IF(AND(I12&gt;0.2,I12&lt;0.3),"Contamination, Labware, or Supersaturation of Dilution (D.I.) water.",IF(AND(I12&gt;0.29),"Review SOP's and fix the contamination issue.",IF(AND(I12&lt;0),"D.O. meter equipment issues."))))</f>
        <v/>
      </c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</row>
    <row r="13" spans="1:40" ht="15" customHeight="1" x14ac:dyDescent="0.2">
      <c r="A13" s="272"/>
      <c r="B13" s="274"/>
      <c r="C13" s="148"/>
      <c r="D13" s="255"/>
      <c r="E13" s="294"/>
      <c r="F13" s="295"/>
      <c r="G13" s="275"/>
      <c r="H13" s="275"/>
      <c r="I13" s="270"/>
      <c r="J13" s="92"/>
      <c r="K13" s="93"/>
      <c r="L13" s="59"/>
      <c r="M13" s="59"/>
      <c r="N13" s="61"/>
      <c r="O13" s="8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</row>
    <row r="14" spans="1:40" ht="15" customHeight="1" x14ac:dyDescent="0.2">
      <c r="A14" s="325" t="s">
        <v>45</v>
      </c>
      <c r="B14" s="278"/>
      <c r="C14" s="148"/>
      <c r="D14" s="255">
        <v>3</v>
      </c>
      <c r="E14" s="294"/>
      <c r="F14" s="295"/>
      <c r="G14" s="147"/>
      <c r="H14" s="147"/>
      <c r="I14" s="269" t="str">
        <f>IF(AND(G14&gt;0,H14&gt;0),G14-H14,"")</f>
        <v/>
      </c>
      <c r="J14" s="92"/>
      <c r="K14" s="93"/>
      <c r="L14" s="59"/>
      <c r="M14" s="59"/>
      <c r="N14" s="61"/>
      <c r="O14" s="86"/>
      <c r="P14" s="136" t="str">
        <f>IF(ISBLANK(H14),"",IF(AND(I14&gt;0.2,I14&lt;0.3),"Contamination, Labware, or Supersaturation of Dilution (D.I.) water.",IF(AND(I14&gt;0.29),"Review SOP's and fix the contamination issue.",IF(AND(I14&lt;0),"D.O. meter equipment issues."))))</f>
        <v/>
      </c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</row>
    <row r="15" spans="1:40" ht="15" customHeight="1" thickBot="1" x14ac:dyDescent="0.25">
      <c r="A15" s="326"/>
      <c r="B15" s="291"/>
      <c r="C15" s="149"/>
      <c r="D15" s="260"/>
      <c r="E15" s="296"/>
      <c r="F15" s="297"/>
      <c r="G15" s="156"/>
      <c r="H15" s="156"/>
      <c r="I15" s="298"/>
      <c r="J15" s="92"/>
      <c r="K15" s="93"/>
      <c r="L15" s="59"/>
      <c r="M15" s="59"/>
      <c r="N15" s="62"/>
      <c r="O15" s="8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</row>
    <row r="16" spans="1:40" ht="13.5" thickBot="1" x14ac:dyDescent="0.25">
      <c r="A16" s="8" t="s">
        <v>6</v>
      </c>
      <c r="B16" s="11"/>
      <c r="C16" s="9"/>
      <c r="D16" s="10"/>
      <c r="E16" s="31"/>
      <c r="F16" s="47"/>
      <c r="G16" s="251" t="s">
        <v>17</v>
      </c>
      <c r="H16" s="252"/>
      <c r="I16" s="80" t="e">
        <f>AVERAGEIF(I10:I15,"&gt;0")</f>
        <v>#DIV/0!</v>
      </c>
      <c r="J16" s="92"/>
      <c r="K16" s="93"/>
      <c r="L16" s="59"/>
      <c r="M16" s="59"/>
      <c r="N16" s="63"/>
      <c r="O16" s="87"/>
      <c r="P16" s="336" t="e">
        <f>IF(I16&gt;0.2,"Outside QA/QC parameters.","")</f>
        <v>#DIV/0!</v>
      </c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</row>
    <row r="17" spans="1:40" ht="15" customHeight="1" x14ac:dyDescent="0.2">
      <c r="A17" s="276" t="s">
        <v>4</v>
      </c>
      <c r="B17" s="165"/>
      <c r="C17" s="165"/>
      <c r="D17" s="254">
        <v>4</v>
      </c>
      <c r="E17" s="333" t="str">
        <f t="shared" ref="E17:E23" si="0">IF(AND(I17&gt;=2,H17&gt;=1),"","Delete Seed Values")</f>
        <v>Delete Seed Values</v>
      </c>
      <c r="F17" s="340"/>
      <c r="G17" s="169"/>
      <c r="H17" s="169"/>
      <c r="I17" s="334" t="str">
        <f t="shared" ref="I17:I23" si="1">IF(ISBLANK(H17),"",(G17-H17))</f>
        <v/>
      </c>
      <c r="J17" s="60"/>
      <c r="K17" s="60"/>
      <c r="L17" s="58"/>
      <c r="M17" s="58"/>
      <c r="N17" s="64"/>
      <c r="O17" s="84"/>
      <c r="P17" s="335" t="str">
        <f>IF(ISBLANK(H17),"",IF(AND(H17&lt;1),"Need to DELETE this individual seed control sample to perform accuarate SCF calculation. D.O. Depletion &lt; 1.0 mg/L remaining in bottle. Environmental sample too strong. Use LESS Sample. Need more nutrient water in bottle. Sample is not dilute enough.",IF(AND(G17-H17&lt;2),"Need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</row>
    <row r="18" spans="1:40" ht="15" customHeight="1" x14ac:dyDescent="0.2">
      <c r="A18" s="272"/>
      <c r="B18" s="148"/>
      <c r="C18" s="148"/>
      <c r="D18" s="255"/>
      <c r="E18" s="333"/>
      <c r="F18" s="256"/>
      <c r="G18" s="147"/>
      <c r="H18" s="147"/>
      <c r="I18" s="257"/>
      <c r="J18" s="60"/>
      <c r="K18" s="60"/>
      <c r="L18" s="10"/>
      <c r="M18" s="54"/>
      <c r="N18" s="65"/>
      <c r="O18" s="38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</row>
    <row r="19" spans="1:40" ht="15" customHeight="1" x14ac:dyDescent="0.2">
      <c r="A19" s="258" t="s">
        <v>4</v>
      </c>
      <c r="B19" s="148"/>
      <c r="C19" s="148"/>
      <c r="D19" s="255">
        <v>5</v>
      </c>
      <c r="E19" s="333" t="str">
        <f t="shared" si="0"/>
        <v>Delete Seed Values</v>
      </c>
      <c r="F19" s="256"/>
      <c r="G19" s="147"/>
      <c r="H19" s="147"/>
      <c r="I19" s="257" t="str">
        <f t="shared" si="1"/>
        <v/>
      </c>
      <c r="J19" s="60"/>
      <c r="K19" s="60"/>
      <c r="L19" s="55"/>
      <c r="M19" s="56"/>
      <c r="N19" s="75"/>
      <c r="O19" s="31"/>
      <c r="P19" s="335" t="str">
        <f t="shared" ref="P19" si="2">IF(ISBLANK(H19),"",IF(AND(H19&lt;1),"Need to DELETE this individual seed control sample to perform accuarate SCF calculation. D.O. Depletion &lt; 1.0 mg/L remaining in bottle. Environmental sample too strong. Use LESS Sample. Need more nutrient water in bottle. Sample is not dilute enough.",IF(AND(G19-H19&lt;2),"Need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</row>
    <row r="20" spans="1:40" ht="15" customHeight="1" x14ac:dyDescent="0.2">
      <c r="A20" s="272"/>
      <c r="B20" s="148"/>
      <c r="C20" s="148"/>
      <c r="D20" s="255"/>
      <c r="E20" s="333"/>
      <c r="F20" s="256"/>
      <c r="G20" s="147"/>
      <c r="H20" s="147"/>
      <c r="I20" s="257"/>
      <c r="J20" s="60"/>
      <c r="K20" s="60"/>
      <c r="L20" s="57"/>
      <c r="M20" s="56"/>
      <c r="N20" s="75"/>
      <c r="O20" s="31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</row>
    <row r="21" spans="1:40" ht="15" customHeight="1" x14ac:dyDescent="0.2">
      <c r="A21" s="258" t="s">
        <v>44</v>
      </c>
      <c r="B21" s="148"/>
      <c r="C21" s="148"/>
      <c r="D21" s="255">
        <v>6</v>
      </c>
      <c r="E21" s="333" t="str">
        <f t="shared" si="0"/>
        <v>Delete Seed Values</v>
      </c>
      <c r="F21" s="256"/>
      <c r="G21" s="147"/>
      <c r="H21" s="147"/>
      <c r="I21" s="257" t="str">
        <f t="shared" si="1"/>
        <v/>
      </c>
      <c r="J21" s="60"/>
      <c r="K21" s="60"/>
      <c r="L21" s="57"/>
      <c r="M21" s="56"/>
      <c r="N21" s="75"/>
      <c r="O21" s="31"/>
      <c r="P21" s="335" t="str">
        <f t="shared" ref="P21" si="3">IF(ISBLANK(H21),"",IF(AND(H21&lt;1),"Need to DELETE this individual seed control sample to perform accuarate SCF calculation. D.O. Depletion &lt; 1.0 mg/L remaining in bottle. Environmental sample too strong. Use LESS Sample. Need more nutrient water in bottle. Sample is not dilute enough.",IF(AND(G21-H21&lt;2),"Need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</row>
    <row r="22" spans="1:40" ht="15" customHeight="1" x14ac:dyDescent="0.2">
      <c r="A22" s="272"/>
      <c r="B22" s="148"/>
      <c r="C22" s="148"/>
      <c r="D22" s="255"/>
      <c r="E22" s="333"/>
      <c r="F22" s="256"/>
      <c r="G22" s="147"/>
      <c r="H22" s="147"/>
      <c r="I22" s="257"/>
      <c r="J22" s="60"/>
      <c r="K22" s="60"/>
      <c r="L22" s="57"/>
      <c r="M22" s="56"/>
      <c r="N22" s="75"/>
      <c r="O22" s="31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</row>
    <row r="23" spans="1:40" ht="15" customHeight="1" thickBot="1" x14ac:dyDescent="0.25">
      <c r="A23" s="258" t="s">
        <v>4</v>
      </c>
      <c r="B23" s="148"/>
      <c r="C23" s="148"/>
      <c r="D23" s="255">
        <v>7</v>
      </c>
      <c r="E23" s="333" t="str">
        <f t="shared" si="0"/>
        <v>Delete Seed Values</v>
      </c>
      <c r="F23" s="148"/>
      <c r="G23" s="147"/>
      <c r="H23" s="147"/>
      <c r="I23" s="257" t="str">
        <f t="shared" si="1"/>
        <v/>
      </c>
      <c r="J23" s="73"/>
      <c r="K23" s="73"/>
      <c r="L23" s="74"/>
      <c r="M23" s="76"/>
      <c r="N23" s="77"/>
      <c r="O23" s="31"/>
      <c r="P23" s="335" t="str">
        <f t="shared" ref="P23" si="4">IF(ISBLANK(H23),"",IF(AND(H23&lt;1),"Need to DELETE mLs Seed to perform accuarate SCF calculation. D.O. Depletion &lt; 1.0 mg/L remaining in bottle. Environmental sample too strong. Use LESS Sample. Need more nutrient water in bottle. Sample is not dilute enough.",IF(AND(G23-H23&lt;2),"Need to DELETE mLs Seed to perform accuarate SCF calculation. D.O. Depletion less than at least 2.0 mg/L. Environmental sample too weak. Use MORE Sample. Need less nutrient water in bottle. Sample is too dilute.","")))</f>
        <v/>
      </c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</row>
    <row r="24" spans="1:40" ht="15" customHeight="1" thickBot="1" x14ac:dyDescent="0.25">
      <c r="A24" s="259"/>
      <c r="B24" s="149"/>
      <c r="C24" s="149"/>
      <c r="D24" s="260"/>
      <c r="E24" s="333"/>
      <c r="F24" s="149"/>
      <c r="G24" s="156"/>
      <c r="H24" s="156"/>
      <c r="I24" s="261"/>
      <c r="J24" s="328" t="e">
        <f>IF(N24&lt;0.6,"SCF too Weak?","")</f>
        <v>#DIV/0!</v>
      </c>
      <c r="K24" s="328"/>
      <c r="L24" s="327" t="s">
        <v>46</v>
      </c>
      <c r="M24" s="327"/>
      <c r="N24" s="324" t="e">
        <f>IF(F25&gt;0,I25/F25,"")</f>
        <v>#DIV/0!</v>
      </c>
      <c r="O24" s="31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</row>
    <row r="25" spans="1:40" ht="15" customHeight="1" thickBot="1" x14ac:dyDescent="0.25">
      <c r="A25" s="8" t="s">
        <v>6</v>
      </c>
      <c r="B25" s="11"/>
      <c r="C25" s="9"/>
      <c r="D25" s="10"/>
      <c r="E25" s="31"/>
      <c r="F25" s="68" t="e">
        <f>AVERAGEIF(F17:F24,"&gt;0")</f>
        <v>#DIV/0!</v>
      </c>
      <c r="G25" s="251"/>
      <c r="H25" s="252"/>
      <c r="I25" s="81" t="e">
        <f>AVERAGEIF(I17:I24,"&gt;0")</f>
        <v>#DIV/0!</v>
      </c>
      <c r="J25" s="328" t="e">
        <f>IF(N24&gt;1,"SCF too Strong?","")</f>
        <v>#DIV/0!</v>
      </c>
      <c r="K25" s="328"/>
      <c r="L25" s="327"/>
      <c r="M25" s="327"/>
      <c r="N25" s="324"/>
      <c r="O25" s="31"/>
      <c r="P25" s="335" t="e">
        <f>IF(AND(N24&gt;1),"Increase dilution water. Seed correction sample too strong.",IF(AND(N24&lt;0.6),"Decrease dilution water. Seed correction sample too weak.",""))</f>
        <v>#DIV/0!</v>
      </c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</row>
    <row r="26" spans="1:40" ht="15" customHeight="1" x14ac:dyDescent="0.2">
      <c r="A26" s="253" t="s">
        <v>14</v>
      </c>
      <c r="B26" s="165"/>
      <c r="C26" s="165"/>
      <c r="D26" s="254">
        <v>8</v>
      </c>
      <c r="E26" s="167"/>
      <c r="F26" s="165"/>
      <c r="G26" s="169"/>
      <c r="H26" s="169"/>
      <c r="I26" s="238" t="str">
        <f>IF(AND(G26&gt;0,H26&gt;0),G26-H26,"")</f>
        <v/>
      </c>
      <c r="J26" s="238" t="str">
        <f>IF(F26&gt;0,N24*F26,"")</f>
        <v/>
      </c>
      <c r="K26" s="238" t="str">
        <f>IF(AND(G26&gt;0,H26&gt;0),I26-J26,"")</f>
        <v/>
      </c>
      <c r="L26" s="240">
        <f>IF(E26&gt;0,300/E26,0)</f>
        <v>0</v>
      </c>
      <c r="M26" s="240" t="str">
        <f>IF(AND(I26&gt;=2,H26&gt;=1),L26*K26,"INVALID")</f>
        <v>INVALID</v>
      </c>
      <c r="N26" s="242" t="e">
        <f>N32</f>
        <v>#DIV/0!</v>
      </c>
      <c r="O26" s="32"/>
      <c r="P26" s="136" t="str">
        <f>IF(ISBLANK(H26),"",IF(AND(M26&gt;228.5),"Decrease mLs of seed delivered to GGA bottle. Confirm with last 20 Standard deviation results.",IF(AND(M26&lt;167.5),"Increase mLs of seed delivered to GGA bottle. Confirm with last 20 Standard deviation results.","")))</f>
        <v/>
      </c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</row>
    <row r="27" spans="1:40" ht="15" customHeight="1" x14ac:dyDescent="0.2">
      <c r="A27" s="233"/>
      <c r="B27" s="148"/>
      <c r="C27" s="148"/>
      <c r="D27" s="255"/>
      <c r="E27" s="152"/>
      <c r="F27" s="148"/>
      <c r="G27" s="147"/>
      <c r="H27" s="147"/>
      <c r="I27" s="228"/>
      <c r="J27" s="239"/>
      <c r="K27" s="228"/>
      <c r="L27" s="241"/>
      <c r="M27" s="241"/>
      <c r="N27" s="243"/>
      <c r="O27" s="32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</row>
    <row r="28" spans="1:40" ht="15" customHeight="1" x14ac:dyDescent="0.2">
      <c r="A28" s="233" t="s">
        <v>14</v>
      </c>
      <c r="B28" s="148"/>
      <c r="C28" s="148"/>
      <c r="D28" s="235">
        <v>9</v>
      </c>
      <c r="E28" s="229"/>
      <c r="F28" s="227" t="str">
        <f>IF(F26&gt;0,F26,"")</f>
        <v/>
      </c>
      <c r="G28" s="147"/>
      <c r="H28" s="147"/>
      <c r="I28" s="228" t="str">
        <f>IF(AND(G28&gt;0,H28&gt;0),G28-H28,"")</f>
        <v/>
      </c>
      <c r="J28" s="239" t="e">
        <f>IF(F28&gt;0,N24*F28,"")</f>
        <v>#DIV/0!</v>
      </c>
      <c r="K28" s="239" t="str">
        <f>IF(AND(G28&gt;0,H28&gt;0),I28-J28,"")</f>
        <v/>
      </c>
      <c r="L28" s="247">
        <f>IF(E28&gt;0,300/E28,0)</f>
        <v>0</v>
      </c>
      <c r="M28" s="241" t="str">
        <f t="shared" ref="M28" si="5">IF(AND(I28&gt;=2,H28&gt;=1),L28*K28,"INVALID")</f>
        <v>INVALID</v>
      </c>
      <c r="N28" s="243"/>
      <c r="O28" s="32"/>
      <c r="P28" s="136" t="str">
        <f>IF(ISBLANK(H28),"",IF(AND(M28&gt;228.5),"Decrease mLs of seed delivered to GGA bottle. Confirm with last 20 Standard deviation results.",IF(AND(M28&lt;167.5),"Increase mLs of seed delivered to GGA bottle. Confirm with last 20 Standard deviation results.","")))</f>
        <v/>
      </c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</row>
    <row r="29" spans="1:40" ht="15" customHeight="1" x14ac:dyDescent="0.2">
      <c r="A29" s="233"/>
      <c r="B29" s="148"/>
      <c r="C29" s="148"/>
      <c r="D29" s="237"/>
      <c r="E29" s="229"/>
      <c r="F29" s="227"/>
      <c r="G29" s="147"/>
      <c r="H29" s="147"/>
      <c r="I29" s="228"/>
      <c r="J29" s="245"/>
      <c r="K29" s="246"/>
      <c r="L29" s="248"/>
      <c r="M29" s="241"/>
      <c r="N29" s="243"/>
      <c r="O29" s="32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</row>
    <row r="30" spans="1:40" ht="15" customHeight="1" x14ac:dyDescent="0.2">
      <c r="A30" s="233" t="s">
        <v>14</v>
      </c>
      <c r="B30" s="148"/>
      <c r="C30" s="148"/>
      <c r="D30" s="235">
        <v>10</v>
      </c>
      <c r="E30" s="229"/>
      <c r="F30" s="227" t="str">
        <f>IF(F26&gt;0,F26,"")</f>
        <v/>
      </c>
      <c r="G30" s="147"/>
      <c r="H30" s="147"/>
      <c r="I30" s="228" t="str">
        <f>IF(AND(G30&gt;0,H30&gt;0),G30-H30,"")</f>
        <v/>
      </c>
      <c r="J30" s="239" t="e">
        <f>IF(F30&gt;0,N24*F30,"")</f>
        <v>#DIV/0!</v>
      </c>
      <c r="K30" s="228" t="str">
        <f>IF(AND(G30&gt;0,H30&gt;0),I30-J30,"")</f>
        <v/>
      </c>
      <c r="L30" s="241">
        <f>IF(E30&gt;0,300/E30,0)</f>
        <v>0</v>
      </c>
      <c r="M30" s="241" t="str">
        <f t="shared" ref="M30" si="6">IF(AND(I30&gt;=2,H30&gt;=1),L30*K30,"INVALID")</f>
        <v>INVALID</v>
      </c>
      <c r="N30" s="243"/>
      <c r="O30" s="32"/>
      <c r="P30" s="136" t="str">
        <f t="shared" ref="P30" si="7">IF(ISBLANK(H30),"",IF(AND(M30&gt;228.5),"Decrease mLs of seed delivered to GGA bottle. Confirm with last 20 Standard deviation results.",IF(AND(M30&lt;167.5),"Increase mLs of seed delivered to GGA bottle. Confirm with last 20 Standard deviation results.","")))</f>
        <v/>
      </c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</row>
    <row r="31" spans="1:40" ht="15" customHeight="1" thickBot="1" x14ac:dyDescent="0.25">
      <c r="A31" s="234"/>
      <c r="B31" s="149"/>
      <c r="C31" s="149"/>
      <c r="D31" s="236"/>
      <c r="E31" s="230"/>
      <c r="F31" s="231"/>
      <c r="G31" s="147"/>
      <c r="H31" s="147"/>
      <c r="I31" s="232"/>
      <c r="J31" s="249"/>
      <c r="K31" s="232"/>
      <c r="L31" s="250"/>
      <c r="M31" s="250"/>
      <c r="N31" s="244"/>
      <c r="O31" s="32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</row>
    <row r="32" spans="1:40" ht="13.5" thickBot="1" x14ac:dyDescent="0.25">
      <c r="A32" s="8" t="s">
        <v>6</v>
      </c>
      <c r="B32" s="50"/>
      <c r="C32" s="9"/>
      <c r="D32" s="10"/>
      <c r="E32" s="9"/>
      <c r="F32" s="51"/>
      <c r="G32" s="50"/>
      <c r="H32" s="50"/>
      <c r="I32" s="49"/>
      <c r="J32" s="11"/>
      <c r="K32" s="11"/>
      <c r="L32" s="49"/>
      <c r="M32" s="48" t="s">
        <v>5</v>
      </c>
      <c r="N32" s="52" t="e">
        <f>AVERAGEIF(M26:M31,"&gt;0")</f>
        <v>#DIV/0!</v>
      </c>
      <c r="O32" s="33"/>
      <c r="P32" s="45"/>
      <c r="Q32" s="45"/>
      <c r="R32" s="45"/>
      <c r="S32" s="45"/>
      <c r="T32" s="45"/>
      <c r="U32" s="45"/>
      <c r="V32" s="45"/>
      <c r="W32" s="45"/>
      <c r="X32" s="45"/>
      <c r="Y32" s="46"/>
      <c r="Z32" s="46"/>
      <c r="AA32" s="46"/>
      <c r="AB32" s="46"/>
      <c r="AC32" s="46"/>
      <c r="AD32" s="46"/>
      <c r="AE32" s="46"/>
    </row>
    <row r="33" spans="1:40" ht="15" customHeight="1" x14ac:dyDescent="0.2">
      <c r="A33" s="209" t="s">
        <v>15</v>
      </c>
      <c r="B33" s="211"/>
      <c r="C33" s="211"/>
      <c r="D33" s="212">
        <v>11</v>
      </c>
      <c r="E33" s="213"/>
      <c r="F33" s="214"/>
      <c r="G33" s="217"/>
      <c r="H33" s="195"/>
      <c r="I33" s="196" t="str">
        <f>IF(AND(G33&gt;0,H33&gt;0),G33-H33,"")</f>
        <v/>
      </c>
      <c r="J33" s="203"/>
      <c r="K33" s="206" t="str">
        <f>IF(AND(G33&gt;0,H33&gt;0),I33-J33,"")</f>
        <v/>
      </c>
      <c r="L33" s="218">
        <f>IF(E33&gt;0,300/E33,0)</f>
        <v>0</v>
      </c>
      <c r="M33" s="219" t="str">
        <f>IF(AND(I33&gt;=2,H33&gt;=1),L33*K33,"INVALID")</f>
        <v>INVALID</v>
      </c>
      <c r="N33" s="179" t="e">
        <f>N43</f>
        <v>#DIV/0!</v>
      </c>
      <c r="O33" s="39"/>
      <c r="P33" s="136" t="str">
        <f>IF(ISBLANK(H33),"",IF(AND(H33&lt;1),"D.O. Depletion &lt; 1.0 mg/L remaining in bottle. Environmental sample too strong. Use LESS Sample. Need more nutrient water in bottle. Sample is not dilute enough.",IF(AND(G33-H33&lt;2),"D.O. Depletion less than at least 2.0 mg/L. Environmental sample too weak. Use MORE Sample. Need less nutrient water in bottle. Sample is too dilute.","")))</f>
        <v/>
      </c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</row>
    <row r="34" spans="1:40" ht="15" customHeight="1" x14ac:dyDescent="0.2">
      <c r="A34" s="210"/>
      <c r="B34" s="185"/>
      <c r="C34" s="185"/>
      <c r="D34" s="187"/>
      <c r="E34" s="189"/>
      <c r="F34" s="215"/>
      <c r="G34" s="191"/>
      <c r="H34" s="193"/>
      <c r="I34" s="197"/>
      <c r="J34" s="204"/>
      <c r="K34" s="175"/>
      <c r="L34" s="178"/>
      <c r="M34" s="172"/>
      <c r="N34" s="180"/>
      <c r="O34" s="40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</row>
    <row r="35" spans="1:40" ht="15" customHeight="1" x14ac:dyDescent="0.2">
      <c r="A35" s="182" t="s">
        <v>15</v>
      </c>
      <c r="B35" s="184"/>
      <c r="C35" s="184"/>
      <c r="D35" s="186">
        <v>12</v>
      </c>
      <c r="E35" s="188"/>
      <c r="F35" s="215"/>
      <c r="G35" s="190"/>
      <c r="H35" s="192"/>
      <c r="I35" s="194" t="str">
        <f t="shared" ref="I35" si="8">IF(AND(G35&gt;0,H35&gt;0),G35-H35,"")</f>
        <v/>
      </c>
      <c r="J35" s="204"/>
      <c r="K35" s="175" t="str">
        <f t="shared" ref="K35" si="9">IF(AND(G35&gt;0,H35&gt;0),I35-J35,"")</f>
        <v/>
      </c>
      <c r="L35" s="172">
        <f t="shared" ref="L35" si="10">IF(E35&gt;0,300/E35,0)</f>
        <v>0</v>
      </c>
      <c r="M35" s="172" t="str">
        <f>IF(AND(I35&gt;=2,H35&gt;=1),L35*K35,"INVALID")</f>
        <v>INVALID</v>
      </c>
      <c r="N35" s="180"/>
      <c r="O35" s="40"/>
      <c r="P35" s="136" t="str">
        <f t="shared" ref="P35" si="11">IF(ISBLANK(H35),"",IF(AND(H35&lt;1),"D.O. Depletion &lt; 1.0 mg/L remaining in bottle. Environmental sample too strong. Use LESS Sample. Need more nutrient water in bottle. Sample is not dilute enough.",IF(AND(G35-H35&lt;2),"D.O. Depletion less than at least 2.0 mg/L. Environmental sample too weak. Use MORE Sample. Need less nutrient water in bottle. Sample is too dilute.","")))</f>
        <v/>
      </c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</row>
    <row r="36" spans="1:40" ht="15" customHeight="1" x14ac:dyDescent="0.2">
      <c r="A36" s="183"/>
      <c r="B36" s="185"/>
      <c r="C36" s="185"/>
      <c r="D36" s="187"/>
      <c r="E36" s="189"/>
      <c r="F36" s="215"/>
      <c r="G36" s="191"/>
      <c r="H36" s="193"/>
      <c r="I36" s="194"/>
      <c r="J36" s="204"/>
      <c r="K36" s="175"/>
      <c r="L36" s="172"/>
      <c r="M36" s="172"/>
      <c r="N36" s="180"/>
      <c r="O36" s="40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</row>
    <row r="37" spans="1:40" ht="15" customHeight="1" x14ac:dyDescent="0.2">
      <c r="A37" s="198" t="s">
        <v>15</v>
      </c>
      <c r="B37" s="184"/>
      <c r="C37" s="184"/>
      <c r="D37" s="186">
        <v>13</v>
      </c>
      <c r="E37" s="188"/>
      <c r="F37" s="215"/>
      <c r="G37" s="190"/>
      <c r="H37" s="192"/>
      <c r="I37" s="194" t="str">
        <f t="shared" ref="I37:I41" si="12">IF(AND(G37&gt;0,H37&gt;0),G37-H37,"")</f>
        <v/>
      </c>
      <c r="J37" s="204"/>
      <c r="K37" s="175" t="str">
        <f t="shared" ref="K37" si="13">IF(AND(G37&gt;0,H37&gt;0),I37-J37,"")</f>
        <v/>
      </c>
      <c r="L37" s="172">
        <f t="shared" ref="L37" si="14">IF(E37&gt;0,300/E37,0)</f>
        <v>0</v>
      </c>
      <c r="M37" s="172" t="str">
        <f>IF(AND(I37&gt;=2,H37&gt;=1),L37*K37,"INVALID")</f>
        <v>INVALID</v>
      </c>
      <c r="N37" s="180"/>
      <c r="O37" s="40"/>
      <c r="P37" s="136" t="str">
        <f t="shared" ref="P37" si="15">IF(ISBLANK(H37),"",IF(AND(H37&lt;1),"D.O. Depletion &lt; 1.0 mg/L remaining in bottle. Environmental sample too strong. Use LESS Sample. Need more nutrient water in bottle. Sample is not dilute enough.",IF(AND(G37-H37&lt;2),"D.O. Depletion less than at least 2.0 mg/L. Environmental sample too weak. Use MORE Sample. Need less nutrient water in bottle. Sample is too dilute.","")))</f>
        <v/>
      </c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</row>
    <row r="38" spans="1:40" ht="15" customHeight="1" x14ac:dyDescent="0.2">
      <c r="A38" s="182"/>
      <c r="B38" s="220"/>
      <c r="C38" s="220"/>
      <c r="D38" s="221"/>
      <c r="E38" s="222"/>
      <c r="F38" s="215"/>
      <c r="G38" s="223"/>
      <c r="H38" s="224"/>
      <c r="I38" s="173"/>
      <c r="J38" s="204"/>
      <c r="K38" s="175"/>
      <c r="L38" s="172"/>
      <c r="M38" s="172"/>
      <c r="N38" s="180"/>
      <c r="O38" s="41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</row>
    <row r="39" spans="1:40" ht="15" customHeight="1" x14ac:dyDescent="0.2">
      <c r="A39" s="198" t="s">
        <v>15</v>
      </c>
      <c r="B39" s="184"/>
      <c r="C39" s="184"/>
      <c r="D39" s="186">
        <v>14</v>
      </c>
      <c r="E39" s="199"/>
      <c r="F39" s="215"/>
      <c r="G39" s="170"/>
      <c r="H39" s="170"/>
      <c r="I39" s="173" t="str">
        <f t="shared" si="12"/>
        <v/>
      </c>
      <c r="J39" s="204"/>
      <c r="K39" s="175" t="str">
        <f>IF(AND(G39&gt;0,H39&gt;0),I39-J39,"")</f>
        <v/>
      </c>
      <c r="L39" s="178">
        <f>IF(E39&gt;0,300/E39,0)</f>
        <v>0</v>
      </c>
      <c r="M39" s="172" t="str">
        <f>IF(AND(I39&gt;=2,H39&gt;=1),L39*K39,"INVALID")</f>
        <v>INVALID</v>
      </c>
      <c r="N39" s="180"/>
      <c r="O39" s="41"/>
      <c r="P39" s="136" t="str">
        <f t="shared" ref="P39" si="16">IF(ISBLANK(H39),"",IF(AND(H39&lt;1),"D.O. Depletion &lt; 1.0 mg/L remaining in bottle. Environmental sample too strong. Use LESS Sample. Need more nutrient water in bottle. Sample is not dilute enough.",IF(AND(G39-H39&lt;2),"D.O. Depletion less than at least 2.0 mg/L. Environmental sample too weak. Use MORE Sample. Need less nutrient water in bottle. Sample is too dilute.","")))</f>
        <v/>
      </c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</row>
    <row r="40" spans="1:40" ht="15" customHeight="1" x14ac:dyDescent="0.2">
      <c r="A40" s="182"/>
      <c r="B40" s="185"/>
      <c r="C40" s="185"/>
      <c r="D40" s="187"/>
      <c r="E40" s="200"/>
      <c r="F40" s="215"/>
      <c r="G40" s="201"/>
      <c r="H40" s="201"/>
      <c r="I40" s="202"/>
      <c r="J40" s="204"/>
      <c r="K40" s="175"/>
      <c r="L40" s="178"/>
      <c r="M40" s="172"/>
      <c r="N40" s="180"/>
      <c r="O40" s="41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</row>
    <row r="41" spans="1:40" ht="15" customHeight="1" x14ac:dyDescent="0.2">
      <c r="A41" s="198" t="s">
        <v>15</v>
      </c>
      <c r="B41" s="184"/>
      <c r="C41" s="184"/>
      <c r="D41" s="186">
        <v>15</v>
      </c>
      <c r="E41" s="199"/>
      <c r="F41" s="215"/>
      <c r="G41" s="170"/>
      <c r="H41" s="170"/>
      <c r="I41" s="173" t="str">
        <f t="shared" si="12"/>
        <v/>
      </c>
      <c r="J41" s="204"/>
      <c r="K41" s="175" t="str">
        <f t="shared" ref="K41" si="17">IF(AND(G41&gt;0,H41&gt;0),I41-J41,"")</f>
        <v/>
      </c>
      <c r="L41" s="172">
        <f t="shared" ref="L41" si="18">IF(E41&gt;0,300/E41,0)</f>
        <v>0</v>
      </c>
      <c r="M41" s="172" t="str">
        <f>IF(AND(I41&gt;=2,H41&gt;=1),L41*K41,"INVALID")</f>
        <v>INVALID</v>
      </c>
      <c r="N41" s="180"/>
      <c r="O41" s="41"/>
      <c r="P41" s="136" t="str">
        <f t="shared" ref="P41" si="19">IF(ISBLANK(H41),"",IF(AND(H41&lt;1),"D.O. Depletion &lt; 1.0 mg/L remaining in bottle. Environmental sample too strong. Use LESS Sample. Need more nutrient water in bottle. Sample is not dilute enough.",IF(AND(G41-H41&lt;2),"D.O. Depletion less than at least 2.0 mg/L. Environmental sample too weak. Use MORE Sample. Need less nutrient water in bottle. Sample is too dilute.","")))</f>
        <v/>
      </c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</row>
    <row r="42" spans="1:40" ht="15" customHeight="1" thickBot="1" x14ac:dyDescent="0.25">
      <c r="A42" s="207"/>
      <c r="B42" s="208"/>
      <c r="C42" s="208"/>
      <c r="D42" s="225"/>
      <c r="E42" s="226"/>
      <c r="F42" s="216"/>
      <c r="G42" s="171"/>
      <c r="H42" s="171"/>
      <c r="I42" s="174"/>
      <c r="J42" s="205"/>
      <c r="K42" s="176"/>
      <c r="L42" s="177"/>
      <c r="M42" s="177"/>
      <c r="N42" s="181"/>
      <c r="O42" s="41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</row>
    <row r="43" spans="1:40" ht="13.5" thickBot="1" x14ac:dyDescent="0.25">
      <c r="A43" s="8" t="s">
        <v>6</v>
      </c>
      <c r="B43" s="50"/>
      <c r="C43" s="9"/>
      <c r="D43" s="10"/>
      <c r="E43" s="9"/>
      <c r="F43" s="51"/>
      <c r="G43" s="50"/>
      <c r="H43" s="50"/>
      <c r="I43" s="49"/>
      <c r="J43" s="11"/>
      <c r="K43" s="11"/>
      <c r="L43" s="49"/>
      <c r="M43" s="48" t="s">
        <v>15</v>
      </c>
      <c r="N43" s="94" t="e">
        <f>AVERAGEIF(M33:M42,"&gt;0")</f>
        <v>#DIV/0!</v>
      </c>
      <c r="O43" s="33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</row>
    <row r="44" spans="1:40" ht="15" customHeight="1" x14ac:dyDescent="0.2">
      <c r="A44" s="164" t="s">
        <v>16</v>
      </c>
      <c r="B44" s="165"/>
      <c r="C44" s="165"/>
      <c r="D44" s="166">
        <v>16</v>
      </c>
      <c r="E44" s="167"/>
      <c r="F44" s="168" t="str">
        <f>IF(F26&gt;0,F26,"")</f>
        <v/>
      </c>
      <c r="G44" s="169"/>
      <c r="H44" s="169"/>
      <c r="I44" s="139" t="str">
        <f t="shared" ref="I44:I52" si="20">IF(AND(G44&gt;0,H44&gt;0),G44-H44,"")</f>
        <v/>
      </c>
      <c r="J44" s="158" t="e">
        <f>IF(F44&gt;0,N24*F44,"")</f>
        <v>#DIV/0!</v>
      </c>
      <c r="K44" s="159" t="str">
        <f t="shared" ref="K44:K52" si="21">IF(AND(G44&gt;0,H44&gt;0),I44-J44,"")</f>
        <v/>
      </c>
      <c r="L44" s="160">
        <f t="shared" ref="L44:L52" si="22">IF(E44&gt;0,300/E44,0)</f>
        <v>0</v>
      </c>
      <c r="M44" s="160" t="str">
        <f>IF(AND(I44&gt;=2,H44&gt;=1),L44*K44,"INVALID")</f>
        <v>INVALID</v>
      </c>
      <c r="N44" s="161" t="e">
        <f>N54</f>
        <v>#DIV/0!</v>
      </c>
      <c r="O44" s="39"/>
      <c r="P44" s="341" t="str">
        <f>IF(ISBLANK(H44),"",IF(AND(H44&lt;1),"D.O. Depletion &lt; 1.0 mg/L remaining in bottle. Environmental sample too strong. Use LESS Sample. Need more nutrient water in bottle. Sample is not dilute enough.",IF(AND(G44-H44&lt;2),"D.O. Depletion less than at least 2.0 mg/L. Environmental sample too weak. Use MORE Sample. Need less nutrient water in bottle. Sample is too dilute.","")))</f>
        <v/>
      </c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</row>
    <row r="45" spans="1:40" ht="15" customHeight="1" x14ac:dyDescent="0.2">
      <c r="A45" s="131"/>
      <c r="B45" s="148"/>
      <c r="C45" s="148"/>
      <c r="D45" s="157"/>
      <c r="E45" s="152"/>
      <c r="F45" s="154"/>
      <c r="G45" s="147"/>
      <c r="H45" s="147"/>
      <c r="I45" s="139"/>
      <c r="J45" s="141"/>
      <c r="K45" s="143"/>
      <c r="L45" s="145"/>
      <c r="M45" s="145"/>
      <c r="N45" s="162"/>
      <c r="O45" s="39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</row>
    <row r="46" spans="1:40" ht="15" customHeight="1" x14ac:dyDescent="0.2">
      <c r="A46" s="131" t="s">
        <v>16</v>
      </c>
      <c r="B46" s="148"/>
      <c r="C46" s="148"/>
      <c r="D46" s="157">
        <v>17</v>
      </c>
      <c r="E46" s="152"/>
      <c r="F46" s="154" t="str">
        <f>IF(F26&gt;0,F26,"")</f>
        <v/>
      </c>
      <c r="G46" s="147"/>
      <c r="H46" s="147"/>
      <c r="I46" s="139" t="str">
        <f t="shared" si="20"/>
        <v/>
      </c>
      <c r="J46" s="141" t="e">
        <f>IF(F46&gt;0,N24*F46,"")</f>
        <v>#DIV/0!</v>
      </c>
      <c r="K46" s="143" t="str">
        <f t="shared" si="21"/>
        <v/>
      </c>
      <c r="L46" s="145">
        <f t="shared" si="22"/>
        <v>0</v>
      </c>
      <c r="M46" s="145" t="str">
        <f t="shared" ref="M46" si="23">IF(AND(I46&gt;=2,H46&gt;=1),L46*K46,"INVALID")</f>
        <v>INVALID</v>
      </c>
      <c r="N46" s="162"/>
      <c r="O46" s="39"/>
      <c r="P46" s="341" t="str">
        <f t="shared" ref="P46" si="24">IF(ISBLANK(H46),"",IF(AND(H46&lt;1),"D.O. Depletion &lt; 1.0 mg/L remaining in bottle. Environmental sample too strong. Use LESS Sample. Need more nutrient water in bottle. Sample is not dilute enough.",IF(AND(G46-H46&lt;2),"D.O. Depletion less than at least 2.0 mg/L. Environmental sample too weak. Use MORE Sample. Need less nutrient water in bottle. Sample is too dilute.","")))</f>
        <v/>
      </c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41"/>
    </row>
    <row r="47" spans="1:40" ht="15" customHeight="1" x14ac:dyDescent="0.2">
      <c r="A47" s="131"/>
      <c r="B47" s="148"/>
      <c r="C47" s="148"/>
      <c r="D47" s="157"/>
      <c r="E47" s="152"/>
      <c r="F47" s="154"/>
      <c r="G47" s="147"/>
      <c r="H47" s="147"/>
      <c r="I47" s="139"/>
      <c r="J47" s="141"/>
      <c r="K47" s="143"/>
      <c r="L47" s="145"/>
      <c r="M47" s="145"/>
      <c r="N47" s="162"/>
      <c r="O47" s="39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</row>
    <row r="48" spans="1:40" ht="15" customHeight="1" x14ac:dyDescent="0.2">
      <c r="A48" s="131" t="s">
        <v>16</v>
      </c>
      <c r="B48" s="148"/>
      <c r="C48" s="148"/>
      <c r="D48" s="150">
        <v>18</v>
      </c>
      <c r="E48" s="152"/>
      <c r="F48" s="154" t="str">
        <f>IF(F26&gt;0,F26,"")</f>
        <v/>
      </c>
      <c r="G48" s="147"/>
      <c r="H48" s="147"/>
      <c r="I48" s="139" t="str">
        <f t="shared" si="20"/>
        <v/>
      </c>
      <c r="J48" s="141" t="e">
        <f>IF(F48&gt;0,N24*F48,"")</f>
        <v>#DIV/0!</v>
      </c>
      <c r="K48" s="143" t="str">
        <f t="shared" si="21"/>
        <v/>
      </c>
      <c r="L48" s="145">
        <f t="shared" si="22"/>
        <v>0</v>
      </c>
      <c r="M48" s="145" t="str">
        <f t="shared" ref="M48" si="25">IF(AND(I48&gt;=2,H48&gt;=1),L48*K48,"INVALID")</f>
        <v>INVALID</v>
      </c>
      <c r="N48" s="162"/>
      <c r="O48" s="39"/>
      <c r="P48" s="341" t="str">
        <f t="shared" ref="P48" si="26">IF(ISBLANK(H48),"",IF(AND(H48&lt;1),"D.O. Depletion &lt; 1.0 mg/L remaining in bottle. Environmental sample too strong. Use LESS Sample. Need more nutrient water in bottle. Sample is not dilute enough.",IF(AND(G48-H48&lt;2),"D.O. Depletion less than at least 2.0 mg/L. Environmental sample too weak. Use MORE Sample. Need less nutrient water in bottle. Sample is too dilute.","")))</f>
        <v/>
      </c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</row>
    <row r="49" spans="1:40" ht="15" customHeight="1" x14ac:dyDescent="0.2">
      <c r="A49" s="131"/>
      <c r="B49" s="148"/>
      <c r="C49" s="148"/>
      <c r="D49" s="150"/>
      <c r="E49" s="152"/>
      <c r="F49" s="154"/>
      <c r="G49" s="147"/>
      <c r="H49" s="147"/>
      <c r="I49" s="139"/>
      <c r="J49" s="141"/>
      <c r="K49" s="143"/>
      <c r="L49" s="145"/>
      <c r="M49" s="145"/>
      <c r="N49" s="162"/>
      <c r="O49" s="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</row>
    <row r="50" spans="1:40" ht="15" customHeight="1" x14ac:dyDescent="0.2">
      <c r="A50" s="131" t="s">
        <v>16</v>
      </c>
      <c r="B50" s="148"/>
      <c r="C50" s="148"/>
      <c r="D50" s="150">
        <v>19</v>
      </c>
      <c r="E50" s="152"/>
      <c r="F50" s="154" t="str">
        <f>IF(F26&gt;0,F26,"")</f>
        <v/>
      </c>
      <c r="G50" s="147"/>
      <c r="H50" s="147"/>
      <c r="I50" s="139" t="str">
        <f t="shared" si="20"/>
        <v/>
      </c>
      <c r="J50" s="141" t="e">
        <f>IF(F50&gt;0,N24*F50,"")</f>
        <v>#DIV/0!</v>
      </c>
      <c r="K50" s="143" t="str">
        <f t="shared" si="21"/>
        <v/>
      </c>
      <c r="L50" s="145">
        <f t="shared" si="22"/>
        <v>0</v>
      </c>
      <c r="M50" s="145" t="str">
        <f t="shared" ref="M50" si="27">IF(AND(I50&gt;=2,H50&gt;=1),L50*K50,"INVALID")</f>
        <v>INVALID</v>
      </c>
      <c r="N50" s="162"/>
      <c r="O50" s="41"/>
      <c r="P50" s="341" t="str">
        <f t="shared" ref="P50" si="28">IF(ISBLANK(H50),"",IF(AND(H50&lt;1),"D.O. Depletion &lt; 1.0 mg/L remaining in bottle. Environmental sample too strong. Use LESS Sample. Need more nutrient water in bottle. Sample is not dilute enough.",IF(AND(G50-H50&lt;2),"D.O. Depletion less than at least 2.0 mg/L. Environmental sample too weak. Use MORE Sample. Need less nutrient water in bottle. Sample is too dilute.","")))</f>
        <v/>
      </c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</row>
    <row r="51" spans="1:40" ht="15" customHeight="1" x14ac:dyDescent="0.2">
      <c r="A51" s="131"/>
      <c r="B51" s="148"/>
      <c r="C51" s="148"/>
      <c r="D51" s="150"/>
      <c r="E51" s="152"/>
      <c r="F51" s="154"/>
      <c r="G51" s="147"/>
      <c r="H51" s="147"/>
      <c r="I51" s="139"/>
      <c r="J51" s="141"/>
      <c r="K51" s="143"/>
      <c r="L51" s="145"/>
      <c r="M51" s="145"/>
      <c r="N51" s="162"/>
      <c r="O51" s="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</row>
    <row r="52" spans="1:40" ht="15" customHeight="1" x14ac:dyDescent="0.2">
      <c r="A52" s="131" t="s">
        <v>16</v>
      </c>
      <c r="B52" s="148"/>
      <c r="C52" s="148"/>
      <c r="D52" s="150">
        <v>20</v>
      </c>
      <c r="E52" s="152"/>
      <c r="F52" s="154" t="str">
        <f>IF(F26&gt;0,F26,"")</f>
        <v/>
      </c>
      <c r="G52" s="147"/>
      <c r="H52" s="147"/>
      <c r="I52" s="139" t="str">
        <f t="shared" si="20"/>
        <v/>
      </c>
      <c r="J52" s="141" t="e">
        <f>IF(F52&gt;0,N24*F52,"")</f>
        <v>#DIV/0!</v>
      </c>
      <c r="K52" s="143" t="str">
        <f t="shared" si="21"/>
        <v/>
      </c>
      <c r="L52" s="145">
        <f t="shared" si="22"/>
        <v>0</v>
      </c>
      <c r="M52" s="145" t="str">
        <f t="shared" ref="M52" si="29">IF(AND(I52&gt;=2,H52&gt;=1),L52*K52,"INVALID")</f>
        <v>INVALID</v>
      </c>
      <c r="N52" s="162"/>
      <c r="O52" s="41"/>
      <c r="P52" s="341" t="str">
        <f t="shared" ref="P52" si="30">IF(ISBLANK(H52),"",IF(AND(H52&lt;1),"D.O. Depletion &lt; 1.0 mg/L remaining in bottle. Environmental sample too strong. Use LESS Sample. Need more nutrient water in bottle. Sample is not dilute enough.",IF(AND(G52-H52&lt;2),"D.O. Depletion less than at least 2.0 mg/L. Environmental sample too weak. Use MORE Sample. Need less nutrient water in bottle. Sample is too dilute.","")))</f>
        <v/>
      </c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</row>
    <row r="53" spans="1:40" ht="15" customHeight="1" thickBot="1" x14ac:dyDescent="0.25">
      <c r="A53" s="132"/>
      <c r="B53" s="149"/>
      <c r="C53" s="149"/>
      <c r="D53" s="151"/>
      <c r="E53" s="153"/>
      <c r="F53" s="155"/>
      <c r="G53" s="156"/>
      <c r="H53" s="156"/>
      <c r="I53" s="140"/>
      <c r="J53" s="142"/>
      <c r="K53" s="144"/>
      <c r="L53" s="146"/>
      <c r="M53" s="146"/>
      <c r="N53" s="163"/>
      <c r="O53" s="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</row>
    <row r="54" spans="1:40" ht="12.2" customHeight="1" thickBot="1" x14ac:dyDescent="0.25">
      <c r="A54" s="4" t="s">
        <v>6</v>
      </c>
      <c r="B54" s="26"/>
      <c r="C54" s="6"/>
      <c r="D54" s="7"/>
      <c r="E54" s="6"/>
      <c r="F54" s="27"/>
      <c r="G54" s="26"/>
      <c r="H54" s="26"/>
      <c r="I54" s="12"/>
      <c r="J54" s="5"/>
      <c r="K54" s="5"/>
      <c r="L54" s="12"/>
      <c r="M54" s="28" t="s">
        <v>16</v>
      </c>
      <c r="N54" s="29" t="e">
        <f>AVERAGEIF(M44:M49,"&gt;0")</f>
        <v>#DIV/0!</v>
      </c>
      <c r="O54" s="33"/>
    </row>
    <row r="55" spans="1:40" ht="18" customHeight="1" thickBot="1" x14ac:dyDescent="0.25">
      <c r="A55" s="30" t="s">
        <v>26</v>
      </c>
      <c r="B55" s="70"/>
      <c r="C55" s="31"/>
      <c r="D55" s="31"/>
      <c r="E55" s="31"/>
      <c r="F55" s="31"/>
      <c r="G55" s="31"/>
      <c r="H55" s="31"/>
      <c r="I55" s="31"/>
      <c r="J55" s="31"/>
      <c r="K55" s="31"/>
      <c r="L55" s="137" t="s">
        <v>23</v>
      </c>
      <c r="M55" s="138"/>
      <c r="N55" s="44" t="e">
        <f>(N43-N54)/N43*100%</f>
        <v>#DIV/0!</v>
      </c>
      <c r="O55" s="42"/>
    </row>
    <row r="56" spans="1:40" ht="18" customHeight="1" x14ac:dyDescent="0.2">
      <c r="A56" s="315"/>
      <c r="B56" s="316"/>
      <c r="C56" s="316"/>
      <c r="D56" s="316"/>
      <c r="E56" s="316"/>
      <c r="F56" s="316"/>
      <c r="G56" s="317"/>
      <c r="H56" s="330" t="s">
        <v>41</v>
      </c>
      <c r="I56" s="331"/>
      <c r="J56" s="331"/>
      <c r="K56" s="331"/>
      <c r="L56" s="332"/>
      <c r="M56" s="53" t="s">
        <v>34</v>
      </c>
      <c r="N56" s="22" t="s">
        <v>35</v>
      </c>
      <c r="O56" s="84"/>
      <c r="P56" s="13"/>
      <c r="Q56" s="13"/>
    </row>
    <row r="57" spans="1:40" ht="18" customHeight="1" x14ac:dyDescent="0.2">
      <c r="A57" s="318"/>
      <c r="B57" s="319"/>
      <c r="C57" s="319"/>
      <c r="D57" s="319"/>
      <c r="E57" s="319"/>
      <c r="F57" s="319"/>
      <c r="G57" s="320"/>
      <c r="H57" s="306" t="s">
        <v>48</v>
      </c>
      <c r="I57" s="307"/>
      <c r="J57" s="307"/>
      <c r="K57" s="307"/>
      <c r="L57" s="308"/>
      <c r="M57" s="15" t="s">
        <v>27</v>
      </c>
      <c r="N57" s="16" t="s">
        <v>32</v>
      </c>
      <c r="O57" s="10"/>
    </row>
    <row r="58" spans="1:40" ht="18" customHeight="1" x14ac:dyDescent="0.2">
      <c r="A58" s="318"/>
      <c r="B58" s="319"/>
      <c r="C58" s="319"/>
      <c r="D58" s="319"/>
      <c r="E58" s="319"/>
      <c r="F58" s="319"/>
      <c r="G58" s="320"/>
      <c r="H58" s="304" t="s">
        <v>18</v>
      </c>
      <c r="I58" s="303"/>
      <c r="J58" s="303"/>
      <c r="K58" s="303"/>
      <c r="L58" s="305"/>
      <c r="M58" s="15" t="s">
        <v>28</v>
      </c>
      <c r="N58" s="16" t="s">
        <v>33</v>
      </c>
      <c r="O58" s="10"/>
    </row>
    <row r="59" spans="1:40" ht="18" customHeight="1" x14ac:dyDescent="0.2">
      <c r="A59" s="318"/>
      <c r="B59" s="319"/>
      <c r="C59" s="319"/>
      <c r="D59" s="319"/>
      <c r="E59" s="319"/>
      <c r="F59" s="319"/>
      <c r="G59" s="320"/>
      <c r="H59" s="304" t="s">
        <v>49</v>
      </c>
      <c r="I59" s="303"/>
      <c r="J59" s="303"/>
      <c r="K59" s="303"/>
      <c r="L59" s="305"/>
      <c r="M59" s="15" t="s">
        <v>29</v>
      </c>
      <c r="N59" s="16" t="s">
        <v>27</v>
      </c>
      <c r="O59" s="10"/>
    </row>
    <row r="60" spans="1:40" ht="18" customHeight="1" x14ac:dyDescent="0.2">
      <c r="A60" s="318"/>
      <c r="B60" s="319"/>
      <c r="C60" s="319"/>
      <c r="D60" s="319"/>
      <c r="E60" s="319"/>
      <c r="F60" s="319"/>
      <c r="G60" s="320"/>
      <c r="H60" s="133" t="s">
        <v>50</v>
      </c>
      <c r="I60" s="134"/>
      <c r="J60" s="134"/>
      <c r="K60" s="134"/>
      <c r="L60" s="135"/>
      <c r="M60" s="15" t="s">
        <v>30</v>
      </c>
      <c r="N60" s="16" t="s">
        <v>28</v>
      </c>
      <c r="O60" s="10"/>
    </row>
    <row r="61" spans="1:40" ht="18" customHeight="1" x14ac:dyDescent="0.2">
      <c r="A61" s="318"/>
      <c r="B61" s="319"/>
      <c r="C61" s="319"/>
      <c r="D61" s="319"/>
      <c r="E61" s="319"/>
      <c r="F61" s="319"/>
      <c r="G61" s="320"/>
      <c r="H61" s="306" t="s">
        <v>42</v>
      </c>
      <c r="I61" s="307"/>
      <c r="J61" s="307"/>
      <c r="K61" s="307"/>
      <c r="L61" s="308"/>
      <c r="M61" s="15" t="s">
        <v>31</v>
      </c>
      <c r="N61" s="16" t="s">
        <v>29</v>
      </c>
      <c r="O61" s="10"/>
    </row>
    <row r="62" spans="1:40" ht="18" customHeight="1" x14ac:dyDescent="0.2">
      <c r="A62" s="318"/>
      <c r="B62" s="319"/>
      <c r="C62" s="319"/>
      <c r="D62" s="319"/>
      <c r="E62" s="319"/>
      <c r="F62" s="319"/>
      <c r="G62" s="320"/>
      <c r="H62" s="309" t="s">
        <v>47</v>
      </c>
      <c r="I62" s="310"/>
      <c r="J62" s="310"/>
      <c r="K62" s="310"/>
      <c r="L62" s="311"/>
      <c r="M62" s="15" t="s">
        <v>32</v>
      </c>
      <c r="N62" s="16" t="s">
        <v>30</v>
      </c>
      <c r="O62" s="10"/>
    </row>
    <row r="63" spans="1:40" ht="18" customHeight="1" thickBot="1" x14ac:dyDescent="0.25">
      <c r="A63" s="321"/>
      <c r="B63" s="322"/>
      <c r="C63" s="322"/>
      <c r="D63" s="322"/>
      <c r="E63" s="322"/>
      <c r="F63" s="322"/>
      <c r="G63" s="323"/>
      <c r="H63" s="312"/>
      <c r="I63" s="313"/>
      <c r="J63" s="313"/>
      <c r="K63" s="313"/>
      <c r="L63" s="314"/>
      <c r="M63" s="17" t="s">
        <v>33</v>
      </c>
      <c r="N63" s="18" t="s">
        <v>31</v>
      </c>
      <c r="O63" s="10"/>
    </row>
    <row r="64" spans="1:40" x14ac:dyDescent="0.2">
      <c r="A64" s="329"/>
      <c r="B64" s="329"/>
      <c r="C64" s="329"/>
      <c r="D64" s="329"/>
      <c r="E64" s="329"/>
      <c r="H64" s="67"/>
    </row>
    <row r="65" spans="1:10" x14ac:dyDescent="0.2">
      <c r="A65" s="329"/>
      <c r="B65" s="329"/>
      <c r="C65" s="329"/>
      <c r="D65" s="329"/>
      <c r="E65" s="329"/>
    </row>
    <row r="66" spans="1:10" x14ac:dyDescent="0.2">
      <c r="A66" s="329"/>
      <c r="B66" s="337"/>
      <c r="C66" s="337"/>
      <c r="D66" s="337"/>
      <c r="E66" s="337"/>
      <c r="J66" s="67"/>
    </row>
    <row r="67" spans="1:10" x14ac:dyDescent="0.2">
      <c r="A67" s="337"/>
      <c r="B67" s="337"/>
      <c r="C67" s="337"/>
      <c r="D67" s="337"/>
      <c r="E67" s="337"/>
    </row>
    <row r="68" spans="1:10" x14ac:dyDescent="0.2">
      <c r="A68" s="338"/>
      <c r="B68" s="339"/>
      <c r="C68" s="339"/>
      <c r="D68" s="339"/>
      <c r="E68" s="339"/>
    </row>
    <row r="69" spans="1:10" x14ac:dyDescent="0.2">
      <c r="A69" s="303"/>
      <c r="B69" s="303"/>
      <c r="C69" s="303"/>
      <c r="D69" s="303"/>
      <c r="E69" s="303"/>
    </row>
    <row r="70" spans="1:10" x14ac:dyDescent="0.2">
      <c r="A70" s="31"/>
      <c r="B70" s="31"/>
      <c r="C70" s="31"/>
      <c r="D70" s="31"/>
      <c r="E70" s="31"/>
    </row>
  </sheetData>
  <sheetProtection algorithmName="SHA-512" hashValue="TlUFDr77RVnkjcSmiaFJdDmQhbDQgCAXkW2UWbQyj14RVreAlJZ5c7kbmIOZYrRSiWu9S0NkELexqGq+c3Uc5A==" saltValue="wK35zvJXU0e1kWyrV688Zw==" spinCount="100000" sheet="1" objects="1" scenarios="1"/>
  <mergeCells count="285">
    <mergeCell ref="I8:I9"/>
    <mergeCell ref="H10:H11"/>
    <mergeCell ref="I10:I11"/>
    <mergeCell ref="P10:AN11"/>
    <mergeCell ref="E1:N3"/>
    <mergeCell ref="B3:C3"/>
    <mergeCell ref="E4:N6"/>
    <mergeCell ref="B5:C5"/>
    <mergeCell ref="B7:C7"/>
    <mergeCell ref="E7:F7"/>
    <mergeCell ref="G7:K7"/>
    <mergeCell ref="M7:N7"/>
    <mergeCell ref="J8:J9"/>
    <mergeCell ref="K8:K9"/>
    <mergeCell ref="L8:L9"/>
    <mergeCell ref="M8:M9"/>
    <mergeCell ref="N8:N9"/>
    <mergeCell ref="B9:C9"/>
    <mergeCell ref="A10:A11"/>
    <mergeCell ref="B10:B11"/>
    <mergeCell ref="C10:C11"/>
    <mergeCell ref="D10:D11"/>
    <mergeCell ref="E10:F15"/>
    <mergeCell ref="G10:G11"/>
    <mergeCell ref="A8:A9"/>
    <mergeCell ref="D8:D9"/>
    <mergeCell ref="E8:E9"/>
    <mergeCell ref="F8:F9"/>
    <mergeCell ref="G8:H8"/>
    <mergeCell ref="P12:AN13"/>
    <mergeCell ref="A14:A15"/>
    <mergeCell ref="B14:B15"/>
    <mergeCell ref="C14:C15"/>
    <mergeCell ref="D14:D15"/>
    <mergeCell ref="G14:G15"/>
    <mergeCell ref="H14:H15"/>
    <mergeCell ref="I14:I15"/>
    <mergeCell ref="P14:AN15"/>
    <mergeCell ref="A12:A13"/>
    <mergeCell ref="B12:B13"/>
    <mergeCell ref="C12:C13"/>
    <mergeCell ref="D12:D13"/>
    <mergeCell ref="G12:G13"/>
    <mergeCell ref="H12:H13"/>
    <mergeCell ref="I12:I13"/>
    <mergeCell ref="G16:H16"/>
    <mergeCell ref="P16:AN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P17:AN18"/>
    <mergeCell ref="A19:A20"/>
    <mergeCell ref="B19:B20"/>
    <mergeCell ref="C19:C20"/>
    <mergeCell ref="D19:D20"/>
    <mergeCell ref="E19:E20"/>
    <mergeCell ref="F19:F20"/>
    <mergeCell ref="G19:G20"/>
    <mergeCell ref="H19:H20"/>
    <mergeCell ref="P19:AN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P23:AN24"/>
    <mergeCell ref="J24:K24"/>
    <mergeCell ref="L24:M25"/>
    <mergeCell ref="N24:N25"/>
    <mergeCell ref="G25:H25"/>
    <mergeCell ref="J25:K25"/>
    <mergeCell ref="P25:AN25"/>
    <mergeCell ref="I21:I22"/>
    <mergeCell ref="P21:AN22"/>
    <mergeCell ref="M26:M27"/>
    <mergeCell ref="N26:N31"/>
    <mergeCell ref="P26:AN27"/>
    <mergeCell ref="A28:A29"/>
    <mergeCell ref="B28:B29"/>
    <mergeCell ref="C28:C29"/>
    <mergeCell ref="D28:D29"/>
    <mergeCell ref="E28:E29"/>
    <mergeCell ref="F28:F29"/>
    <mergeCell ref="G28:G29"/>
    <mergeCell ref="G26:G27"/>
    <mergeCell ref="H26:H27"/>
    <mergeCell ref="I26:I27"/>
    <mergeCell ref="J26:J27"/>
    <mergeCell ref="K26:K27"/>
    <mergeCell ref="L26:L27"/>
    <mergeCell ref="A26:A27"/>
    <mergeCell ref="B26:B27"/>
    <mergeCell ref="C26:C27"/>
    <mergeCell ref="D26:D27"/>
    <mergeCell ref="E26:E27"/>
    <mergeCell ref="F26:F27"/>
    <mergeCell ref="P28:AN29"/>
    <mergeCell ref="A30:A31"/>
    <mergeCell ref="P30:AN31"/>
    <mergeCell ref="B30:B31"/>
    <mergeCell ref="C30:C31"/>
    <mergeCell ref="D30:D31"/>
    <mergeCell ref="E30:E31"/>
    <mergeCell ref="F30:F31"/>
    <mergeCell ref="G30:G31"/>
    <mergeCell ref="H30:H31"/>
    <mergeCell ref="I30:I31"/>
    <mergeCell ref="J28:J29"/>
    <mergeCell ref="K28:K29"/>
    <mergeCell ref="L28:L29"/>
    <mergeCell ref="M28:M29"/>
    <mergeCell ref="J30:J31"/>
    <mergeCell ref="K30:K31"/>
    <mergeCell ref="L30:L31"/>
    <mergeCell ref="M30:M31"/>
    <mergeCell ref="H28:H29"/>
    <mergeCell ref="I28:I29"/>
    <mergeCell ref="L35:L36"/>
    <mergeCell ref="M35:M36"/>
    <mergeCell ref="A33:A34"/>
    <mergeCell ref="B33:B34"/>
    <mergeCell ref="C33:C34"/>
    <mergeCell ref="D33:D34"/>
    <mergeCell ref="E33:E34"/>
    <mergeCell ref="L33:L34"/>
    <mergeCell ref="M33:M34"/>
    <mergeCell ref="A35:A36"/>
    <mergeCell ref="B35:B36"/>
    <mergeCell ref="C35:C36"/>
    <mergeCell ref="D35:D36"/>
    <mergeCell ref="E35:E36"/>
    <mergeCell ref="G35:G36"/>
    <mergeCell ref="F33:F42"/>
    <mergeCell ref="G33:G34"/>
    <mergeCell ref="H33:H34"/>
    <mergeCell ref="I33:I34"/>
    <mergeCell ref="J33:J42"/>
    <mergeCell ref="K33:K34"/>
    <mergeCell ref="H35:H36"/>
    <mergeCell ref="I35:I36"/>
    <mergeCell ref="I39:I40"/>
    <mergeCell ref="H41:H42"/>
    <mergeCell ref="I41:I42"/>
    <mergeCell ref="K41:K42"/>
    <mergeCell ref="L41:L42"/>
    <mergeCell ref="M41:M42"/>
    <mergeCell ref="P41:AN42"/>
    <mergeCell ref="A39:A40"/>
    <mergeCell ref="B39:B40"/>
    <mergeCell ref="C39:C40"/>
    <mergeCell ref="D39:D40"/>
    <mergeCell ref="E39:E40"/>
    <mergeCell ref="G39:G40"/>
    <mergeCell ref="K39:K40"/>
    <mergeCell ref="L39:L40"/>
    <mergeCell ref="M39:M40"/>
    <mergeCell ref="A41:A42"/>
    <mergeCell ref="B41:B42"/>
    <mergeCell ref="C41:C42"/>
    <mergeCell ref="D41:D42"/>
    <mergeCell ref="E41:E42"/>
    <mergeCell ref="G41:G42"/>
    <mergeCell ref="N33:N42"/>
    <mergeCell ref="P33:AN34"/>
    <mergeCell ref="K35:K36"/>
    <mergeCell ref="P35:AN36"/>
    <mergeCell ref="A37:A38"/>
    <mergeCell ref="B37:B38"/>
    <mergeCell ref="C37:C38"/>
    <mergeCell ref="D37:D38"/>
    <mergeCell ref="E37:E38"/>
    <mergeCell ref="G37:G38"/>
    <mergeCell ref="H37:H38"/>
    <mergeCell ref="H39:H40"/>
    <mergeCell ref="P39:AN40"/>
    <mergeCell ref="K37:K38"/>
    <mergeCell ref="L37:L38"/>
    <mergeCell ref="M37:M38"/>
    <mergeCell ref="P37:AN38"/>
    <mergeCell ref="I37:I38"/>
    <mergeCell ref="M44:M45"/>
    <mergeCell ref="N44:N53"/>
    <mergeCell ref="P44:AN45"/>
    <mergeCell ref="A46:A47"/>
    <mergeCell ref="B46:B47"/>
    <mergeCell ref="C46:C47"/>
    <mergeCell ref="D46:D47"/>
    <mergeCell ref="E46:E47"/>
    <mergeCell ref="F46:F47"/>
    <mergeCell ref="G46:G47"/>
    <mergeCell ref="G44:G45"/>
    <mergeCell ref="H44:H45"/>
    <mergeCell ref="I44:I45"/>
    <mergeCell ref="J44:J45"/>
    <mergeCell ref="K44:K45"/>
    <mergeCell ref="L44:L45"/>
    <mergeCell ref="A44:A45"/>
    <mergeCell ref="B44:B45"/>
    <mergeCell ref="C44:C45"/>
    <mergeCell ref="D44:D45"/>
    <mergeCell ref="E44:E45"/>
    <mergeCell ref="F44:F45"/>
    <mergeCell ref="P46:AN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H46:H47"/>
    <mergeCell ref="I46:I47"/>
    <mergeCell ref="J46:J47"/>
    <mergeCell ref="K46:K47"/>
    <mergeCell ref="L46:L47"/>
    <mergeCell ref="M46:M47"/>
    <mergeCell ref="J48:J49"/>
    <mergeCell ref="K48:K49"/>
    <mergeCell ref="L48:L49"/>
    <mergeCell ref="M48:M49"/>
    <mergeCell ref="P48:AN49"/>
    <mergeCell ref="A50:A51"/>
    <mergeCell ref="B50:B51"/>
    <mergeCell ref="C50:C51"/>
    <mergeCell ref="D50:D51"/>
    <mergeCell ref="E50:E51"/>
    <mergeCell ref="L50:L51"/>
    <mergeCell ref="M50:M51"/>
    <mergeCell ref="P50:AN51"/>
    <mergeCell ref="A52:A53"/>
    <mergeCell ref="B52:B53"/>
    <mergeCell ref="C52:C53"/>
    <mergeCell ref="D52:D53"/>
    <mergeCell ref="E52:E53"/>
    <mergeCell ref="F52:F53"/>
    <mergeCell ref="G52:G53"/>
    <mergeCell ref="F50:F51"/>
    <mergeCell ref="G50:G51"/>
    <mergeCell ref="H50:H51"/>
    <mergeCell ref="I50:I51"/>
    <mergeCell ref="J50:J51"/>
    <mergeCell ref="K50:K51"/>
    <mergeCell ref="A64:E64"/>
    <mergeCell ref="A65:E65"/>
    <mergeCell ref="A66:E66"/>
    <mergeCell ref="A67:E67"/>
    <mergeCell ref="A68:E68"/>
    <mergeCell ref="A69:E69"/>
    <mergeCell ref="P52:AN53"/>
    <mergeCell ref="L55:M55"/>
    <mergeCell ref="A56:G63"/>
    <mergeCell ref="H56:L56"/>
    <mergeCell ref="H57:L57"/>
    <mergeCell ref="H58:L58"/>
    <mergeCell ref="H59:L59"/>
    <mergeCell ref="H60:L60"/>
    <mergeCell ref="H61:L61"/>
    <mergeCell ref="H62:L63"/>
    <mergeCell ref="H52:H53"/>
    <mergeCell ref="I52:I53"/>
    <mergeCell ref="J52:J53"/>
    <mergeCell ref="K52:K53"/>
    <mergeCell ref="L52:L53"/>
    <mergeCell ref="M52:M53"/>
  </mergeCells>
  <conditionalFormatting sqref="I10:I16">
    <cfRule type="cellIs" dxfId="1013" priority="42" operator="greaterThan">
      <formula>0.2</formula>
    </cfRule>
  </conditionalFormatting>
  <conditionalFormatting sqref="M26:M31">
    <cfRule type="containsText" dxfId="1012" priority="29" operator="containsText" text="invalid">
      <formula>NOT(ISERROR(SEARCH("invalid",M26)))</formula>
    </cfRule>
    <cfRule type="cellIs" dxfId="1011" priority="40" operator="lessThan">
      <formula>167.5</formula>
    </cfRule>
    <cfRule type="cellIs" dxfId="1010" priority="41" operator="greaterThan">
      <formula>228.5</formula>
    </cfRule>
  </conditionalFormatting>
  <conditionalFormatting sqref="M33:M42 M44:M53">
    <cfRule type="containsText" dxfId="1009" priority="39" operator="containsText" text="INVALID">
      <formula>NOT(ISERROR(SEARCH("INVALID",M33)))</formula>
    </cfRule>
  </conditionalFormatting>
  <conditionalFormatting sqref="P33 P44 P46 P48 P50 P52 P35 P37 P39 P41">
    <cfRule type="containsText" dxfId="1008" priority="38" operator="containsText" text="Sample">
      <formula>NOT(ISERROR(SEARCH("Sample",P33)))</formula>
    </cfRule>
  </conditionalFormatting>
  <conditionalFormatting sqref="P26 P28 P30">
    <cfRule type="containsText" dxfId="1007" priority="37" operator="containsText" text="seed">
      <formula>NOT(ISERROR(SEARCH("seed",P26)))</formula>
    </cfRule>
  </conditionalFormatting>
  <conditionalFormatting sqref="P14 P10 P12">
    <cfRule type="containsText" dxfId="1006" priority="36" operator="containsText" text="contamination">
      <formula>NOT(ISERROR(SEARCH("contamination",P10)))</formula>
    </cfRule>
  </conditionalFormatting>
  <conditionalFormatting sqref="P16">
    <cfRule type="containsText" dxfId="1005" priority="35" operator="containsText" text="outside">
      <formula>NOT(ISERROR(SEARCH("outside",P16)))</formula>
    </cfRule>
  </conditionalFormatting>
  <conditionalFormatting sqref="I16 F25 I25 N26 P16 N43 N54 N32">
    <cfRule type="containsErrors" dxfId="1004" priority="34">
      <formula>ISERROR(F16)</formula>
    </cfRule>
  </conditionalFormatting>
  <conditionalFormatting sqref="M18">
    <cfRule type="containsErrors" dxfId="1003" priority="33">
      <formula>ISERROR(M18)</formula>
    </cfRule>
  </conditionalFormatting>
  <conditionalFormatting sqref="N33">
    <cfRule type="containsErrors" dxfId="1002" priority="32">
      <formula>ISERROR(N33)</formula>
    </cfRule>
  </conditionalFormatting>
  <conditionalFormatting sqref="N44">
    <cfRule type="containsErrors" dxfId="1001" priority="31">
      <formula>ISERROR(N44)</formula>
    </cfRule>
  </conditionalFormatting>
  <conditionalFormatting sqref="N55">
    <cfRule type="containsErrors" dxfId="1000" priority="30">
      <formula>ISERROR(N55)</formula>
    </cfRule>
  </conditionalFormatting>
  <conditionalFormatting sqref="M33:M42">
    <cfRule type="containsText" dxfId="999" priority="28" operator="containsText" text="invalid">
      <formula>NOT(ISERROR(SEARCH("invalid",M33)))</formula>
    </cfRule>
  </conditionalFormatting>
  <conditionalFormatting sqref="M44:M53">
    <cfRule type="containsText" dxfId="998" priority="27" operator="containsText" text="invalid">
      <formula>NOT(ISERROR(SEARCH("invalid",M44)))</formula>
    </cfRule>
  </conditionalFormatting>
  <conditionalFormatting sqref="I26:M31 P30 P28 P26">
    <cfRule type="cellIs" dxfId="997" priority="25" operator="equal">
      <formula>0</formula>
    </cfRule>
    <cfRule type="containsErrors" dxfId="996" priority="26">
      <formula>ISERROR(I26)</formula>
    </cfRule>
  </conditionalFormatting>
  <conditionalFormatting sqref="I33:M42 P41 P39 P37 P35 P33">
    <cfRule type="cellIs" dxfId="995" priority="23" operator="equal">
      <formula>0</formula>
    </cfRule>
    <cfRule type="containsErrors" dxfId="994" priority="24">
      <formula>ISERROR(I33)</formula>
    </cfRule>
  </conditionalFormatting>
  <conditionalFormatting sqref="I44:N53 P44 P50 P48 P46 P52">
    <cfRule type="cellIs" dxfId="993" priority="21" operator="equal">
      <formula>0</formula>
    </cfRule>
    <cfRule type="containsErrors" dxfId="992" priority="22">
      <formula>ISERROR(I44)</formula>
    </cfRule>
  </conditionalFormatting>
  <conditionalFormatting sqref="P30 P28 P26">
    <cfRule type="containsBlanks" dxfId="991" priority="20">
      <formula>LEN(TRIM(P26))=0</formula>
    </cfRule>
  </conditionalFormatting>
  <conditionalFormatting sqref="I10:I15">
    <cfRule type="containsBlanks" dxfId="990" priority="19">
      <formula>LEN(TRIM(I10))=0</formula>
    </cfRule>
  </conditionalFormatting>
  <conditionalFormatting sqref="J24:K25">
    <cfRule type="containsText" dxfId="989" priority="18" operator="containsText" text="too">
      <formula>NOT(ISERROR(SEARCH("too",J24)))</formula>
    </cfRule>
  </conditionalFormatting>
  <conditionalFormatting sqref="E19 E21 E23 E17">
    <cfRule type="containsText" dxfId="988" priority="17" operator="containsText" text="delete">
      <formula>NOT(ISERROR(SEARCH("delete",E17)))</formula>
    </cfRule>
  </conditionalFormatting>
  <conditionalFormatting sqref="P25">
    <cfRule type="containsText" dxfId="987" priority="16" operator="containsText" text="seed">
      <formula>NOT(ISERROR(SEARCH("seed",P25)))</formula>
    </cfRule>
  </conditionalFormatting>
  <conditionalFormatting sqref="J24:K25 N24:N25 P25">
    <cfRule type="containsErrors" dxfId="986" priority="15">
      <formula>ISERROR(J24)</formula>
    </cfRule>
  </conditionalFormatting>
  <conditionalFormatting sqref="M26:M31 M33:M42 M44:M53">
    <cfRule type="cellIs" dxfId="985" priority="14" operator="lessThan">
      <formula>0</formula>
    </cfRule>
  </conditionalFormatting>
  <conditionalFormatting sqref="P17 P23 P19 P21">
    <cfRule type="containsText" dxfId="984" priority="13" operator="containsText" text="Need">
      <formula>NOT(ISERROR(SEARCH("Need",P17)))</formula>
    </cfRule>
  </conditionalFormatting>
  <conditionalFormatting sqref="I17:I24">
    <cfRule type="expression" dxfId="983" priority="12">
      <formula>(G17-H17&lt;2)</formula>
    </cfRule>
  </conditionalFormatting>
  <conditionalFormatting sqref="I17:I24">
    <cfRule type="expression" dxfId="982" priority="11">
      <formula>(H17&lt;1)</formula>
    </cfRule>
  </conditionalFormatting>
  <conditionalFormatting sqref="I17:I24">
    <cfRule type="expression" dxfId="981" priority="10">
      <formula>ISBLANK(H17)</formula>
    </cfRule>
  </conditionalFormatting>
  <conditionalFormatting sqref="E17:E18">
    <cfRule type="expression" dxfId="980" priority="9">
      <formula>ISBLANK(H17)</formula>
    </cfRule>
  </conditionalFormatting>
  <conditionalFormatting sqref="E19:E20">
    <cfRule type="expression" dxfId="979" priority="8">
      <formula>ISBLANK(H19)</formula>
    </cfRule>
  </conditionalFormatting>
  <conditionalFormatting sqref="E21:E22">
    <cfRule type="expression" dxfId="978" priority="7">
      <formula>ISBLANK(H21)</formula>
    </cfRule>
  </conditionalFormatting>
  <conditionalFormatting sqref="E23:E24">
    <cfRule type="expression" dxfId="977" priority="6">
      <formula>ISBLANK(H23)</formula>
    </cfRule>
  </conditionalFormatting>
  <conditionalFormatting sqref="P10:AN15">
    <cfRule type="containsText" dxfId="976" priority="4" operator="containsText" text="meter">
      <formula>NOT(ISERROR(SEARCH("meter",P10)))</formula>
    </cfRule>
    <cfRule type="containsText" dxfId="975" priority="5" operator="containsText" text="False">
      <formula>NOT(ISERROR(SEARCH("False",P10)))</formula>
    </cfRule>
  </conditionalFormatting>
  <conditionalFormatting sqref="I10:I11">
    <cfRule type="expression" dxfId="974" priority="3">
      <formula>I10&lt;0</formula>
    </cfRule>
  </conditionalFormatting>
  <conditionalFormatting sqref="I12:I13">
    <cfRule type="expression" dxfId="973" priority="2">
      <formula>I12&lt;0</formula>
    </cfRule>
  </conditionalFormatting>
  <conditionalFormatting sqref="I14:I15">
    <cfRule type="expression" dxfId="972" priority="1">
      <formula>I14&lt;0</formula>
    </cfRule>
  </conditionalFormatting>
  <pageMargins left="0.7" right="0.7" top="0.75" bottom="0.75" header="0.3" footer="0.3"/>
  <pageSetup scale="50" orientation="landscape" r:id="rId1"/>
  <colBreaks count="1" manualBreakCount="1">
    <brk id="16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70"/>
  <sheetViews>
    <sheetView showGridLines="0" zoomScaleNormal="100" workbookViewId="0"/>
  </sheetViews>
  <sheetFormatPr defaultRowHeight="12.75" x14ac:dyDescent="0.2"/>
  <cols>
    <col min="1" max="1" width="18" style="1" customWidth="1"/>
    <col min="2" max="8" width="11.7109375" style="1" customWidth="1"/>
    <col min="9" max="13" width="13.7109375" style="1" customWidth="1"/>
    <col min="14" max="14" width="15.7109375" style="1" customWidth="1"/>
    <col min="15" max="15" width="1.28515625" style="43" customWidth="1"/>
    <col min="16" max="16384" width="9.140625" style="1"/>
  </cols>
  <sheetData>
    <row r="1" spans="1:40" ht="12.75" customHeight="1" x14ac:dyDescent="0.2">
      <c r="A1" s="78" t="s">
        <v>25</v>
      </c>
      <c r="B1" s="79" t="s">
        <v>24</v>
      </c>
      <c r="C1" s="79"/>
      <c r="D1" s="19"/>
      <c r="E1" s="281" t="s">
        <v>22</v>
      </c>
      <c r="F1" s="281"/>
      <c r="G1" s="281"/>
      <c r="H1" s="281"/>
      <c r="I1" s="281"/>
      <c r="J1" s="281"/>
      <c r="K1" s="281"/>
      <c r="L1" s="281"/>
      <c r="M1" s="281"/>
      <c r="N1" s="282"/>
      <c r="O1" s="34"/>
    </row>
    <row r="2" spans="1:40" ht="12.75" customHeight="1" x14ac:dyDescent="0.2">
      <c r="A2" s="2" t="s">
        <v>19</v>
      </c>
      <c r="B2" s="3" t="s">
        <v>19</v>
      </c>
      <c r="C2" s="20"/>
      <c r="D2" s="14"/>
      <c r="E2" s="283"/>
      <c r="F2" s="283"/>
      <c r="G2" s="283"/>
      <c r="H2" s="283"/>
      <c r="I2" s="283"/>
      <c r="J2" s="283"/>
      <c r="K2" s="283"/>
      <c r="L2" s="283"/>
      <c r="M2" s="283"/>
      <c r="N2" s="284"/>
      <c r="O2" s="34"/>
    </row>
    <row r="3" spans="1:40" ht="12.75" customHeight="1" x14ac:dyDescent="0.2">
      <c r="A3" s="25"/>
      <c r="B3" s="285"/>
      <c r="C3" s="285"/>
      <c r="D3" s="23"/>
      <c r="E3" s="283"/>
      <c r="F3" s="283"/>
      <c r="G3" s="283"/>
      <c r="H3" s="283"/>
      <c r="I3" s="283"/>
      <c r="J3" s="283"/>
      <c r="K3" s="283"/>
      <c r="L3" s="283"/>
      <c r="M3" s="283"/>
      <c r="N3" s="284"/>
      <c r="O3" s="34"/>
    </row>
    <row r="4" spans="1:40" ht="12.75" customHeight="1" x14ac:dyDescent="0.2">
      <c r="A4" s="2" t="s">
        <v>20</v>
      </c>
      <c r="B4" s="3" t="s">
        <v>20</v>
      </c>
      <c r="C4" s="20"/>
      <c r="D4" s="14"/>
      <c r="E4" s="286" t="s">
        <v>21</v>
      </c>
      <c r="F4" s="286"/>
      <c r="G4" s="286"/>
      <c r="H4" s="286"/>
      <c r="I4" s="286"/>
      <c r="J4" s="286"/>
      <c r="K4" s="286"/>
      <c r="L4" s="286"/>
      <c r="M4" s="286"/>
      <c r="N4" s="287"/>
      <c r="O4" s="35"/>
    </row>
    <row r="5" spans="1:40" ht="12.75" customHeight="1" x14ac:dyDescent="0.2">
      <c r="A5" s="25"/>
      <c r="B5" s="285"/>
      <c r="C5" s="285"/>
      <c r="D5" s="23"/>
      <c r="E5" s="286"/>
      <c r="F5" s="286"/>
      <c r="G5" s="286"/>
      <c r="H5" s="286"/>
      <c r="I5" s="286"/>
      <c r="J5" s="286"/>
      <c r="K5" s="286"/>
      <c r="L5" s="286"/>
      <c r="M5" s="286"/>
      <c r="N5" s="287"/>
      <c r="O5" s="35"/>
    </row>
    <row r="6" spans="1:40" ht="12.75" customHeight="1" x14ac:dyDescent="0.2">
      <c r="A6" s="2" t="s">
        <v>36</v>
      </c>
      <c r="B6" s="3" t="s">
        <v>36</v>
      </c>
      <c r="C6" s="3"/>
      <c r="D6" s="23"/>
      <c r="E6" s="286"/>
      <c r="F6" s="286"/>
      <c r="G6" s="286"/>
      <c r="H6" s="286"/>
      <c r="I6" s="286"/>
      <c r="J6" s="286"/>
      <c r="K6" s="286"/>
      <c r="L6" s="286"/>
      <c r="M6" s="286"/>
      <c r="N6" s="287"/>
      <c r="O6" s="35"/>
    </row>
    <row r="7" spans="1:40" ht="12.75" customHeight="1" x14ac:dyDescent="0.2">
      <c r="A7" s="24"/>
      <c r="B7" s="288"/>
      <c r="C7" s="288"/>
      <c r="D7" s="31"/>
      <c r="E7" s="289"/>
      <c r="F7" s="289"/>
      <c r="G7" s="289"/>
      <c r="H7" s="289"/>
      <c r="I7" s="289"/>
      <c r="J7" s="289"/>
      <c r="K7" s="289"/>
      <c r="L7" s="21"/>
      <c r="M7" s="289"/>
      <c r="N7" s="290"/>
      <c r="O7" s="36"/>
    </row>
    <row r="8" spans="1:40" ht="14.25" customHeight="1" x14ac:dyDescent="0.2">
      <c r="A8" s="262" t="s">
        <v>0</v>
      </c>
      <c r="B8" s="83" t="s">
        <v>1</v>
      </c>
      <c r="C8" s="82" t="s">
        <v>40</v>
      </c>
      <c r="D8" s="264" t="s">
        <v>9</v>
      </c>
      <c r="E8" s="264" t="s">
        <v>10</v>
      </c>
      <c r="F8" s="264" t="s">
        <v>11</v>
      </c>
      <c r="G8" s="266" t="s">
        <v>7</v>
      </c>
      <c r="H8" s="266"/>
      <c r="I8" s="267" t="s">
        <v>37</v>
      </c>
      <c r="J8" s="267" t="s">
        <v>8</v>
      </c>
      <c r="K8" s="267" t="s">
        <v>12</v>
      </c>
      <c r="L8" s="267" t="s">
        <v>38</v>
      </c>
      <c r="M8" s="267" t="s">
        <v>39</v>
      </c>
      <c r="N8" s="299" t="s">
        <v>13</v>
      </c>
      <c r="O8" s="37"/>
    </row>
    <row r="9" spans="1:40" ht="55.5" customHeight="1" thickBot="1" x14ac:dyDescent="0.25">
      <c r="A9" s="263"/>
      <c r="B9" s="301" t="s">
        <v>43</v>
      </c>
      <c r="C9" s="302"/>
      <c r="D9" s="265"/>
      <c r="E9" s="265"/>
      <c r="F9" s="265"/>
      <c r="G9" s="69" t="s">
        <v>2</v>
      </c>
      <c r="H9" s="69" t="s">
        <v>3</v>
      </c>
      <c r="I9" s="268"/>
      <c r="J9" s="268"/>
      <c r="K9" s="268"/>
      <c r="L9" s="268"/>
      <c r="M9" s="268"/>
      <c r="N9" s="300"/>
      <c r="O9" s="37"/>
    </row>
    <row r="10" spans="1:40" ht="15" customHeight="1" x14ac:dyDescent="0.2">
      <c r="A10" s="276" t="s">
        <v>45</v>
      </c>
      <c r="B10" s="277"/>
      <c r="C10" s="165"/>
      <c r="D10" s="254">
        <v>1</v>
      </c>
      <c r="E10" s="292"/>
      <c r="F10" s="293"/>
      <c r="G10" s="279"/>
      <c r="H10" s="280"/>
      <c r="I10" s="271" t="str">
        <f>IF(AND(G10&gt;0,H10&gt;0),G10-H10,"")</f>
        <v/>
      </c>
      <c r="J10" s="90"/>
      <c r="K10" s="91"/>
      <c r="L10" s="71"/>
      <c r="M10" s="71"/>
      <c r="N10" s="72"/>
      <c r="O10" s="85"/>
      <c r="P10" s="136" t="str">
        <f>IF(ISBLANK(H10),"",IF(AND(I10&gt;0.2,I10&lt;0.3),"Contamination, Labware, or Supersaturation of Dilution (D.I.) water.",IF(AND(I10&gt;0.29),"Review SOP's and fix the contamination issue.",IF(AND(I10&lt;0),"D.O. meter equipment issues."))))</f>
        <v/>
      </c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</row>
    <row r="11" spans="1:40" ht="15" customHeight="1" x14ac:dyDescent="0.2">
      <c r="A11" s="272"/>
      <c r="B11" s="278"/>
      <c r="C11" s="148"/>
      <c r="D11" s="255"/>
      <c r="E11" s="294"/>
      <c r="F11" s="295"/>
      <c r="G11" s="274"/>
      <c r="H11" s="201"/>
      <c r="I11" s="269"/>
      <c r="J11" s="92"/>
      <c r="K11" s="93"/>
      <c r="L11" s="59"/>
      <c r="M11" s="59"/>
      <c r="N11" s="61"/>
      <c r="O11" s="85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</row>
    <row r="12" spans="1:40" ht="15" customHeight="1" x14ac:dyDescent="0.2">
      <c r="A12" s="258" t="s">
        <v>45</v>
      </c>
      <c r="B12" s="273"/>
      <c r="C12" s="148"/>
      <c r="D12" s="255">
        <v>2</v>
      </c>
      <c r="E12" s="294"/>
      <c r="F12" s="295"/>
      <c r="G12" s="170"/>
      <c r="H12" s="170"/>
      <c r="I12" s="269" t="str">
        <f>IF(AND(G12&gt;0,H12&gt;0),G12-H12,"")</f>
        <v/>
      </c>
      <c r="J12" s="92"/>
      <c r="K12" s="93"/>
      <c r="L12" s="59"/>
      <c r="M12" s="59"/>
      <c r="N12" s="61"/>
      <c r="O12" s="86"/>
      <c r="P12" s="136" t="str">
        <f>IF(ISBLANK(H12),"",IF(AND(I12&gt;0.2,I12&lt;0.3),"Contamination, Labware, or Supersaturation of Dilution (D.I.) water.",IF(AND(I12&gt;0.29),"Review SOP's and fix the contamination issue.",IF(AND(I12&lt;0),"D.O. meter equipment issues."))))</f>
        <v/>
      </c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</row>
    <row r="13" spans="1:40" ht="15" customHeight="1" x14ac:dyDescent="0.2">
      <c r="A13" s="272"/>
      <c r="B13" s="274"/>
      <c r="C13" s="148"/>
      <c r="D13" s="255"/>
      <c r="E13" s="294"/>
      <c r="F13" s="295"/>
      <c r="G13" s="275"/>
      <c r="H13" s="275"/>
      <c r="I13" s="270"/>
      <c r="J13" s="92"/>
      <c r="K13" s="93"/>
      <c r="L13" s="59"/>
      <c r="M13" s="59"/>
      <c r="N13" s="61"/>
      <c r="O13" s="8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</row>
    <row r="14" spans="1:40" ht="15" customHeight="1" x14ac:dyDescent="0.2">
      <c r="A14" s="325" t="s">
        <v>45</v>
      </c>
      <c r="B14" s="278"/>
      <c r="C14" s="148"/>
      <c r="D14" s="255">
        <v>3</v>
      </c>
      <c r="E14" s="294"/>
      <c r="F14" s="295"/>
      <c r="G14" s="147"/>
      <c r="H14" s="147"/>
      <c r="I14" s="269" t="str">
        <f>IF(AND(G14&gt;0,H14&gt;0),G14-H14,"")</f>
        <v/>
      </c>
      <c r="J14" s="92"/>
      <c r="K14" s="93"/>
      <c r="L14" s="59"/>
      <c r="M14" s="59"/>
      <c r="N14" s="61"/>
      <c r="O14" s="86"/>
      <c r="P14" s="136" t="str">
        <f>IF(ISBLANK(H14),"",IF(AND(I14&gt;0.2,I14&lt;0.3),"Contamination, Labware, or Supersaturation of Dilution (D.I.) water.",IF(AND(I14&gt;0.29),"Review SOP's and fix the contamination issue.",IF(AND(I14&lt;0),"D.O. meter equipment issues."))))</f>
        <v/>
      </c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</row>
    <row r="15" spans="1:40" ht="15" customHeight="1" thickBot="1" x14ac:dyDescent="0.25">
      <c r="A15" s="326"/>
      <c r="B15" s="291"/>
      <c r="C15" s="149"/>
      <c r="D15" s="260"/>
      <c r="E15" s="296"/>
      <c r="F15" s="297"/>
      <c r="G15" s="156"/>
      <c r="H15" s="156"/>
      <c r="I15" s="298"/>
      <c r="J15" s="92"/>
      <c r="K15" s="93"/>
      <c r="L15" s="59"/>
      <c r="M15" s="59"/>
      <c r="N15" s="62"/>
      <c r="O15" s="8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</row>
    <row r="16" spans="1:40" ht="13.5" thickBot="1" x14ac:dyDescent="0.25">
      <c r="A16" s="8" t="s">
        <v>6</v>
      </c>
      <c r="B16" s="11"/>
      <c r="C16" s="9"/>
      <c r="D16" s="10"/>
      <c r="E16" s="31"/>
      <c r="F16" s="47"/>
      <c r="G16" s="251" t="s">
        <v>17</v>
      </c>
      <c r="H16" s="252"/>
      <c r="I16" s="80" t="e">
        <f>AVERAGEIF(I10:I15,"&gt;0")</f>
        <v>#DIV/0!</v>
      </c>
      <c r="J16" s="92"/>
      <c r="K16" s="93"/>
      <c r="L16" s="59"/>
      <c r="M16" s="59"/>
      <c r="N16" s="63"/>
      <c r="O16" s="87"/>
      <c r="P16" s="336" t="e">
        <f>IF(I16&gt;0.2,"Outside QA/QC parameters.","")</f>
        <v>#DIV/0!</v>
      </c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</row>
    <row r="17" spans="1:40" ht="15" customHeight="1" x14ac:dyDescent="0.2">
      <c r="A17" s="276" t="s">
        <v>4</v>
      </c>
      <c r="B17" s="165"/>
      <c r="C17" s="165"/>
      <c r="D17" s="254">
        <v>4</v>
      </c>
      <c r="E17" s="333" t="str">
        <f t="shared" ref="E17:E23" si="0">IF(AND(I17&gt;=2,H17&gt;=1),"","Delete Seed Values")</f>
        <v>Delete Seed Values</v>
      </c>
      <c r="F17" s="340"/>
      <c r="G17" s="169"/>
      <c r="H17" s="169"/>
      <c r="I17" s="334" t="str">
        <f t="shared" ref="I17:I23" si="1">IF(ISBLANK(H17),"",(G17-H17))</f>
        <v/>
      </c>
      <c r="J17" s="60"/>
      <c r="K17" s="60"/>
      <c r="L17" s="58"/>
      <c r="M17" s="58"/>
      <c r="N17" s="64"/>
      <c r="O17" s="84"/>
      <c r="P17" s="335" t="str">
        <f>IF(ISBLANK(H17),"",IF(AND(H17&lt;1),"Need to DELETE this individual seed control sample to perform accuarate SCF calculation. D.O. Depletion &lt; 1.0 mg/L remaining in bottle. Environmental sample too strong. Use LESS Sample. Need more nutrient water in bottle. Sample is not dilute enough.",IF(AND(G17-H17&lt;2),"Need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</row>
    <row r="18" spans="1:40" ht="15" customHeight="1" x14ac:dyDescent="0.2">
      <c r="A18" s="272"/>
      <c r="B18" s="148"/>
      <c r="C18" s="148"/>
      <c r="D18" s="255"/>
      <c r="E18" s="333"/>
      <c r="F18" s="256"/>
      <c r="G18" s="147"/>
      <c r="H18" s="147"/>
      <c r="I18" s="257"/>
      <c r="J18" s="60"/>
      <c r="K18" s="60"/>
      <c r="L18" s="10"/>
      <c r="M18" s="54"/>
      <c r="N18" s="65"/>
      <c r="O18" s="38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</row>
    <row r="19" spans="1:40" ht="15" customHeight="1" x14ac:dyDescent="0.2">
      <c r="A19" s="258" t="s">
        <v>4</v>
      </c>
      <c r="B19" s="148"/>
      <c r="C19" s="148"/>
      <c r="D19" s="255">
        <v>5</v>
      </c>
      <c r="E19" s="333" t="str">
        <f t="shared" si="0"/>
        <v>Delete Seed Values</v>
      </c>
      <c r="F19" s="256"/>
      <c r="G19" s="147"/>
      <c r="H19" s="147"/>
      <c r="I19" s="257" t="str">
        <f t="shared" si="1"/>
        <v/>
      </c>
      <c r="J19" s="60"/>
      <c r="K19" s="60"/>
      <c r="L19" s="55"/>
      <c r="M19" s="56"/>
      <c r="N19" s="75"/>
      <c r="O19" s="31"/>
      <c r="P19" s="335" t="str">
        <f t="shared" ref="P19" si="2">IF(ISBLANK(H19),"",IF(AND(H19&lt;1),"Need to DELETE this individual seed control sample to perform accuarate SCF calculation. D.O. Depletion &lt; 1.0 mg/L remaining in bottle. Environmental sample too strong. Use LESS Sample. Need more nutrient water in bottle. Sample is not dilute enough.",IF(AND(G19-H19&lt;2),"Need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</row>
    <row r="20" spans="1:40" ht="15" customHeight="1" x14ac:dyDescent="0.2">
      <c r="A20" s="272"/>
      <c r="B20" s="148"/>
      <c r="C20" s="148"/>
      <c r="D20" s="255"/>
      <c r="E20" s="333"/>
      <c r="F20" s="256"/>
      <c r="G20" s="147"/>
      <c r="H20" s="147"/>
      <c r="I20" s="257"/>
      <c r="J20" s="60"/>
      <c r="K20" s="60"/>
      <c r="L20" s="57"/>
      <c r="M20" s="56"/>
      <c r="N20" s="75"/>
      <c r="O20" s="31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</row>
    <row r="21" spans="1:40" ht="15" customHeight="1" x14ac:dyDescent="0.2">
      <c r="A21" s="258" t="s">
        <v>44</v>
      </c>
      <c r="B21" s="148"/>
      <c r="C21" s="148"/>
      <c r="D21" s="255">
        <v>6</v>
      </c>
      <c r="E21" s="333" t="str">
        <f t="shared" si="0"/>
        <v>Delete Seed Values</v>
      </c>
      <c r="F21" s="256"/>
      <c r="G21" s="147"/>
      <c r="H21" s="147"/>
      <c r="I21" s="257" t="str">
        <f t="shared" si="1"/>
        <v/>
      </c>
      <c r="J21" s="60"/>
      <c r="K21" s="60"/>
      <c r="L21" s="57"/>
      <c r="M21" s="56"/>
      <c r="N21" s="75"/>
      <c r="O21" s="31"/>
      <c r="P21" s="335" t="str">
        <f t="shared" ref="P21" si="3">IF(ISBLANK(H21),"",IF(AND(H21&lt;1),"Need to DELETE this individual seed control sample to perform accuarate SCF calculation. D.O. Depletion &lt; 1.0 mg/L remaining in bottle. Environmental sample too strong. Use LESS Sample. Need more nutrient water in bottle. Sample is not dilute enough.",IF(AND(G21-H21&lt;2),"Need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</row>
    <row r="22" spans="1:40" ht="15" customHeight="1" x14ac:dyDescent="0.2">
      <c r="A22" s="272"/>
      <c r="B22" s="148"/>
      <c r="C22" s="148"/>
      <c r="D22" s="255"/>
      <c r="E22" s="333"/>
      <c r="F22" s="256"/>
      <c r="G22" s="147"/>
      <c r="H22" s="147"/>
      <c r="I22" s="257"/>
      <c r="J22" s="60"/>
      <c r="K22" s="60"/>
      <c r="L22" s="57"/>
      <c r="M22" s="56"/>
      <c r="N22" s="75"/>
      <c r="O22" s="31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</row>
    <row r="23" spans="1:40" ht="15" customHeight="1" thickBot="1" x14ac:dyDescent="0.25">
      <c r="A23" s="258" t="s">
        <v>4</v>
      </c>
      <c r="B23" s="148"/>
      <c r="C23" s="148"/>
      <c r="D23" s="255">
        <v>7</v>
      </c>
      <c r="E23" s="333" t="str">
        <f t="shared" si="0"/>
        <v>Delete Seed Values</v>
      </c>
      <c r="F23" s="148"/>
      <c r="G23" s="147"/>
      <c r="H23" s="147"/>
      <c r="I23" s="257" t="str">
        <f t="shared" si="1"/>
        <v/>
      </c>
      <c r="J23" s="73"/>
      <c r="K23" s="73"/>
      <c r="L23" s="74"/>
      <c r="M23" s="76"/>
      <c r="N23" s="77"/>
      <c r="O23" s="31"/>
      <c r="P23" s="335" t="str">
        <f t="shared" ref="P23" si="4">IF(ISBLANK(H23),"",IF(AND(H23&lt;1),"Need to DELETE mLs Seed to perform accuarate SCF calculation. D.O. Depletion &lt; 1.0 mg/L remaining in bottle. Environmental sample too strong. Use LESS Sample. Need more nutrient water in bottle. Sample is not dilute enough.",IF(AND(G23-H23&lt;2),"Need to DELETE mLs Seed to perform accuarate SCF calculation. D.O. Depletion less than at least 2.0 mg/L. Environmental sample too weak. Use MORE Sample. Need less nutrient water in bottle. Sample is too dilute.","")))</f>
        <v/>
      </c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</row>
    <row r="24" spans="1:40" ht="15" customHeight="1" thickBot="1" x14ac:dyDescent="0.25">
      <c r="A24" s="259"/>
      <c r="B24" s="149"/>
      <c r="C24" s="149"/>
      <c r="D24" s="260"/>
      <c r="E24" s="333"/>
      <c r="F24" s="149"/>
      <c r="G24" s="156"/>
      <c r="H24" s="156"/>
      <c r="I24" s="261"/>
      <c r="J24" s="328" t="e">
        <f>IF(N24&lt;0.6,"SCF too Weak?","")</f>
        <v>#DIV/0!</v>
      </c>
      <c r="K24" s="328"/>
      <c r="L24" s="327" t="s">
        <v>46</v>
      </c>
      <c r="M24" s="327"/>
      <c r="N24" s="324" t="e">
        <f>IF(F25&gt;0,I25/F25,"")</f>
        <v>#DIV/0!</v>
      </c>
      <c r="O24" s="31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</row>
    <row r="25" spans="1:40" ht="15" customHeight="1" thickBot="1" x14ac:dyDescent="0.25">
      <c r="A25" s="8" t="s">
        <v>6</v>
      </c>
      <c r="B25" s="11"/>
      <c r="C25" s="9"/>
      <c r="D25" s="10"/>
      <c r="E25" s="31"/>
      <c r="F25" s="68" t="e">
        <f>AVERAGEIF(F17:F24,"&gt;0")</f>
        <v>#DIV/0!</v>
      </c>
      <c r="G25" s="251"/>
      <c r="H25" s="252"/>
      <c r="I25" s="81" t="e">
        <f>AVERAGEIF(I17:I24,"&gt;0")</f>
        <v>#DIV/0!</v>
      </c>
      <c r="J25" s="328" t="e">
        <f>IF(N24&gt;1,"SCF too Strong?","")</f>
        <v>#DIV/0!</v>
      </c>
      <c r="K25" s="328"/>
      <c r="L25" s="327"/>
      <c r="M25" s="327"/>
      <c r="N25" s="324"/>
      <c r="O25" s="31"/>
      <c r="P25" s="335" t="e">
        <f>IF(AND(N24&gt;1),"Increase dilution water. Seed correction sample too strong.",IF(AND(N24&lt;0.6),"Decrease dilution water. Seed correction sample too weak.",""))</f>
        <v>#DIV/0!</v>
      </c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</row>
    <row r="26" spans="1:40" ht="15" customHeight="1" x14ac:dyDescent="0.2">
      <c r="A26" s="253" t="s">
        <v>14</v>
      </c>
      <c r="B26" s="165"/>
      <c r="C26" s="165"/>
      <c r="D26" s="254">
        <v>8</v>
      </c>
      <c r="E26" s="167"/>
      <c r="F26" s="165"/>
      <c r="G26" s="169"/>
      <c r="H26" s="169"/>
      <c r="I26" s="238" t="str">
        <f>IF(AND(G26&gt;0,H26&gt;0),G26-H26,"")</f>
        <v/>
      </c>
      <c r="J26" s="238" t="str">
        <f>IF(F26&gt;0,N24*F26,"")</f>
        <v/>
      </c>
      <c r="K26" s="238" t="str">
        <f>IF(AND(G26&gt;0,H26&gt;0),I26-J26,"")</f>
        <v/>
      </c>
      <c r="L26" s="240">
        <f>IF(E26&gt;0,300/E26,0)</f>
        <v>0</v>
      </c>
      <c r="M26" s="240" t="str">
        <f>IF(AND(I26&gt;=2,H26&gt;=1),L26*K26,"INVALID")</f>
        <v>INVALID</v>
      </c>
      <c r="N26" s="242" t="e">
        <f>N32</f>
        <v>#DIV/0!</v>
      </c>
      <c r="O26" s="32"/>
      <c r="P26" s="136" t="str">
        <f>IF(ISBLANK(H26),"",IF(AND(M26&gt;228.5),"Decrease mLs of seed delivered to GGA bottle. Confirm with last 20 Standard deviation results.",IF(AND(M26&lt;167.5),"Increase mLs of seed delivered to GGA bottle. Confirm with last 20 Standard deviation results.","")))</f>
        <v/>
      </c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</row>
    <row r="27" spans="1:40" ht="15" customHeight="1" x14ac:dyDescent="0.2">
      <c r="A27" s="233"/>
      <c r="B27" s="148"/>
      <c r="C27" s="148"/>
      <c r="D27" s="255"/>
      <c r="E27" s="152"/>
      <c r="F27" s="148"/>
      <c r="G27" s="147"/>
      <c r="H27" s="147"/>
      <c r="I27" s="228"/>
      <c r="J27" s="239"/>
      <c r="K27" s="228"/>
      <c r="L27" s="241"/>
      <c r="M27" s="241"/>
      <c r="N27" s="243"/>
      <c r="O27" s="32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</row>
    <row r="28" spans="1:40" ht="15" customHeight="1" x14ac:dyDescent="0.2">
      <c r="A28" s="233" t="s">
        <v>14</v>
      </c>
      <c r="B28" s="148"/>
      <c r="C28" s="148"/>
      <c r="D28" s="235">
        <v>9</v>
      </c>
      <c r="E28" s="229"/>
      <c r="F28" s="227" t="str">
        <f>IF(F26&gt;0,F26,"")</f>
        <v/>
      </c>
      <c r="G28" s="147"/>
      <c r="H28" s="147"/>
      <c r="I28" s="228" t="str">
        <f>IF(AND(G28&gt;0,H28&gt;0),G28-H28,"")</f>
        <v/>
      </c>
      <c r="J28" s="239" t="e">
        <f>IF(F28&gt;0,N24*F28,"")</f>
        <v>#DIV/0!</v>
      </c>
      <c r="K28" s="239" t="str">
        <f>IF(AND(G28&gt;0,H28&gt;0),I28-J28,"")</f>
        <v/>
      </c>
      <c r="L28" s="247">
        <f>IF(E28&gt;0,300/E28,0)</f>
        <v>0</v>
      </c>
      <c r="M28" s="241" t="str">
        <f t="shared" ref="M28" si="5">IF(AND(I28&gt;=2,H28&gt;=1),L28*K28,"INVALID")</f>
        <v>INVALID</v>
      </c>
      <c r="N28" s="243"/>
      <c r="O28" s="32"/>
      <c r="P28" s="136" t="str">
        <f>IF(ISBLANK(H28),"",IF(AND(M28&gt;228.5),"Decrease mLs of seed delivered to GGA bottle. Confirm with last 20 Standard deviation results.",IF(AND(M28&lt;167.5),"Increase mLs of seed delivered to GGA bottle. Confirm with last 20 Standard deviation results.","")))</f>
        <v/>
      </c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</row>
    <row r="29" spans="1:40" ht="15" customHeight="1" x14ac:dyDescent="0.2">
      <c r="A29" s="233"/>
      <c r="B29" s="148"/>
      <c r="C29" s="148"/>
      <c r="D29" s="237"/>
      <c r="E29" s="229"/>
      <c r="F29" s="227"/>
      <c r="G29" s="147"/>
      <c r="H29" s="147"/>
      <c r="I29" s="228"/>
      <c r="J29" s="245"/>
      <c r="K29" s="246"/>
      <c r="L29" s="248"/>
      <c r="M29" s="241"/>
      <c r="N29" s="243"/>
      <c r="O29" s="32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</row>
    <row r="30" spans="1:40" ht="15" customHeight="1" x14ac:dyDescent="0.2">
      <c r="A30" s="233" t="s">
        <v>14</v>
      </c>
      <c r="B30" s="148"/>
      <c r="C30" s="148"/>
      <c r="D30" s="235">
        <v>10</v>
      </c>
      <c r="E30" s="229"/>
      <c r="F30" s="227" t="str">
        <f>IF(F26&gt;0,F26,"")</f>
        <v/>
      </c>
      <c r="G30" s="147"/>
      <c r="H30" s="147"/>
      <c r="I30" s="228" t="str">
        <f>IF(AND(G30&gt;0,H30&gt;0),G30-H30,"")</f>
        <v/>
      </c>
      <c r="J30" s="239" t="e">
        <f>IF(F30&gt;0,N24*F30,"")</f>
        <v>#DIV/0!</v>
      </c>
      <c r="K30" s="228" t="str">
        <f>IF(AND(G30&gt;0,H30&gt;0),I30-J30,"")</f>
        <v/>
      </c>
      <c r="L30" s="241">
        <f>IF(E30&gt;0,300/E30,0)</f>
        <v>0</v>
      </c>
      <c r="M30" s="241" t="str">
        <f t="shared" ref="M30" si="6">IF(AND(I30&gt;=2,H30&gt;=1),L30*K30,"INVALID")</f>
        <v>INVALID</v>
      </c>
      <c r="N30" s="243"/>
      <c r="O30" s="32"/>
      <c r="P30" s="136" t="str">
        <f t="shared" ref="P30" si="7">IF(ISBLANK(H30),"",IF(AND(M30&gt;228.5),"Decrease mLs of seed delivered to GGA bottle. Confirm with last 20 Standard deviation results.",IF(AND(M30&lt;167.5),"Increase mLs of seed delivered to GGA bottle. Confirm with last 20 Standard deviation results.","")))</f>
        <v/>
      </c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</row>
    <row r="31" spans="1:40" ht="15" customHeight="1" thickBot="1" x14ac:dyDescent="0.25">
      <c r="A31" s="234"/>
      <c r="B31" s="149"/>
      <c r="C31" s="149"/>
      <c r="D31" s="236"/>
      <c r="E31" s="230"/>
      <c r="F31" s="231"/>
      <c r="G31" s="147"/>
      <c r="H31" s="147"/>
      <c r="I31" s="232"/>
      <c r="J31" s="249"/>
      <c r="K31" s="232"/>
      <c r="L31" s="250"/>
      <c r="M31" s="250"/>
      <c r="N31" s="244"/>
      <c r="O31" s="32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</row>
    <row r="32" spans="1:40" ht="13.5" thickBot="1" x14ac:dyDescent="0.25">
      <c r="A32" s="8" t="s">
        <v>6</v>
      </c>
      <c r="B32" s="50"/>
      <c r="C32" s="9"/>
      <c r="D32" s="10"/>
      <c r="E32" s="9"/>
      <c r="F32" s="51"/>
      <c r="G32" s="50"/>
      <c r="H32" s="50"/>
      <c r="I32" s="49"/>
      <c r="J32" s="11"/>
      <c r="K32" s="11"/>
      <c r="L32" s="49"/>
      <c r="M32" s="48" t="s">
        <v>5</v>
      </c>
      <c r="N32" s="52" t="e">
        <f>AVERAGEIF(M26:M31,"&gt;0")</f>
        <v>#DIV/0!</v>
      </c>
      <c r="O32" s="33"/>
      <c r="P32" s="45"/>
      <c r="Q32" s="45"/>
      <c r="R32" s="45"/>
      <c r="S32" s="45"/>
      <c r="T32" s="45"/>
      <c r="U32" s="45"/>
      <c r="V32" s="45"/>
      <c r="W32" s="45"/>
      <c r="X32" s="45"/>
      <c r="Y32" s="46"/>
      <c r="Z32" s="46"/>
      <c r="AA32" s="46"/>
      <c r="AB32" s="46"/>
      <c r="AC32" s="46"/>
      <c r="AD32" s="46"/>
      <c r="AE32" s="46"/>
    </row>
    <row r="33" spans="1:40" ht="15" customHeight="1" x14ac:dyDescent="0.2">
      <c r="A33" s="209" t="s">
        <v>15</v>
      </c>
      <c r="B33" s="211"/>
      <c r="C33" s="211"/>
      <c r="D33" s="212">
        <v>11</v>
      </c>
      <c r="E33" s="213"/>
      <c r="F33" s="214"/>
      <c r="G33" s="217"/>
      <c r="H33" s="195"/>
      <c r="I33" s="196" t="str">
        <f>IF(AND(G33&gt;0,H33&gt;0),G33-H33,"")</f>
        <v/>
      </c>
      <c r="J33" s="203"/>
      <c r="K33" s="206" t="str">
        <f>IF(AND(G33&gt;0,H33&gt;0),I33-J33,"")</f>
        <v/>
      </c>
      <c r="L33" s="218">
        <f>IF(E33&gt;0,300/E33,0)</f>
        <v>0</v>
      </c>
      <c r="M33" s="219" t="str">
        <f>IF(AND(I33&gt;=2,H33&gt;=1),L33*K33,"INVALID")</f>
        <v>INVALID</v>
      </c>
      <c r="N33" s="179" t="e">
        <f>N43</f>
        <v>#DIV/0!</v>
      </c>
      <c r="O33" s="39"/>
      <c r="P33" s="136" t="str">
        <f>IF(ISBLANK(H33),"",IF(AND(H33&lt;1),"D.O. Depletion &lt; 1.0 mg/L remaining in bottle. Environmental sample too strong. Use LESS Sample. Need more nutrient water in bottle. Sample is not dilute enough.",IF(AND(G33-H33&lt;2),"D.O. Depletion less than at least 2.0 mg/L. Environmental sample too weak. Use MORE Sample. Need less nutrient water in bottle. Sample is too dilute.","")))</f>
        <v/>
      </c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</row>
    <row r="34" spans="1:40" ht="15" customHeight="1" x14ac:dyDescent="0.2">
      <c r="A34" s="210"/>
      <c r="B34" s="185"/>
      <c r="C34" s="185"/>
      <c r="D34" s="187"/>
      <c r="E34" s="189"/>
      <c r="F34" s="215"/>
      <c r="G34" s="191"/>
      <c r="H34" s="193"/>
      <c r="I34" s="197"/>
      <c r="J34" s="204"/>
      <c r="K34" s="175"/>
      <c r="L34" s="178"/>
      <c r="M34" s="172"/>
      <c r="N34" s="180"/>
      <c r="O34" s="40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</row>
    <row r="35" spans="1:40" ht="15" customHeight="1" x14ac:dyDescent="0.2">
      <c r="A35" s="182" t="s">
        <v>15</v>
      </c>
      <c r="B35" s="184"/>
      <c r="C35" s="184"/>
      <c r="D35" s="186">
        <v>12</v>
      </c>
      <c r="E35" s="188"/>
      <c r="F35" s="215"/>
      <c r="G35" s="190"/>
      <c r="H35" s="192"/>
      <c r="I35" s="194" t="str">
        <f t="shared" ref="I35" si="8">IF(AND(G35&gt;0,H35&gt;0),G35-H35,"")</f>
        <v/>
      </c>
      <c r="J35" s="204"/>
      <c r="K35" s="175" t="str">
        <f t="shared" ref="K35" si="9">IF(AND(G35&gt;0,H35&gt;0),I35-J35,"")</f>
        <v/>
      </c>
      <c r="L35" s="172">
        <f t="shared" ref="L35" si="10">IF(E35&gt;0,300/E35,0)</f>
        <v>0</v>
      </c>
      <c r="M35" s="172" t="str">
        <f>IF(AND(I35&gt;=2,H35&gt;=1),L35*K35,"INVALID")</f>
        <v>INVALID</v>
      </c>
      <c r="N35" s="180"/>
      <c r="O35" s="40"/>
      <c r="P35" s="136" t="str">
        <f t="shared" ref="P35" si="11">IF(ISBLANK(H35),"",IF(AND(H35&lt;1),"D.O. Depletion &lt; 1.0 mg/L remaining in bottle. Environmental sample too strong. Use LESS Sample. Need more nutrient water in bottle. Sample is not dilute enough.",IF(AND(G35-H35&lt;2),"D.O. Depletion less than at least 2.0 mg/L. Environmental sample too weak. Use MORE Sample. Need less nutrient water in bottle. Sample is too dilute.","")))</f>
        <v/>
      </c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</row>
    <row r="36" spans="1:40" ht="15" customHeight="1" x14ac:dyDescent="0.2">
      <c r="A36" s="183"/>
      <c r="B36" s="185"/>
      <c r="C36" s="185"/>
      <c r="D36" s="187"/>
      <c r="E36" s="189"/>
      <c r="F36" s="215"/>
      <c r="G36" s="191"/>
      <c r="H36" s="193"/>
      <c r="I36" s="194"/>
      <c r="J36" s="204"/>
      <c r="K36" s="175"/>
      <c r="L36" s="172"/>
      <c r="M36" s="172"/>
      <c r="N36" s="180"/>
      <c r="O36" s="40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</row>
    <row r="37" spans="1:40" ht="15" customHeight="1" x14ac:dyDescent="0.2">
      <c r="A37" s="198" t="s">
        <v>15</v>
      </c>
      <c r="B37" s="184"/>
      <c r="C37" s="184"/>
      <c r="D37" s="186">
        <v>13</v>
      </c>
      <c r="E37" s="188"/>
      <c r="F37" s="215"/>
      <c r="G37" s="190"/>
      <c r="H37" s="192"/>
      <c r="I37" s="194" t="str">
        <f t="shared" ref="I37:I41" si="12">IF(AND(G37&gt;0,H37&gt;0),G37-H37,"")</f>
        <v/>
      </c>
      <c r="J37" s="204"/>
      <c r="K37" s="175" t="str">
        <f t="shared" ref="K37" si="13">IF(AND(G37&gt;0,H37&gt;0),I37-J37,"")</f>
        <v/>
      </c>
      <c r="L37" s="172">
        <f t="shared" ref="L37" si="14">IF(E37&gt;0,300/E37,0)</f>
        <v>0</v>
      </c>
      <c r="M37" s="172" t="str">
        <f>IF(AND(I37&gt;=2,H37&gt;=1),L37*K37,"INVALID")</f>
        <v>INVALID</v>
      </c>
      <c r="N37" s="180"/>
      <c r="O37" s="40"/>
      <c r="P37" s="136" t="str">
        <f t="shared" ref="P37" si="15">IF(ISBLANK(H37),"",IF(AND(H37&lt;1),"D.O. Depletion &lt; 1.0 mg/L remaining in bottle. Environmental sample too strong. Use LESS Sample. Need more nutrient water in bottle. Sample is not dilute enough.",IF(AND(G37-H37&lt;2),"D.O. Depletion less than at least 2.0 mg/L. Environmental sample too weak. Use MORE Sample. Need less nutrient water in bottle. Sample is too dilute.","")))</f>
        <v/>
      </c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</row>
    <row r="38" spans="1:40" ht="15" customHeight="1" x14ac:dyDescent="0.2">
      <c r="A38" s="182"/>
      <c r="B38" s="220"/>
      <c r="C38" s="220"/>
      <c r="D38" s="221"/>
      <c r="E38" s="222"/>
      <c r="F38" s="215"/>
      <c r="G38" s="223"/>
      <c r="H38" s="224"/>
      <c r="I38" s="173"/>
      <c r="J38" s="204"/>
      <c r="K38" s="175"/>
      <c r="L38" s="172"/>
      <c r="M38" s="172"/>
      <c r="N38" s="180"/>
      <c r="O38" s="41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</row>
    <row r="39" spans="1:40" ht="15" customHeight="1" x14ac:dyDescent="0.2">
      <c r="A39" s="198" t="s">
        <v>15</v>
      </c>
      <c r="B39" s="184"/>
      <c r="C39" s="184"/>
      <c r="D39" s="186">
        <v>14</v>
      </c>
      <c r="E39" s="199"/>
      <c r="F39" s="215"/>
      <c r="G39" s="170"/>
      <c r="H39" s="170"/>
      <c r="I39" s="173" t="str">
        <f t="shared" si="12"/>
        <v/>
      </c>
      <c r="J39" s="204"/>
      <c r="K39" s="175" t="str">
        <f>IF(AND(G39&gt;0,H39&gt;0),I39-J39,"")</f>
        <v/>
      </c>
      <c r="L39" s="178">
        <f>IF(E39&gt;0,300/E39,0)</f>
        <v>0</v>
      </c>
      <c r="M39" s="172" t="str">
        <f>IF(AND(I39&gt;=2,H39&gt;=1),L39*K39,"INVALID")</f>
        <v>INVALID</v>
      </c>
      <c r="N39" s="180"/>
      <c r="O39" s="41"/>
      <c r="P39" s="136" t="str">
        <f t="shared" ref="P39" si="16">IF(ISBLANK(H39),"",IF(AND(H39&lt;1),"D.O. Depletion &lt; 1.0 mg/L remaining in bottle. Environmental sample too strong. Use LESS Sample. Need more nutrient water in bottle. Sample is not dilute enough.",IF(AND(G39-H39&lt;2),"D.O. Depletion less than at least 2.0 mg/L. Environmental sample too weak. Use MORE Sample. Need less nutrient water in bottle. Sample is too dilute.","")))</f>
        <v/>
      </c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</row>
    <row r="40" spans="1:40" ht="15" customHeight="1" x14ac:dyDescent="0.2">
      <c r="A40" s="182"/>
      <c r="B40" s="185"/>
      <c r="C40" s="185"/>
      <c r="D40" s="187"/>
      <c r="E40" s="200"/>
      <c r="F40" s="215"/>
      <c r="G40" s="201"/>
      <c r="H40" s="201"/>
      <c r="I40" s="202"/>
      <c r="J40" s="204"/>
      <c r="K40" s="175"/>
      <c r="L40" s="178"/>
      <c r="M40" s="172"/>
      <c r="N40" s="180"/>
      <c r="O40" s="41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</row>
    <row r="41" spans="1:40" ht="15" customHeight="1" x14ac:dyDescent="0.2">
      <c r="A41" s="198" t="s">
        <v>15</v>
      </c>
      <c r="B41" s="184"/>
      <c r="C41" s="184"/>
      <c r="D41" s="186">
        <v>15</v>
      </c>
      <c r="E41" s="199"/>
      <c r="F41" s="215"/>
      <c r="G41" s="170"/>
      <c r="H41" s="170"/>
      <c r="I41" s="173" t="str">
        <f t="shared" si="12"/>
        <v/>
      </c>
      <c r="J41" s="204"/>
      <c r="K41" s="175" t="str">
        <f t="shared" ref="K41" si="17">IF(AND(G41&gt;0,H41&gt;0),I41-J41,"")</f>
        <v/>
      </c>
      <c r="L41" s="172">
        <f t="shared" ref="L41" si="18">IF(E41&gt;0,300/E41,0)</f>
        <v>0</v>
      </c>
      <c r="M41" s="172" t="str">
        <f>IF(AND(I41&gt;=2,H41&gt;=1),L41*K41,"INVALID")</f>
        <v>INVALID</v>
      </c>
      <c r="N41" s="180"/>
      <c r="O41" s="41"/>
      <c r="P41" s="136" t="str">
        <f t="shared" ref="P41" si="19">IF(ISBLANK(H41),"",IF(AND(H41&lt;1),"D.O. Depletion &lt; 1.0 mg/L remaining in bottle. Environmental sample too strong. Use LESS Sample. Need more nutrient water in bottle. Sample is not dilute enough.",IF(AND(G41-H41&lt;2),"D.O. Depletion less than at least 2.0 mg/L. Environmental sample too weak. Use MORE Sample. Need less nutrient water in bottle. Sample is too dilute.","")))</f>
        <v/>
      </c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</row>
    <row r="42" spans="1:40" ht="15" customHeight="1" thickBot="1" x14ac:dyDescent="0.25">
      <c r="A42" s="207"/>
      <c r="B42" s="208"/>
      <c r="C42" s="208"/>
      <c r="D42" s="225"/>
      <c r="E42" s="226"/>
      <c r="F42" s="216"/>
      <c r="G42" s="171"/>
      <c r="H42" s="171"/>
      <c r="I42" s="174"/>
      <c r="J42" s="205"/>
      <c r="K42" s="176"/>
      <c r="L42" s="177"/>
      <c r="M42" s="177"/>
      <c r="N42" s="181"/>
      <c r="O42" s="41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</row>
    <row r="43" spans="1:40" ht="13.5" thickBot="1" x14ac:dyDescent="0.25">
      <c r="A43" s="8" t="s">
        <v>6</v>
      </c>
      <c r="B43" s="50"/>
      <c r="C43" s="9"/>
      <c r="D43" s="10"/>
      <c r="E43" s="9"/>
      <c r="F43" s="51"/>
      <c r="G43" s="50"/>
      <c r="H43" s="50"/>
      <c r="I43" s="49"/>
      <c r="J43" s="11"/>
      <c r="K43" s="11"/>
      <c r="L43" s="49"/>
      <c r="M43" s="48" t="s">
        <v>15</v>
      </c>
      <c r="N43" s="94" t="e">
        <f>AVERAGEIF(M33:M42,"&gt;0")</f>
        <v>#DIV/0!</v>
      </c>
      <c r="O43" s="33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</row>
    <row r="44" spans="1:40" ht="15" customHeight="1" x14ac:dyDescent="0.2">
      <c r="A44" s="164" t="s">
        <v>16</v>
      </c>
      <c r="B44" s="165"/>
      <c r="C44" s="165"/>
      <c r="D44" s="166">
        <v>16</v>
      </c>
      <c r="E44" s="167"/>
      <c r="F44" s="168" t="str">
        <f>IF(F26&gt;0,F26,"")</f>
        <v/>
      </c>
      <c r="G44" s="169"/>
      <c r="H44" s="169"/>
      <c r="I44" s="139" t="str">
        <f t="shared" ref="I44:I52" si="20">IF(AND(G44&gt;0,H44&gt;0),G44-H44,"")</f>
        <v/>
      </c>
      <c r="J44" s="158" t="e">
        <f>IF(F44&gt;0,N24*F44,"")</f>
        <v>#DIV/0!</v>
      </c>
      <c r="K44" s="159" t="str">
        <f t="shared" ref="K44:K52" si="21">IF(AND(G44&gt;0,H44&gt;0),I44-J44,"")</f>
        <v/>
      </c>
      <c r="L44" s="160">
        <f t="shared" ref="L44:L52" si="22">IF(E44&gt;0,300/E44,0)</f>
        <v>0</v>
      </c>
      <c r="M44" s="160" t="str">
        <f>IF(AND(I44&gt;=2,H44&gt;=1),L44*K44,"INVALID")</f>
        <v>INVALID</v>
      </c>
      <c r="N44" s="161" t="e">
        <f>N54</f>
        <v>#DIV/0!</v>
      </c>
      <c r="O44" s="39"/>
      <c r="P44" s="341" t="str">
        <f>IF(ISBLANK(H44),"",IF(AND(H44&lt;1),"D.O. Depletion &lt; 1.0 mg/L remaining in bottle. Environmental sample too strong. Use LESS Sample. Need more nutrient water in bottle. Sample is not dilute enough.",IF(AND(G44-H44&lt;2),"D.O. Depletion less than at least 2.0 mg/L. Environmental sample too weak. Use MORE Sample. Need less nutrient water in bottle. Sample is too dilute.","")))</f>
        <v/>
      </c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</row>
    <row r="45" spans="1:40" ht="15" customHeight="1" x14ac:dyDescent="0.2">
      <c r="A45" s="131"/>
      <c r="B45" s="148"/>
      <c r="C45" s="148"/>
      <c r="D45" s="157"/>
      <c r="E45" s="152"/>
      <c r="F45" s="154"/>
      <c r="G45" s="147"/>
      <c r="H45" s="147"/>
      <c r="I45" s="139"/>
      <c r="J45" s="141"/>
      <c r="K45" s="143"/>
      <c r="L45" s="145"/>
      <c r="M45" s="145"/>
      <c r="N45" s="162"/>
      <c r="O45" s="39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</row>
    <row r="46" spans="1:40" ht="15" customHeight="1" x14ac:dyDescent="0.2">
      <c r="A46" s="131" t="s">
        <v>16</v>
      </c>
      <c r="B46" s="148"/>
      <c r="C46" s="148"/>
      <c r="D46" s="157">
        <v>17</v>
      </c>
      <c r="E46" s="152"/>
      <c r="F46" s="154" t="str">
        <f>IF(F26&gt;0,F26,"")</f>
        <v/>
      </c>
      <c r="G46" s="147"/>
      <c r="H46" s="147"/>
      <c r="I46" s="139" t="str">
        <f t="shared" si="20"/>
        <v/>
      </c>
      <c r="J46" s="141" t="e">
        <f>IF(F46&gt;0,N24*F46,"")</f>
        <v>#DIV/0!</v>
      </c>
      <c r="K46" s="143" t="str">
        <f t="shared" si="21"/>
        <v/>
      </c>
      <c r="L46" s="145">
        <f t="shared" si="22"/>
        <v>0</v>
      </c>
      <c r="M46" s="145" t="str">
        <f t="shared" ref="M46" si="23">IF(AND(I46&gt;=2,H46&gt;=1),L46*K46,"INVALID")</f>
        <v>INVALID</v>
      </c>
      <c r="N46" s="162"/>
      <c r="O46" s="39"/>
      <c r="P46" s="341" t="str">
        <f t="shared" ref="P46" si="24">IF(ISBLANK(H46),"",IF(AND(H46&lt;1),"D.O. Depletion &lt; 1.0 mg/L remaining in bottle. Environmental sample too strong. Use LESS Sample. Need more nutrient water in bottle. Sample is not dilute enough.",IF(AND(G46-H46&lt;2),"D.O. Depletion less than at least 2.0 mg/L. Environmental sample too weak. Use MORE Sample. Need less nutrient water in bottle. Sample is too dilute.","")))</f>
        <v/>
      </c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41"/>
    </row>
    <row r="47" spans="1:40" ht="15" customHeight="1" x14ac:dyDescent="0.2">
      <c r="A47" s="131"/>
      <c r="B47" s="148"/>
      <c r="C47" s="148"/>
      <c r="D47" s="157"/>
      <c r="E47" s="152"/>
      <c r="F47" s="154"/>
      <c r="G47" s="147"/>
      <c r="H47" s="147"/>
      <c r="I47" s="139"/>
      <c r="J47" s="141"/>
      <c r="K47" s="143"/>
      <c r="L47" s="145"/>
      <c r="M47" s="145"/>
      <c r="N47" s="162"/>
      <c r="O47" s="39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</row>
    <row r="48" spans="1:40" ht="15" customHeight="1" x14ac:dyDescent="0.2">
      <c r="A48" s="131" t="s">
        <v>16</v>
      </c>
      <c r="B48" s="148"/>
      <c r="C48" s="148"/>
      <c r="D48" s="150">
        <v>18</v>
      </c>
      <c r="E48" s="152"/>
      <c r="F48" s="154" t="str">
        <f>IF(F26&gt;0,F26,"")</f>
        <v/>
      </c>
      <c r="G48" s="147"/>
      <c r="H48" s="147"/>
      <c r="I48" s="139" t="str">
        <f t="shared" si="20"/>
        <v/>
      </c>
      <c r="J48" s="141" t="e">
        <f>IF(F48&gt;0,N24*F48,"")</f>
        <v>#DIV/0!</v>
      </c>
      <c r="K48" s="143" t="str">
        <f t="shared" si="21"/>
        <v/>
      </c>
      <c r="L48" s="145">
        <f t="shared" si="22"/>
        <v>0</v>
      </c>
      <c r="M48" s="145" t="str">
        <f t="shared" ref="M48" si="25">IF(AND(I48&gt;=2,H48&gt;=1),L48*K48,"INVALID")</f>
        <v>INVALID</v>
      </c>
      <c r="N48" s="162"/>
      <c r="O48" s="39"/>
      <c r="P48" s="341" t="str">
        <f t="shared" ref="P48" si="26">IF(ISBLANK(H48),"",IF(AND(H48&lt;1),"D.O. Depletion &lt; 1.0 mg/L remaining in bottle. Environmental sample too strong. Use LESS Sample. Need more nutrient water in bottle. Sample is not dilute enough.",IF(AND(G48-H48&lt;2),"D.O. Depletion less than at least 2.0 mg/L. Environmental sample too weak. Use MORE Sample. Need less nutrient water in bottle. Sample is too dilute.","")))</f>
        <v/>
      </c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</row>
    <row r="49" spans="1:40" ht="15" customHeight="1" x14ac:dyDescent="0.2">
      <c r="A49" s="131"/>
      <c r="B49" s="148"/>
      <c r="C49" s="148"/>
      <c r="D49" s="150"/>
      <c r="E49" s="152"/>
      <c r="F49" s="154"/>
      <c r="G49" s="147"/>
      <c r="H49" s="147"/>
      <c r="I49" s="139"/>
      <c r="J49" s="141"/>
      <c r="K49" s="143"/>
      <c r="L49" s="145"/>
      <c r="M49" s="145"/>
      <c r="N49" s="162"/>
      <c r="O49" s="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</row>
    <row r="50" spans="1:40" ht="15" customHeight="1" x14ac:dyDescent="0.2">
      <c r="A50" s="131" t="s">
        <v>16</v>
      </c>
      <c r="B50" s="148"/>
      <c r="C50" s="148"/>
      <c r="D50" s="150">
        <v>19</v>
      </c>
      <c r="E50" s="152"/>
      <c r="F50" s="154" t="str">
        <f>IF(F26&gt;0,F26,"")</f>
        <v/>
      </c>
      <c r="G50" s="147"/>
      <c r="H50" s="147"/>
      <c r="I50" s="139" t="str">
        <f t="shared" si="20"/>
        <v/>
      </c>
      <c r="J50" s="141" t="e">
        <f>IF(F50&gt;0,N24*F50,"")</f>
        <v>#DIV/0!</v>
      </c>
      <c r="K50" s="143" t="str">
        <f t="shared" si="21"/>
        <v/>
      </c>
      <c r="L50" s="145">
        <f t="shared" si="22"/>
        <v>0</v>
      </c>
      <c r="M50" s="145" t="str">
        <f t="shared" ref="M50" si="27">IF(AND(I50&gt;=2,H50&gt;=1),L50*K50,"INVALID")</f>
        <v>INVALID</v>
      </c>
      <c r="N50" s="162"/>
      <c r="O50" s="41"/>
      <c r="P50" s="341" t="str">
        <f t="shared" ref="P50" si="28">IF(ISBLANK(H50),"",IF(AND(H50&lt;1),"D.O. Depletion &lt; 1.0 mg/L remaining in bottle. Environmental sample too strong. Use LESS Sample. Need more nutrient water in bottle. Sample is not dilute enough.",IF(AND(G50-H50&lt;2),"D.O. Depletion less than at least 2.0 mg/L. Environmental sample too weak. Use MORE Sample. Need less nutrient water in bottle. Sample is too dilute.","")))</f>
        <v/>
      </c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</row>
    <row r="51" spans="1:40" ht="15" customHeight="1" x14ac:dyDescent="0.2">
      <c r="A51" s="131"/>
      <c r="B51" s="148"/>
      <c r="C51" s="148"/>
      <c r="D51" s="150"/>
      <c r="E51" s="152"/>
      <c r="F51" s="154"/>
      <c r="G51" s="147"/>
      <c r="H51" s="147"/>
      <c r="I51" s="139"/>
      <c r="J51" s="141"/>
      <c r="K51" s="143"/>
      <c r="L51" s="145"/>
      <c r="M51" s="145"/>
      <c r="N51" s="162"/>
      <c r="O51" s="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</row>
    <row r="52" spans="1:40" ht="15" customHeight="1" x14ac:dyDescent="0.2">
      <c r="A52" s="131" t="s">
        <v>16</v>
      </c>
      <c r="B52" s="148"/>
      <c r="C52" s="148"/>
      <c r="D52" s="150">
        <v>20</v>
      </c>
      <c r="E52" s="152"/>
      <c r="F52" s="154" t="str">
        <f>IF(F26&gt;0,F26,"")</f>
        <v/>
      </c>
      <c r="G52" s="147"/>
      <c r="H52" s="147"/>
      <c r="I52" s="139" t="str">
        <f t="shared" si="20"/>
        <v/>
      </c>
      <c r="J52" s="141" t="e">
        <f>IF(F52&gt;0,N24*F52,"")</f>
        <v>#DIV/0!</v>
      </c>
      <c r="K52" s="143" t="str">
        <f t="shared" si="21"/>
        <v/>
      </c>
      <c r="L52" s="145">
        <f t="shared" si="22"/>
        <v>0</v>
      </c>
      <c r="M52" s="145" t="str">
        <f t="shared" ref="M52" si="29">IF(AND(I52&gt;=2,H52&gt;=1),L52*K52,"INVALID")</f>
        <v>INVALID</v>
      </c>
      <c r="N52" s="162"/>
      <c r="O52" s="41"/>
      <c r="P52" s="341" t="str">
        <f t="shared" ref="P52" si="30">IF(ISBLANK(H52),"",IF(AND(H52&lt;1),"D.O. Depletion &lt; 1.0 mg/L remaining in bottle. Environmental sample too strong. Use LESS Sample. Need more nutrient water in bottle. Sample is not dilute enough.",IF(AND(G52-H52&lt;2),"D.O. Depletion less than at least 2.0 mg/L. Environmental sample too weak. Use MORE Sample. Need less nutrient water in bottle. Sample is too dilute.","")))</f>
        <v/>
      </c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</row>
    <row r="53" spans="1:40" ht="15" customHeight="1" thickBot="1" x14ac:dyDescent="0.25">
      <c r="A53" s="132"/>
      <c r="B53" s="149"/>
      <c r="C53" s="149"/>
      <c r="D53" s="151"/>
      <c r="E53" s="153"/>
      <c r="F53" s="155"/>
      <c r="G53" s="156"/>
      <c r="H53" s="156"/>
      <c r="I53" s="140"/>
      <c r="J53" s="142"/>
      <c r="K53" s="144"/>
      <c r="L53" s="146"/>
      <c r="M53" s="146"/>
      <c r="N53" s="163"/>
      <c r="O53" s="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</row>
    <row r="54" spans="1:40" ht="12.2" customHeight="1" thickBot="1" x14ac:dyDescent="0.25">
      <c r="A54" s="4" t="s">
        <v>6</v>
      </c>
      <c r="B54" s="26"/>
      <c r="C54" s="6"/>
      <c r="D54" s="7"/>
      <c r="E54" s="6"/>
      <c r="F54" s="27"/>
      <c r="G54" s="26"/>
      <c r="H54" s="26"/>
      <c r="I54" s="12"/>
      <c r="J54" s="5"/>
      <c r="K54" s="5"/>
      <c r="L54" s="12"/>
      <c r="M54" s="28" t="s">
        <v>16</v>
      </c>
      <c r="N54" s="29" t="e">
        <f>AVERAGEIF(M44:M49,"&gt;0")</f>
        <v>#DIV/0!</v>
      </c>
      <c r="O54" s="33"/>
    </row>
    <row r="55" spans="1:40" ht="18" customHeight="1" thickBot="1" x14ac:dyDescent="0.25">
      <c r="A55" s="30" t="s">
        <v>26</v>
      </c>
      <c r="B55" s="70"/>
      <c r="C55" s="31"/>
      <c r="D55" s="31"/>
      <c r="E55" s="31"/>
      <c r="F55" s="31"/>
      <c r="G55" s="31"/>
      <c r="H55" s="31"/>
      <c r="I55" s="31"/>
      <c r="J55" s="31"/>
      <c r="K55" s="31"/>
      <c r="L55" s="137" t="s">
        <v>23</v>
      </c>
      <c r="M55" s="138"/>
      <c r="N55" s="44" t="e">
        <f>(N43-N54)/N43*100%</f>
        <v>#DIV/0!</v>
      </c>
      <c r="O55" s="42"/>
    </row>
    <row r="56" spans="1:40" ht="18" customHeight="1" x14ac:dyDescent="0.2">
      <c r="A56" s="315"/>
      <c r="B56" s="316"/>
      <c r="C56" s="316"/>
      <c r="D56" s="316"/>
      <c r="E56" s="316"/>
      <c r="F56" s="316"/>
      <c r="G56" s="317"/>
      <c r="H56" s="330" t="s">
        <v>41</v>
      </c>
      <c r="I56" s="331"/>
      <c r="J56" s="331"/>
      <c r="K56" s="331"/>
      <c r="L56" s="332"/>
      <c r="M56" s="53" t="s">
        <v>34</v>
      </c>
      <c r="N56" s="22" t="s">
        <v>35</v>
      </c>
      <c r="O56" s="84"/>
      <c r="P56" s="13"/>
      <c r="Q56" s="13"/>
    </row>
    <row r="57" spans="1:40" ht="18" customHeight="1" x14ac:dyDescent="0.2">
      <c r="A57" s="318"/>
      <c r="B57" s="319"/>
      <c r="C57" s="319"/>
      <c r="D57" s="319"/>
      <c r="E57" s="319"/>
      <c r="F57" s="319"/>
      <c r="G57" s="320"/>
      <c r="H57" s="306" t="s">
        <v>48</v>
      </c>
      <c r="I57" s="307"/>
      <c r="J57" s="307"/>
      <c r="K57" s="307"/>
      <c r="L57" s="308"/>
      <c r="M57" s="15" t="s">
        <v>27</v>
      </c>
      <c r="N57" s="16" t="s">
        <v>32</v>
      </c>
      <c r="O57" s="10"/>
    </row>
    <row r="58" spans="1:40" ht="18" customHeight="1" x14ac:dyDescent="0.2">
      <c r="A58" s="318"/>
      <c r="B58" s="319"/>
      <c r="C58" s="319"/>
      <c r="D58" s="319"/>
      <c r="E58" s="319"/>
      <c r="F58" s="319"/>
      <c r="G58" s="320"/>
      <c r="H58" s="304" t="s">
        <v>18</v>
      </c>
      <c r="I58" s="303"/>
      <c r="J58" s="303"/>
      <c r="K58" s="303"/>
      <c r="L58" s="305"/>
      <c r="M58" s="15" t="s">
        <v>28</v>
      </c>
      <c r="N58" s="16" t="s">
        <v>33</v>
      </c>
      <c r="O58" s="10"/>
    </row>
    <row r="59" spans="1:40" ht="18" customHeight="1" x14ac:dyDescent="0.2">
      <c r="A59" s="318"/>
      <c r="B59" s="319"/>
      <c r="C59" s="319"/>
      <c r="D59" s="319"/>
      <c r="E59" s="319"/>
      <c r="F59" s="319"/>
      <c r="G59" s="320"/>
      <c r="H59" s="304" t="s">
        <v>49</v>
      </c>
      <c r="I59" s="303"/>
      <c r="J59" s="303"/>
      <c r="K59" s="303"/>
      <c r="L59" s="305"/>
      <c r="M59" s="15" t="s">
        <v>29</v>
      </c>
      <c r="N59" s="16" t="s">
        <v>27</v>
      </c>
      <c r="O59" s="10"/>
    </row>
    <row r="60" spans="1:40" ht="18" customHeight="1" x14ac:dyDescent="0.2">
      <c r="A60" s="318"/>
      <c r="B60" s="319"/>
      <c r="C60" s="319"/>
      <c r="D60" s="319"/>
      <c r="E60" s="319"/>
      <c r="F60" s="319"/>
      <c r="G60" s="320"/>
      <c r="H60" s="133" t="s">
        <v>50</v>
      </c>
      <c r="I60" s="134"/>
      <c r="J60" s="134"/>
      <c r="K60" s="134"/>
      <c r="L60" s="135"/>
      <c r="M60" s="15" t="s">
        <v>30</v>
      </c>
      <c r="N60" s="16" t="s">
        <v>28</v>
      </c>
      <c r="O60" s="10"/>
    </row>
    <row r="61" spans="1:40" ht="18" customHeight="1" x14ac:dyDescent="0.2">
      <c r="A61" s="318"/>
      <c r="B61" s="319"/>
      <c r="C61" s="319"/>
      <c r="D61" s="319"/>
      <c r="E61" s="319"/>
      <c r="F61" s="319"/>
      <c r="G61" s="320"/>
      <c r="H61" s="306" t="s">
        <v>42</v>
      </c>
      <c r="I61" s="307"/>
      <c r="J61" s="307"/>
      <c r="K61" s="307"/>
      <c r="L61" s="308"/>
      <c r="M61" s="15" t="s">
        <v>31</v>
      </c>
      <c r="N61" s="16" t="s">
        <v>29</v>
      </c>
      <c r="O61" s="10"/>
    </row>
    <row r="62" spans="1:40" ht="18" customHeight="1" x14ac:dyDescent="0.2">
      <c r="A62" s="318"/>
      <c r="B62" s="319"/>
      <c r="C62" s="319"/>
      <c r="D62" s="319"/>
      <c r="E62" s="319"/>
      <c r="F62" s="319"/>
      <c r="G62" s="320"/>
      <c r="H62" s="309" t="s">
        <v>47</v>
      </c>
      <c r="I62" s="310"/>
      <c r="J62" s="310"/>
      <c r="K62" s="310"/>
      <c r="L62" s="311"/>
      <c r="M62" s="15" t="s">
        <v>32</v>
      </c>
      <c r="N62" s="16" t="s">
        <v>30</v>
      </c>
      <c r="O62" s="10"/>
    </row>
    <row r="63" spans="1:40" ht="18" customHeight="1" thickBot="1" x14ac:dyDescent="0.25">
      <c r="A63" s="321"/>
      <c r="B63" s="322"/>
      <c r="C63" s="322"/>
      <c r="D63" s="322"/>
      <c r="E63" s="322"/>
      <c r="F63" s="322"/>
      <c r="G63" s="323"/>
      <c r="H63" s="312"/>
      <c r="I63" s="313"/>
      <c r="J63" s="313"/>
      <c r="K63" s="313"/>
      <c r="L63" s="314"/>
      <c r="M63" s="17" t="s">
        <v>33</v>
      </c>
      <c r="N63" s="18" t="s">
        <v>31</v>
      </c>
      <c r="O63" s="10"/>
    </row>
    <row r="64" spans="1:40" x14ac:dyDescent="0.2">
      <c r="A64" s="329"/>
      <c r="B64" s="329"/>
      <c r="C64" s="329"/>
      <c r="D64" s="329"/>
      <c r="E64" s="329"/>
      <c r="H64" s="67"/>
    </row>
    <row r="65" spans="1:10" x14ac:dyDescent="0.2">
      <c r="A65" s="329"/>
      <c r="B65" s="329"/>
      <c r="C65" s="329"/>
      <c r="D65" s="329"/>
      <c r="E65" s="329"/>
    </row>
    <row r="66" spans="1:10" x14ac:dyDescent="0.2">
      <c r="A66" s="329"/>
      <c r="B66" s="337"/>
      <c r="C66" s="337"/>
      <c r="D66" s="337"/>
      <c r="E66" s="337"/>
      <c r="J66" s="67"/>
    </row>
    <row r="67" spans="1:10" x14ac:dyDescent="0.2">
      <c r="A67" s="337"/>
      <c r="B67" s="337"/>
      <c r="C67" s="337"/>
      <c r="D67" s="337"/>
      <c r="E67" s="337"/>
    </row>
    <row r="68" spans="1:10" x14ac:dyDescent="0.2">
      <c r="A68" s="338"/>
      <c r="B68" s="339"/>
      <c r="C68" s="339"/>
      <c r="D68" s="339"/>
      <c r="E68" s="339"/>
    </row>
    <row r="69" spans="1:10" x14ac:dyDescent="0.2">
      <c r="A69" s="303"/>
      <c r="B69" s="303"/>
      <c r="C69" s="303"/>
      <c r="D69" s="303"/>
      <c r="E69" s="303"/>
    </row>
    <row r="70" spans="1:10" x14ac:dyDescent="0.2">
      <c r="A70" s="31"/>
      <c r="B70" s="31"/>
      <c r="C70" s="31"/>
      <c r="D70" s="31"/>
      <c r="E70" s="31"/>
    </row>
  </sheetData>
  <sheetProtection algorithmName="SHA-512" hashValue="LHRFH96eorFdCgnUFGnBLsagAoVuWuVo8BMdbVvEJT4INIQvaWJD5j/CmI8MxIK7EJb0LVuUk9PEpebHCuoUdQ==" saltValue="CZs1gGqJ2QZHyCwYPlXrAA==" spinCount="100000" sheet="1" objects="1" scenarios="1"/>
  <mergeCells count="285">
    <mergeCell ref="I8:I9"/>
    <mergeCell ref="H10:H11"/>
    <mergeCell ref="I10:I11"/>
    <mergeCell ref="P10:AN11"/>
    <mergeCell ref="E1:N3"/>
    <mergeCell ref="B3:C3"/>
    <mergeCell ref="E4:N6"/>
    <mergeCell ref="B5:C5"/>
    <mergeCell ref="B7:C7"/>
    <mergeCell ref="E7:F7"/>
    <mergeCell ref="G7:K7"/>
    <mergeCell ref="M7:N7"/>
    <mergeCell ref="J8:J9"/>
    <mergeCell ref="K8:K9"/>
    <mergeCell ref="L8:L9"/>
    <mergeCell ref="M8:M9"/>
    <mergeCell ref="N8:N9"/>
    <mergeCell ref="B9:C9"/>
    <mergeCell ref="A10:A11"/>
    <mergeCell ref="B10:B11"/>
    <mergeCell ref="C10:C11"/>
    <mergeCell ref="D10:D11"/>
    <mergeCell ref="E10:F15"/>
    <mergeCell ref="G10:G11"/>
    <mergeCell ref="A8:A9"/>
    <mergeCell ref="D8:D9"/>
    <mergeCell ref="E8:E9"/>
    <mergeCell ref="F8:F9"/>
    <mergeCell ref="G8:H8"/>
    <mergeCell ref="P12:AN13"/>
    <mergeCell ref="A14:A15"/>
    <mergeCell ref="B14:B15"/>
    <mergeCell ref="C14:C15"/>
    <mergeCell ref="D14:D15"/>
    <mergeCell ref="G14:G15"/>
    <mergeCell ref="H14:H15"/>
    <mergeCell ref="I14:I15"/>
    <mergeCell ref="P14:AN15"/>
    <mergeCell ref="A12:A13"/>
    <mergeCell ref="B12:B13"/>
    <mergeCell ref="C12:C13"/>
    <mergeCell ref="D12:D13"/>
    <mergeCell ref="G12:G13"/>
    <mergeCell ref="H12:H13"/>
    <mergeCell ref="I12:I13"/>
    <mergeCell ref="G16:H16"/>
    <mergeCell ref="P16:AN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P17:AN18"/>
    <mergeCell ref="A19:A20"/>
    <mergeCell ref="B19:B20"/>
    <mergeCell ref="C19:C20"/>
    <mergeCell ref="D19:D20"/>
    <mergeCell ref="E19:E20"/>
    <mergeCell ref="F19:F20"/>
    <mergeCell ref="G19:G20"/>
    <mergeCell ref="H19:H20"/>
    <mergeCell ref="P19:AN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P23:AN24"/>
    <mergeCell ref="J24:K24"/>
    <mergeCell ref="L24:M25"/>
    <mergeCell ref="N24:N25"/>
    <mergeCell ref="G25:H25"/>
    <mergeCell ref="J25:K25"/>
    <mergeCell ref="P25:AN25"/>
    <mergeCell ref="I21:I22"/>
    <mergeCell ref="P21:AN22"/>
    <mergeCell ref="M26:M27"/>
    <mergeCell ref="N26:N31"/>
    <mergeCell ref="P26:AN27"/>
    <mergeCell ref="A28:A29"/>
    <mergeCell ref="B28:B29"/>
    <mergeCell ref="C28:C29"/>
    <mergeCell ref="D28:D29"/>
    <mergeCell ref="E28:E29"/>
    <mergeCell ref="F28:F29"/>
    <mergeCell ref="G28:G29"/>
    <mergeCell ref="G26:G27"/>
    <mergeCell ref="H26:H27"/>
    <mergeCell ref="I26:I27"/>
    <mergeCell ref="J26:J27"/>
    <mergeCell ref="K26:K27"/>
    <mergeCell ref="L26:L27"/>
    <mergeCell ref="A26:A27"/>
    <mergeCell ref="B26:B27"/>
    <mergeCell ref="C26:C27"/>
    <mergeCell ref="D26:D27"/>
    <mergeCell ref="E26:E27"/>
    <mergeCell ref="F26:F27"/>
    <mergeCell ref="P28:AN29"/>
    <mergeCell ref="A30:A31"/>
    <mergeCell ref="P30:AN31"/>
    <mergeCell ref="B30:B31"/>
    <mergeCell ref="C30:C31"/>
    <mergeCell ref="D30:D31"/>
    <mergeCell ref="E30:E31"/>
    <mergeCell ref="F30:F31"/>
    <mergeCell ref="G30:G31"/>
    <mergeCell ref="H30:H31"/>
    <mergeCell ref="I30:I31"/>
    <mergeCell ref="J28:J29"/>
    <mergeCell ref="K28:K29"/>
    <mergeCell ref="L28:L29"/>
    <mergeCell ref="M28:M29"/>
    <mergeCell ref="J30:J31"/>
    <mergeCell ref="K30:K31"/>
    <mergeCell ref="L30:L31"/>
    <mergeCell ref="M30:M31"/>
    <mergeCell ref="H28:H29"/>
    <mergeCell ref="I28:I29"/>
    <mergeCell ref="L35:L36"/>
    <mergeCell ref="M35:M36"/>
    <mergeCell ref="A33:A34"/>
    <mergeCell ref="B33:B34"/>
    <mergeCell ref="C33:C34"/>
    <mergeCell ref="D33:D34"/>
    <mergeCell ref="E33:E34"/>
    <mergeCell ref="L33:L34"/>
    <mergeCell ref="M33:M34"/>
    <mergeCell ref="A35:A36"/>
    <mergeCell ref="B35:B36"/>
    <mergeCell ref="C35:C36"/>
    <mergeCell ref="D35:D36"/>
    <mergeCell ref="E35:E36"/>
    <mergeCell ref="G35:G36"/>
    <mergeCell ref="F33:F42"/>
    <mergeCell ref="G33:G34"/>
    <mergeCell ref="H33:H34"/>
    <mergeCell ref="I33:I34"/>
    <mergeCell ref="J33:J42"/>
    <mergeCell ref="K33:K34"/>
    <mergeCell ref="H35:H36"/>
    <mergeCell ref="I35:I36"/>
    <mergeCell ref="I39:I40"/>
    <mergeCell ref="H41:H42"/>
    <mergeCell ref="I41:I42"/>
    <mergeCell ref="K41:K42"/>
    <mergeCell ref="L41:L42"/>
    <mergeCell ref="M41:M42"/>
    <mergeCell ref="P41:AN42"/>
    <mergeCell ref="A39:A40"/>
    <mergeCell ref="B39:B40"/>
    <mergeCell ref="C39:C40"/>
    <mergeCell ref="D39:D40"/>
    <mergeCell ref="E39:E40"/>
    <mergeCell ref="G39:G40"/>
    <mergeCell ref="K39:K40"/>
    <mergeCell ref="L39:L40"/>
    <mergeCell ref="M39:M40"/>
    <mergeCell ref="A41:A42"/>
    <mergeCell ref="B41:B42"/>
    <mergeCell ref="C41:C42"/>
    <mergeCell ref="D41:D42"/>
    <mergeCell ref="E41:E42"/>
    <mergeCell ref="G41:G42"/>
    <mergeCell ref="N33:N42"/>
    <mergeCell ref="P33:AN34"/>
    <mergeCell ref="K35:K36"/>
    <mergeCell ref="P35:AN36"/>
    <mergeCell ref="A37:A38"/>
    <mergeCell ref="B37:B38"/>
    <mergeCell ref="C37:C38"/>
    <mergeCell ref="D37:D38"/>
    <mergeCell ref="E37:E38"/>
    <mergeCell ref="G37:G38"/>
    <mergeCell ref="H37:H38"/>
    <mergeCell ref="H39:H40"/>
    <mergeCell ref="P39:AN40"/>
    <mergeCell ref="K37:K38"/>
    <mergeCell ref="L37:L38"/>
    <mergeCell ref="M37:M38"/>
    <mergeCell ref="P37:AN38"/>
    <mergeCell ref="I37:I38"/>
    <mergeCell ref="M44:M45"/>
    <mergeCell ref="N44:N53"/>
    <mergeCell ref="P44:AN45"/>
    <mergeCell ref="A46:A47"/>
    <mergeCell ref="B46:B47"/>
    <mergeCell ref="C46:C47"/>
    <mergeCell ref="D46:D47"/>
    <mergeCell ref="E46:E47"/>
    <mergeCell ref="F46:F47"/>
    <mergeCell ref="G46:G47"/>
    <mergeCell ref="G44:G45"/>
    <mergeCell ref="H44:H45"/>
    <mergeCell ref="I44:I45"/>
    <mergeCell ref="J44:J45"/>
    <mergeCell ref="K44:K45"/>
    <mergeCell ref="L44:L45"/>
    <mergeCell ref="A44:A45"/>
    <mergeCell ref="B44:B45"/>
    <mergeCell ref="C44:C45"/>
    <mergeCell ref="D44:D45"/>
    <mergeCell ref="E44:E45"/>
    <mergeCell ref="F44:F45"/>
    <mergeCell ref="P46:AN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H46:H47"/>
    <mergeCell ref="I46:I47"/>
    <mergeCell ref="J46:J47"/>
    <mergeCell ref="K46:K47"/>
    <mergeCell ref="L46:L47"/>
    <mergeCell ref="M46:M47"/>
    <mergeCell ref="J48:J49"/>
    <mergeCell ref="K48:K49"/>
    <mergeCell ref="L48:L49"/>
    <mergeCell ref="M48:M49"/>
    <mergeCell ref="P48:AN49"/>
    <mergeCell ref="A50:A51"/>
    <mergeCell ref="B50:B51"/>
    <mergeCell ref="C50:C51"/>
    <mergeCell ref="D50:D51"/>
    <mergeCell ref="E50:E51"/>
    <mergeCell ref="L50:L51"/>
    <mergeCell ref="M50:M51"/>
    <mergeCell ref="P50:AN51"/>
    <mergeCell ref="A52:A53"/>
    <mergeCell ref="B52:B53"/>
    <mergeCell ref="C52:C53"/>
    <mergeCell ref="D52:D53"/>
    <mergeCell ref="E52:E53"/>
    <mergeCell ref="F52:F53"/>
    <mergeCell ref="G52:G53"/>
    <mergeCell ref="F50:F51"/>
    <mergeCell ref="G50:G51"/>
    <mergeCell ref="H50:H51"/>
    <mergeCell ref="I50:I51"/>
    <mergeCell ref="J50:J51"/>
    <mergeCell ref="K50:K51"/>
    <mergeCell ref="A64:E64"/>
    <mergeCell ref="A65:E65"/>
    <mergeCell ref="A66:E66"/>
    <mergeCell ref="A67:E67"/>
    <mergeCell ref="A68:E68"/>
    <mergeCell ref="A69:E69"/>
    <mergeCell ref="P52:AN53"/>
    <mergeCell ref="L55:M55"/>
    <mergeCell ref="A56:G63"/>
    <mergeCell ref="H56:L56"/>
    <mergeCell ref="H57:L57"/>
    <mergeCell ref="H58:L58"/>
    <mergeCell ref="H59:L59"/>
    <mergeCell ref="H60:L60"/>
    <mergeCell ref="H61:L61"/>
    <mergeCell ref="H62:L63"/>
    <mergeCell ref="H52:H53"/>
    <mergeCell ref="I52:I53"/>
    <mergeCell ref="J52:J53"/>
    <mergeCell ref="K52:K53"/>
    <mergeCell ref="L52:L53"/>
    <mergeCell ref="M52:M53"/>
  </mergeCells>
  <conditionalFormatting sqref="I10:I16">
    <cfRule type="cellIs" dxfId="971" priority="42" operator="greaterThan">
      <formula>0.2</formula>
    </cfRule>
  </conditionalFormatting>
  <conditionalFormatting sqref="M26:M31">
    <cfRule type="containsText" dxfId="970" priority="29" operator="containsText" text="invalid">
      <formula>NOT(ISERROR(SEARCH("invalid",M26)))</formula>
    </cfRule>
    <cfRule type="cellIs" dxfId="969" priority="40" operator="lessThan">
      <formula>167.5</formula>
    </cfRule>
    <cfRule type="cellIs" dxfId="968" priority="41" operator="greaterThan">
      <formula>228.5</formula>
    </cfRule>
  </conditionalFormatting>
  <conditionalFormatting sqref="M33:M42 M44:M53">
    <cfRule type="containsText" dxfId="967" priority="39" operator="containsText" text="INVALID">
      <formula>NOT(ISERROR(SEARCH("INVALID",M33)))</formula>
    </cfRule>
  </conditionalFormatting>
  <conditionalFormatting sqref="P33 P44 P46 P48 P50 P52 P35 P37 P39 P41">
    <cfRule type="containsText" dxfId="966" priority="38" operator="containsText" text="Sample">
      <formula>NOT(ISERROR(SEARCH("Sample",P33)))</formula>
    </cfRule>
  </conditionalFormatting>
  <conditionalFormatting sqref="P26 P28 P30">
    <cfRule type="containsText" dxfId="965" priority="37" operator="containsText" text="seed">
      <formula>NOT(ISERROR(SEARCH("seed",P26)))</formula>
    </cfRule>
  </conditionalFormatting>
  <conditionalFormatting sqref="P14 P10 P12">
    <cfRule type="containsText" dxfId="964" priority="36" operator="containsText" text="contamination">
      <formula>NOT(ISERROR(SEARCH("contamination",P10)))</formula>
    </cfRule>
  </conditionalFormatting>
  <conditionalFormatting sqref="P16">
    <cfRule type="containsText" dxfId="963" priority="35" operator="containsText" text="outside">
      <formula>NOT(ISERROR(SEARCH("outside",P16)))</formula>
    </cfRule>
  </conditionalFormatting>
  <conditionalFormatting sqref="I16 F25 I25 N26 P16 N43 N54 N32">
    <cfRule type="containsErrors" dxfId="962" priority="34">
      <formula>ISERROR(F16)</formula>
    </cfRule>
  </conditionalFormatting>
  <conditionalFormatting sqref="M18">
    <cfRule type="containsErrors" dxfId="961" priority="33">
      <formula>ISERROR(M18)</formula>
    </cfRule>
  </conditionalFormatting>
  <conditionalFormatting sqref="N33">
    <cfRule type="containsErrors" dxfId="960" priority="32">
      <formula>ISERROR(N33)</formula>
    </cfRule>
  </conditionalFormatting>
  <conditionalFormatting sqref="N44">
    <cfRule type="containsErrors" dxfId="959" priority="31">
      <formula>ISERROR(N44)</formula>
    </cfRule>
  </conditionalFormatting>
  <conditionalFormatting sqref="N55">
    <cfRule type="containsErrors" dxfId="958" priority="30">
      <formula>ISERROR(N55)</formula>
    </cfRule>
  </conditionalFormatting>
  <conditionalFormatting sqref="M33:M42">
    <cfRule type="containsText" dxfId="957" priority="28" operator="containsText" text="invalid">
      <formula>NOT(ISERROR(SEARCH("invalid",M33)))</formula>
    </cfRule>
  </conditionalFormatting>
  <conditionalFormatting sqref="M44:M53">
    <cfRule type="containsText" dxfId="956" priority="27" operator="containsText" text="invalid">
      <formula>NOT(ISERROR(SEARCH("invalid",M44)))</formula>
    </cfRule>
  </conditionalFormatting>
  <conditionalFormatting sqref="I26:M31 P30 P28 P26">
    <cfRule type="cellIs" dxfId="955" priority="25" operator="equal">
      <formula>0</formula>
    </cfRule>
    <cfRule type="containsErrors" dxfId="954" priority="26">
      <formula>ISERROR(I26)</formula>
    </cfRule>
  </conditionalFormatting>
  <conditionalFormatting sqref="I33:M42 P41 P39 P37 P35 P33">
    <cfRule type="cellIs" dxfId="953" priority="23" operator="equal">
      <formula>0</formula>
    </cfRule>
    <cfRule type="containsErrors" dxfId="952" priority="24">
      <formula>ISERROR(I33)</formula>
    </cfRule>
  </conditionalFormatting>
  <conditionalFormatting sqref="I44:N53 P44 P50 P48 P46 P52">
    <cfRule type="cellIs" dxfId="951" priority="21" operator="equal">
      <formula>0</formula>
    </cfRule>
    <cfRule type="containsErrors" dxfId="950" priority="22">
      <formula>ISERROR(I44)</formula>
    </cfRule>
  </conditionalFormatting>
  <conditionalFormatting sqref="P30 P28 P26">
    <cfRule type="containsBlanks" dxfId="949" priority="20">
      <formula>LEN(TRIM(P26))=0</formula>
    </cfRule>
  </conditionalFormatting>
  <conditionalFormatting sqref="I10:I15">
    <cfRule type="containsBlanks" dxfId="948" priority="19">
      <formula>LEN(TRIM(I10))=0</formula>
    </cfRule>
  </conditionalFormatting>
  <conditionalFormatting sqref="J24:K25">
    <cfRule type="containsText" dxfId="947" priority="18" operator="containsText" text="too">
      <formula>NOT(ISERROR(SEARCH("too",J24)))</formula>
    </cfRule>
  </conditionalFormatting>
  <conditionalFormatting sqref="E19 E21 E23 E17">
    <cfRule type="containsText" dxfId="946" priority="17" operator="containsText" text="delete">
      <formula>NOT(ISERROR(SEARCH("delete",E17)))</formula>
    </cfRule>
  </conditionalFormatting>
  <conditionalFormatting sqref="P25">
    <cfRule type="containsText" dxfId="945" priority="16" operator="containsText" text="seed">
      <formula>NOT(ISERROR(SEARCH("seed",P25)))</formula>
    </cfRule>
  </conditionalFormatting>
  <conditionalFormatting sqref="J24:K25 N24:N25 P25">
    <cfRule type="containsErrors" dxfId="944" priority="15">
      <formula>ISERROR(J24)</formula>
    </cfRule>
  </conditionalFormatting>
  <conditionalFormatting sqref="M26:M31 M33:M42 M44:M53">
    <cfRule type="cellIs" dxfId="943" priority="14" operator="lessThan">
      <formula>0</formula>
    </cfRule>
  </conditionalFormatting>
  <conditionalFormatting sqref="P17 P23 P19 P21">
    <cfRule type="containsText" dxfId="942" priority="13" operator="containsText" text="Need">
      <formula>NOT(ISERROR(SEARCH("Need",P17)))</formula>
    </cfRule>
  </conditionalFormatting>
  <conditionalFormatting sqref="I17:I24">
    <cfRule type="expression" dxfId="941" priority="12">
      <formula>(G17-H17&lt;2)</formula>
    </cfRule>
  </conditionalFormatting>
  <conditionalFormatting sqref="I17:I24">
    <cfRule type="expression" dxfId="940" priority="11">
      <formula>(H17&lt;1)</formula>
    </cfRule>
  </conditionalFormatting>
  <conditionalFormatting sqref="I17:I24">
    <cfRule type="expression" dxfId="939" priority="10">
      <formula>ISBLANK(H17)</formula>
    </cfRule>
  </conditionalFormatting>
  <conditionalFormatting sqref="E17:E18">
    <cfRule type="expression" dxfId="938" priority="9">
      <formula>ISBLANK(H17)</formula>
    </cfRule>
  </conditionalFormatting>
  <conditionalFormatting sqref="E19:E20">
    <cfRule type="expression" dxfId="937" priority="8">
      <formula>ISBLANK(H19)</formula>
    </cfRule>
  </conditionalFormatting>
  <conditionalFormatting sqref="E21:E22">
    <cfRule type="expression" dxfId="936" priority="7">
      <formula>ISBLANK(H21)</formula>
    </cfRule>
  </conditionalFormatting>
  <conditionalFormatting sqref="E23:E24">
    <cfRule type="expression" dxfId="935" priority="6">
      <formula>ISBLANK(H23)</formula>
    </cfRule>
  </conditionalFormatting>
  <conditionalFormatting sqref="P10:AN15">
    <cfRule type="containsText" dxfId="934" priority="4" operator="containsText" text="meter">
      <formula>NOT(ISERROR(SEARCH("meter",P10)))</formula>
    </cfRule>
    <cfRule type="containsText" dxfId="933" priority="5" operator="containsText" text="False">
      <formula>NOT(ISERROR(SEARCH("False",P10)))</formula>
    </cfRule>
  </conditionalFormatting>
  <conditionalFormatting sqref="I10:I11">
    <cfRule type="expression" dxfId="932" priority="3">
      <formula>I10&lt;0</formula>
    </cfRule>
  </conditionalFormatting>
  <conditionalFormatting sqref="I12:I13">
    <cfRule type="expression" dxfId="931" priority="2">
      <formula>I12&lt;0</formula>
    </cfRule>
  </conditionalFormatting>
  <conditionalFormatting sqref="I14:I15">
    <cfRule type="expression" dxfId="930" priority="1">
      <formula>I14&lt;0</formula>
    </cfRule>
  </conditionalFormatting>
  <pageMargins left="0.7" right="0.7" top="0.75" bottom="0.75" header="0.3" footer="0.3"/>
  <pageSetup scale="50" orientation="landscape" r:id="rId1"/>
  <colBreaks count="1" manualBreakCount="1">
    <brk id="16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70"/>
  <sheetViews>
    <sheetView showGridLines="0" zoomScaleNormal="100" workbookViewId="0"/>
  </sheetViews>
  <sheetFormatPr defaultRowHeight="12.75" x14ac:dyDescent="0.2"/>
  <cols>
    <col min="1" max="1" width="18" style="1" customWidth="1"/>
    <col min="2" max="8" width="11.7109375" style="1" customWidth="1"/>
    <col min="9" max="13" width="13.7109375" style="1" customWidth="1"/>
    <col min="14" max="14" width="15.7109375" style="1" customWidth="1"/>
    <col min="15" max="15" width="1.28515625" style="43" customWidth="1"/>
    <col min="16" max="16384" width="9.140625" style="1"/>
  </cols>
  <sheetData>
    <row r="1" spans="1:40" ht="12.75" customHeight="1" x14ac:dyDescent="0.2">
      <c r="A1" s="78" t="s">
        <v>25</v>
      </c>
      <c r="B1" s="79" t="s">
        <v>24</v>
      </c>
      <c r="C1" s="79"/>
      <c r="D1" s="19"/>
      <c r="E1" s="281" t="s">
        <v>22</v>
      </c>
      <c r="F1" s="281"/>
      <c r="G1" s="281"/>
      <c r="H1" s="281"/>
      <c r="I1" s="281"/>
      <c r="J1" s="281"/>
      <c r="K1" s="281"/>
      <c r="L1" s="281"/>
      <c r="M1" s="281"/>
      <c r="N1" s="282"/>
      <c r="O1" s="34"/>
    </row>
    <row r="2" spans="1:40" ht="12.75" customHeight="1" x14ac:dyDescent="0.2">
      <c r="A2" s="2" t="s">
        <v>19</v>
      </c>
      <c r="B2" s="3" t="s">
        <v>19</v>
      </c>
      <c r="C2" s="20"/>
      <c r="D2" s="14"/>
      <c r="E2" s="283"/>
      <c r="F2" s="283"/>
      <c r="G2" s="283"/>
      <c r="H2" s="283"/>
      <c r="I2" s="283"/>
      <c r="J2" s="283"/>
      <c r="K2" s="283"/>
      <c r="L2" s="283"/>
      <c r="M2" s="283"/>
      <c r="N2" s="284"/>
      <c r="O2" s="34"/>
    </row>
    <row r="3" spans="1:40" ht="12.75" customHeight="1" x14ac:dyDescent="0.2">
      <c r="A3" s="25"/>
      <c r="B3" s="285"/>
      <c r="C3" s="285"/>
      <c r="D3" s="23"/>
      <c r="E3" s="283"/>
      <c r="F3" s="283"/>
      <c r="G3" s="283"/>
      <c r="H3" s="283"/>
      <c r="I3" s="283"/>
      <c r="J3" s="283"/>
      <c r="K3" s="283"/>
      <c r="L3" s="283"/>
      <c r="M3" s="283"/>
      <c r="N3" s="284"/>
      <c r="O3" s="34"/>
    </row>
    <row r="4" spans="1:40" ht="12.75" customHeight="1" x14ac:dyDescent="0.2">
      <c r="A4" s="2" t="s">
        <v>20</v>
      </c>
      <c r="B4" s="3" t="s">
        <v>20</v>
      </c>
      <c r="C4" s="20"/>
      <c r="D4" s="14"/>
      <c r="E4" s="286" t="s">
        <v>21</v>
      </c>
      <c r="F4" s="286"/>
      <c r="G4" s="286"/>
      <c r="H4" s="286"/>
      <c r="I4" s="286"/>
      <c r="J4" s="286"/>
      <c r="K4" s="286"/>
      <c r="L4" s="286"/>
      <c r="M4" s="286"/>
      <c r="N4" s="287"/>
      <c r="O4" s="35"/>
    </row>
    <row r="5" spans="1:40" ht="12.75" customHeight="1" x14ac:dyDescent="0.2">
      <c r="A5" s="25"/>
      <c r="B5" s="285"/>
      <c r="C5" s="285"/>
      <c r="D5" s="23"/>
      <c r="E5" s="286"/>
      <c r="F5" s="286"/>
      <c r="G5" s="286"/>
      <c r="H5" s="286"/>
      <c r="I5" s="286"/>
      <c r="J5" s="286"/>
      <c r="K5" s="286"/>
      <c r="L5" s="286"/>
      <c r="M5" s="286"/>
      <c r="N5" s="287"/>
      <c r="O5" s="35"/>
    </row>
    <row r="6" spans="1:40" ht="12.75" customHeight="1" x14ac:dyDescent="0.2">
      <c r="A6" s="2" t="s">
        <v>36</v>
      </c>
      <c r="B6" s="3" t="s">
        <v>36</v>
      </c>
      <c r="C6" s="3"/>
      <c r="D6" s="23"/>
      <c r="E6" s="286"/>
      <c r="F6" s="286"/>
      <c r="G6" s="286"/>
      <c r="H6" s="286"/>
      <c r="I6" s="286"/>
      <c r="J6" s="286"/>
      <c r="K6" s="286"/>
      <c r="L6" s="286"/>
      <c r="M6" s="286"/>
      <c r="N6" s="287"/>
      <c r="O6" s="35"/>
    </row>
    <row r="7" spans="1:40" ht="12.75" customHeight="1" x14ac:dyDescent="0.2">
      <c r="A7" s="24"/>
      <c r="B7" s="288"/>
      <c r="C7" s="288"/>
      <c r="D7" s="31"/>
      <c r="E7" s="289"/>
      <c r="F7" s="289"/>
      <c r="G7" s="289"/>
      <c r="H7" s="289"/>
      <c r="I7" s="289"/>
      <c r="J7" s="289"/>
      <c r="K7" s="289"/>
      <c r="L7" s="21"/>
      <c r="M7" s="289"/>
      <c r="N7" s="290"/>
      <c r="O7" s="36"/>
    </row>
    <row r="8" spans="1:40" ht="14.25" customHeight="1" x14ac:dyDescent="0.2">
      <c r="A8" s="262" t="s">
        <v>0</v>
      </c>
      <c r="B8" s="83" t="s">
        <v>1</v>
      </c>
      <c r="C8" s="82" t="s">
        <v>40</v>
      </c>
      <c r="D8" s="264" t="s">
        <v>9</v>
      </c>
      <c r="E8" s="264" t="s">
        <v>10</v>
      </c>
      <c r="F8" s="264" t="s">
        <v>11</v>
      </c>
      <c r="G8" s="266" t="s">
        <v>7</v>
      </c>
      <c r="H8" s="266"/>
      <c r="I8" s="267" t="s">
        <v>37</v>
      </c>
      <c r="J8" s="267" t="s">
        <v>8</v>
      </c>
      <c r="K8" s="267" t="s">
        <v>12</v>
      </c>
      <c r="L8" s="267" t="s">
        <v>38</v>
      </c>
      <c r="M8" s="267" t="s">
        <v>39</v>
      </c>
      <c r="N8" s="299" t="s">
        <v>13</v>
      </c>
      <c r="O8" s="37"/>
    </row>
    <row r="9" spans="1:40" ht="55.5" customHeight="1" thickBot="1" x14ac:dyDescent="0.25">
      <c r="A9" s="263"/>
      <c r="B9" s="301" t="s">
        <v>43</v>
      </c>
      <c r="C9" s="302"/>
      <c r="D9" s="265"/>
      <c r="E9" s="265"/>
      <c r="F9" s="265"/>
      <c r="G9" s="69" t="s">
        <v>2</v>
      </c>
      <c r="H9" s="69" t="s">
        <v>3</v>
      </c>
      <c r="I9" s="268"/>
      <c r="J9" s="268"/>
      <c r="K9" s="268"/>
      <c r="L9" s="268"/>
      <c r="M9" s="268"/>
      <c r="N9" s="300"/>
      <c r="O9" s="37"/>
    </row>
    <row r="10" spans="1:40" ht="15" customHeight="1" x14ac:dyDescent="0.2">
      <c r="A10" s="276" t="s">
        <v>45</v>
      </c>
      <c r="B10" s="277"/>
      <c r="C10" s="165"/>
      <c r="D10" s="254">
        <v>1</v>
      </c>
      <c r="E10" s="292"/>
      <c r="F10" s="293"/>
      <c r="G10" s="279"/>
      <c r="H10" s="280"/>
      <c r="I10" s="271" t="str">
        <f>IF(AND(G10&gt;0,H10&gt;0),G10-H10,"")</f>
        <v/>
      </c>
      <c r="J10" s="90"/>
      <c r="K10" s="91"/>
      <c r="L10" s="71"/>
      <c r="M10" s="71"/>
      <c r="N10" s="72"/>
      <c r="O10" s="85"/>
      <c r="P10" s="136" t="str">
        <f>IF(ISBLANK(H10),"",IF(AND(I10&gt;0.2,I10&lt;0.3),"Contamination, Labware, or Supersaturation of Dilution (D.I.) water.",IF(AND(I10&gt;0.29),"Review SOP's and fix the contamination issue.",IF(AND(I10&lt;0),"D.O. meter equipment issues."))))</f>
        <v/>
      </c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</row>
    <row r="11" spans="1:40" ht="15" customHeight="1" x14ac:dyDescent="0.2">
      <c r="A11" s="272"/>
      <c r="B11" s="278"/>
      <c r="C11" s="148"/>
      <c r="D11" s="255"/>
      <c r="E11" s="294"/>
      <c r="F11" s="295"/>
      <c r="G11" s="274"/>
      <c r="H11" s="201"/>
      <c r="I11" s="269"/>
      <c r="J11" s="92"/>
      <c r="K11" s="93"/>
      <c r="L11" s="59"/>
      <c r="M11" s="59"/>
      <c r="N11" s="61"/>
      <c r="O11" s="85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</row>
    <row r="12" spans="1:40" ht="15" customHeight="1" x14ac:dyDescent="0.2">
      <c r="A12" s="258" t="s">
        <v>45</v>
      </c>
      <c r="B12" s="273"/>
      <c r="C12" s="148"/>
      <c r="D12" s="255">
        <v>2</v>
      </c>
      <c r="E12" s="294"/>
      <c r="F12" s="295"/>
      <c r="G12" s="170"/>
      <c r="H12" s="170"/>
      <c r="I12" s="269" t="str">
        <f>IF(AND(G12&gt;0,H12&gt;0),G12-H12,"")</f>
        <v/>
      </c>
      <c r="J12" s="92"/>
      <c r="K12" s="93"/>
      <c r="L12" s="59"/>
      <c r="M12" s="59"/>
      <c r="N12" s="61"/>
      <c r="O12" s="86"/>
      <c r="P12" s="136" t="str">
        <f>IF(ISBLANK(H12),"",IF(AND(I12&gt;0.2,I12&lt;0.3),"Contamination, Labware, or Supersaturation of Dilution (D.I.) water.",IF(AND(I12&gt;0.29),"Review SOP's and fix the contamination issue.",IF(AND(I12&lt;0),"D.O. meter equipment issues."))))</f>
        <v/>
      </c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</row>
    <row r="13" spans="1:40" ht="15" customHeight="1" x14ac:dyDescent="0.2">
      <c r="A13" s="272"/>
      <c r="B13" s="274"/>
      <c r="C13" s="148"/>
      <c r="D13" s="255"/>
      <c r="E13" s="294"/>
      <c r="F13" s="295"/>
      <c r="G13" s="275"/>
      <c r="H13" s="275"/>
      <c r="I13" s="270"/>
      <c r="J13" s="92"/>
      <c r="K13" s="93"/>
      <c r="L13" s="59"/>
      <c r="M13" s="59"/>
      <c r="N13" s="61"/>
      <c r="O13" s="8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</row>
    <row r="14" spans="1:40" ht="15" customHeight="1" x14ac:dyDescent="0.2">
      <c r="A14" s="325" t="s">
        <v>45</v>
      </c>
      <c r="B14" s="278"/>
      <c r="C14" s="148"/>
      <c r="D14" s="255">
        <v>3</v>
      </c>
      <c r="E14" s="294"/>
      <c r="F14" s="295"/>
      <c r="G14" s="147"/>
      <c r="H14" s="147"/>
      <c r="I14" s="269" t="str">
        <f>IF(AND(G14&gt;0,H14&gt;0),G14-H14,"")</f>
        <v/>
      </c>
      <c r="J14" s="92"/>
      <c r="K14" s="93"/>
      <c r="L14" s="59"/>
      <c r="M14" s="59"/>
      <c r="N14" s="61"/>
      <c r="O14" s="86"/>
      <c r="P14" s="136" t="str">
        <f>IF(ISBLANK(H14),"",IF(AND(I14&gt;0.2,I14&lt;0.3),"Contamination, Labware, or Supersaturation of Dilution (D.I.) water.",IF(AND(I14&gt;0.29),"Review SOP's and fix the contamination issue.",IF(AND(I14&lt;0),"D.O. meter equipment issues."))))</f>
        <v/>
      </c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</row>
    <row r="15" spans="1:40" ht="15" customHeight="1" thickBot="1" x14ac:dyDescent="0.25">
      <c r="A15" s="326"/>
      <c r="B15" s="291"/>
      <c r="C15" s="149"/>
      <c r="D15" s="260"/>
      <c r="E15" s="296"/>
      <c r="F15" s="297"/>
      <c r="G15" s="156"/>
      <c r="H15" s="156"/>
      <c r="I15" s="298"/>
      <c r="J15" s="92"/>
      <c r="K15" s="93"/>
      <c r="L15" s="59"/>
      <c r="M15" s="59"/>
      <c r="N15" s="62"/>
      <c r="O15" s="8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</row>
    <row r="16" spans="1:40" ht="13.5" thickBot="1" x14ac:dyDescent="0.25">
      <c r="A16" s="8" t="s">
        <v>6</v>
      </c>
      <c r="B16" s="11"/>
      <c r="C16" s="9"/>
      <c r="D16" s="10"/>
      <c r="E16" s="31"/>
      <c r="F16" s="47"/>
      <c r="G16" s="251" t="s">
        <v>17</v>
      </c>
      <c r="H16" s="252"/>
      <c r="I16" s="80" t="e">
        <f>AVERAGEIF(I10:I15,"&gt;0")</f>
        <v>#DIV/0!</v>
      </c>
      <c r="J16" s="92"/>
      <c r="K16" s="93"/>
      <c r="L16" s="59"/>
      <c r="M16" s="59"/>
      <c r="N16" s="63"/>
      <c r="O16" s="87"/>
      <c r="P16" s="336" t="e">
        <f>IF(I16&gt;0.2,"Outside QA/QC parameters.","")</f>
        <v>#DIV/0!</v>
      </c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</row>
    <row r="17" spans="1:40" ht="15" customHeight="1" x14ac:dyDescent="0.2">
      <c r="A17" s="276" t="s">
        <v>4</v>
      </c>
      <c r="B17" s="165"/>
      <c r="C17" s="165"/>
      <c r="D17" s="254">
        <v>4</v>
      </c>
      <c r="E17" s="333" t="str">
        <f t="shared" ref="E17:E23" si="0">IF(AND(I17&gt;=2,H17&gt;=1),"","Delete Seed Values")</f>
        <v>Delete Seed Values</v>
      </c>
      <c r="F17" s="340"/>
      <c r="G17" s="169"/>
      <c r="H17" s="169"/>
      <c r="I17" s="334" t="str">
        <f t="shared" ref="I17:I23" si="1">IF(ISBLANK(H17),"",(G17-H17))</f>
        <v/>
      </c>
      <c r="J17" s="60"/>
      <c r="K17" s="60"/>
      <c r="L17" s="58"/>
      <c r="M17" s="58"/>
      <c r="N17" s="64"/>
      <c r="O17" s="84"/>
      <c r="P17" s="335" t="str">
        <f>IF(ISBLANK(H17),"",IF(AND(H17&lt;1),"Need to DELETE this individual seed control sample to perform accuarate SCF calculation. D.O. Depletion &lt; 1.0 mg/L remaining in bottle. Environmental sample too strong. Use LESS Sample. Need more nutrient water in bottle. Sample is not dilute enough.",IF(AND(G17-H17&lt;2),"Need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</row>
    <row r="18" spans="1:40" ht="15" customHeight="1" x14ac:dyDescent="0.2">
      <c r="A18" s="272"/>
      <c r="B18" s="148"/>
      <c r="C18" s="148"/>
      <c r="D18" s="255"/>
      <c r="E18" s="333"/>
      <c r="F18" s="256"/>
      <c r="G18" s="147"/>
      <c r="H18" s="147"/>
      <c r="I18" s="257"/>
      <c r="J18" s="60"/>
      <c r="K18" s="60"/>
      <c r="L18" s="10"/>
      <c r="M18" s="54"/>
      <c r="N18" s="65"/>
      <c r="O18" s="38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</row>
    <row r="19" spans="1:40" ht="15" customHeight="1" x14ac:dyDescent="0.2">
      <c r="A19" s="258" t="s">
        <v>4</v>
      </c>
      <c r="B19" s="148"/>
      <c r="C19" s="148"/>
      <c r="D19" s="255">
        <v>5</v>
      </c>
      <c r="E19" s="333" t="str">
        <f t="shared" si="0"/>
        <v>Delete Seed Values</v>
      </c>
      <c r="F19" s="256"/>
      <c r="G19" s="147"/>
      <c r="H19" s="147"/>
      <c r="I19" s="257" t="str">
        <f t="shared" si="1"/>
        <v/>
      </c>
      <c r="J19" s="60"/>
      <c r="K19" s="60"/>
      <c r="L19" s="55"/>
      <c r="M19" s="56"/>
      <c r="N19" s="75"/>
      <c r="O19" s="31"/>
      <c r="P19" s="335" t="str">
        <f t="shared" ref="P19" si="2">IF(ISBLANK(H19),"",IF(AND(H19&lt;1),"Need to DELETE this individual seed control sample to perform accuarate SCF calculation. D.O. Depletion &lt; 1.0 mg/L remaining in bottle. Environmental sample too strong. Use LESS Sample. Need more nutrient water in bottle. Sample is not dilute enough.",IF(AND(G19-H19&lt;2),"Need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</row>
    <row r="20" spans="1:40" ht="15" customHeight="1" x14ac:dyDescent="0.2">
      <c r="A20" s="272"/>
      <c r="B20" s="148"/>
      <c r="C20" s="148"/>
      <c r="D20" s="255"/>
      <c r="E20" s="333"/>
      <c r="F20" s="256"/>
      <c r="G20" s="147"/>
      <c r="H20" s="147"/>
      <c r="I20" s="257"/>
      <c r="J20" s="60"/>
      <c r="K20" s="60"/>
      <c r="L20" s="57"/>
      <c r="M20" s="56"/>
      <c r="N20" s="75"/>
      <c r="O20" s="31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</row>
    <row r="21" spans="1:40" ht="15" customHeight="1" x14ac:dyDescent="0.2">
      <c r="A21" s="258" t="s">
        <v>44</v>
      </c>
      <c r="B21" s="148"/>
      <c r="C21" s="148"/>
      <c r="D21" s="255">
        <v>6</v>
      </c>
      <c r="E21" s="333" t="str">
        <f t="shared" si="0"/>
        <v>Delete Seed Values</v>
      </c>
      <c r="F21" s="256"/>
      <c r="G21" s="147"/>
      <c r="H21" s="147"/>
      <c r="I21" s="257" t="str">
        <f t="shared" si="1"/>
        <v/>
      </c>
      <c r="J21" s="60"/>
      <c r="K21" s="60"/>
      <c r="L21" s="57"/>
      <c r="M21" s="56"/>
      <c r="N21" s="75"/>
      <c r="O21" s="31"/>
      <c r="P21" s="335" t="str">
        <f t="shared" ref="P21" si="3">IF(ISBLANK(H21),"",IF(AND(H21&lt;1),"Need to DELETE this individual seed control sample to perform accuarate SCF calculation. D.O. Depletion &lt; 1.0 mg/L remaining in bottle. Environmental sample too strong. Use LESS Sample. Need more nutrient water in bottle. Sample is not dilute enough.",IF(AND(G21-H21&lt;2),"Need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</row>
    <row r="22" spans="1:40" ht="15" customHeight="1" x14ac:dyDescent="0.2">
      <c r="A22" s="272"/>
      <c r="B22" s="148"/>
      <c r="C22" s="148"/>
      <c r="D22" s="255"/>
      <c r="E22" s="333"/>
      <c r="F22" s="256"/>
      <c r="G22" s="147"/>
      <c r="H22" s="147"/>
      <c r="I22" s="257"/>
      <c r="J22" s="60"/>
      <c r="K22" s="60"/>
      <c r="L22" s="57"/>
      <c r="M22" s="56"/>
      <c r="N22" s="75"/>
      <c r="O22" s="31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</row>
    <row r="23" spans="1:40" ht="15" customHeight="1" thickBot="1" x14ac:dyDescent="0.25">
      <c r="A23" s="258" t="s">
        <v>4</v>
      </c>
      <c r="B23" s="148"/>
      <c r="C23" s="148"/>
      <c r="D23" s="255">
        <v>7</v>
      </c>
      <c r="E23" s="333" t="str">
        <f t="shared" si="0"/>
        <v>Delete Seed Values</v>
      </c>
      <c r="F23" s="148"/>
      <c r="G23" s="147"/>
      <c r="H23" s="147"/>
      <c r="I23" s="257" t="str">
        <f t="shared" si="1"/>
        <v/>
      </c>
      <c r="J23" s="73"/>
      <c r="K23" s="73"/>
      <c r="L23" s="74"/>
      <c r="M23" s="76"/>
      <c r="N23" s="77"/>
      <c r="O23" s="31"/>
      <c r="P23" s="335" t="str">
        <f t="shared" ref="P23" si="4">IF(ISBLANK(H23),"",IF(AND(H23&lt;1),"Need to DELETE mLs Seed to perform accuarate SCF calculation. D.O. Depletion &lt; 1.0 mg/L remaining in bottle. Environmental sample too strong. Use LESS Sample. Need more nutrient water in bottle. Sample is not dilute enough.",IF(AND(G23-H23&lt;2),"Need to DELETE mLs Seed to perform accuarate SCF calculation. D.O. Depletion less than at least 2.0 mg/L. Environmental sample too weak. Use MORE Sample. Need less nutrient water in bottle. Sample is too dilute.","")))</f>
        <v/>
      </c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</row>
    <row r="24" spans="1:40" ht="15" customHeight="1" thickBot="1" x14ac:dyDescent="0.25">
      <c r="A24" s="259"/>
      <c r="B24" s="149"/>
      <c r="C24" s="149"/>
      <c r="D24" s="260"/>
      <c r="E24" s="333"/>
      <c r="F24" s="149"/>
      <c r="G24" s="156"/>
      <c r="H24" s="156"/>
      <c r="I24" s="261"/>
      <c r="J24" s="328" t="e">
        <f>IF(N24&lt;0.6,"SCF too Weak?","")</f>
        <v>#DIV/0!</v>
      </c>
      <c r="K24" s="328"/>
      <c r="L24" s="327" t="s">
        <v>46</v>
      </c>
      <c r="M24" s="327"/>
      <c r="N24" s="324" t="e">
        <f>IF(F25&gt;0,I25/F25,"")</f>
        <v>#DIV/0!</v>
      </c>
      <c r="O24" s="31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</row>
    <row r="25" spans="1:40" ht="15" customHeight="1" thickBot="1" x14ac:dyDescent="0.25">
      <c r="A25" s="8" t="s">
        <v>6</v>
      </c>
      <c r="B25" s="11"/>
      <c r="C25" s="9"/>
      <c r="D25" s="10"/>
      <c r="E25" s="31"/>
      <c r="F25" s="68" t="e">
        <f>AVERAGEIF(F17:F24,"&gt;0")</f>
        <v>#DIV/0!</v>
      </c>
      <c r="G25" s="251"/>
      <c r="H25" s="252"/>
      <c r="I25" s="81" t="e">
        <f>AVERAGEIF(I17:I24,"&gt;0")</f>
        <v>#DIV/0!</v>
      </c>
      <c r="J25" s="328" t="e">
        <f>IF(N24&gt;1,"SCF too Strong?","")</f>
        <v>#DIV/0!</v>
      </c>
      <c r="K25" s="328"/>
      <c r="L25" s="327"/>
      <c r="M25" s="327"/>
      <c r="N25" s="324"/>
      <c r="O25" s="31"/>
      <c r="P25" s="335" t="e">
        <f>IF(AND(N24&gt;1),"Increase dilution water. Seed correction sample too strong.",IF(AND(N24&lt;0.6),"Decrease dilution water. Seed correction sample too weak.",""))</f>
        <v>#DIV/0!</v>
      </c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</row>
    <row r="26" spans="1:40" ht="15" customHeight="1" x14ac:dyDescent="0.2">
      <c r="A26" s="253" t="s">
        <v>14</v>
      </c>
      <c r="B26" s="165"/>
      <c r="C26" s="165"/>
      <c r="D26" s="254">
        <v>8</v>
      </c>
      <c r="E26" s="167"/>
      <c r="F26" s="165"/>
      <c r="G26" s="169"/>
      <c r="H26" s="169"/>
      <c r="I26" s="238" t="str">
        <f>IF(AND(G26&gt;0,H26&gt;0),G26-H26,"")</f>
        <v/>
      </c>
      <c r="J26" s="238" t="str">
        <f>IF(F26&gt;0,N24*F26,"")</f>
        <v/>
      </c>
      <c r="K26" s="238" t="str">
        <f>IF(AND(G26&gt;0,H26&gt;0),I26-J26,"")</f>
        <v/>
      </c>
      <c r="L26" s="240">
        <f>IF(E26&gt;0,300/E26,0)</f>
        <v>0</v>
      </c>
      <c r="M26" s="240" t="str">
        <f>IF(AND(I26&gt;=2,H26&gt;=1),L26*K26,"INVALID")</f>
        <v>INVALID</v>
      </c>
      <c r="N26" s="242" t="e">
        <f>N32</f>
        <v>#DIV/0!</v>
      </c>
      <c r="O26" s="32"/>
      <c r="P26" s="136" t="str">
        <f>IF(ISBLANK(H26),"",IF(AND(M26&gt;228.5),"Decrease mLs of seed delivered to GGA bottle. Confirm with last 20 Standard deviation results.",IF(AND(M26&lt;167.5),"Increase mLs of seed delivered to GGA bottle. Confirm with last 20 Standard deviation results.","")))</f>
        <v/>
      </c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</row>
    <row r="27" spans="1:40" ht="15" customHeight="1" x14ac:dyDescent="0.2">
      <c r="A27" s="233"/>
      <c r="B27" s="148"/>
      <c r="C27" s="148"/>
      <c r="D27" s="255"/>
      <c r="E27" s="152"/>
      <c r="F27" s="148"/>
      <c r="G27" s="147"/>
      <c r="H27" s="147"/>
      <c r="I27" s="228"/>
      <c r="J27" s="239"/>
      <c r="K27" s="228"/>
      <c r="L27" s="241"/>
      <c r="M27" s="241"/>
      <c r="N27" s="243"/>
      <c r="O27" s="32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</row>
    <row r="28" spans="1:40" ht="15" customHeight="1" x14ac:dyDescent="0.2">
      <c r="A28" s="233" t="s">
        <v>14</v>
      </c>
      <c r="B28" s="148"/>
      <c r="C28" s="148"/>
      <c r="D28" s="235">
        <v>9</v>
      </c>
      <c r="E28" s="229"/>
      <c r="F28" s="227" t="str">
        <f>IF(F26&gt;0,F26,"")</f>
        <v/>
      </c>
      <c r="G28" s="147"/>
      <c r="H28" s="147"/>
      <c r="I28" s="228" t="str">
        <f>IF(AND(G28&gt;0,H28&gt;0),G28-H28,"")</f>
        <v/>
      </c>
      <c r="J28" s="239" t="e">
        <f>IF(F28&gt;0,N24*F28,"")</f>
        <v>#DIV/0!</v>
      </c>
      <c r="K28" s="239" t="str">
        <f>IF(AND(G28&gt;0,H28&gt;0),I28-J28,"")</f>
        <v/>
      </c>
      <c r="L28" s="247">
        <f>IF(E28&gt;0,300/E28,0)</f>
        <v>0</v>
      </c>
      <c r="M28" s="241" t="str">
        <f t="shared" ref="M28" si="5">IF(AND(I28&gt;=2,H28&gt;=1),L28*K28,"INVALID")</f>
        <v>INVALID</v>
      </c>
      <c r="N28" s="243"/>
      <c r="O28" s="32"/>
      <c r="P28" s="136" t="str">
        <f>IF(ISBLANK(H28),"",IF(AND(M28&gt;228.5),"Decrease mLs of seed delivered to GGA bottle. Confirm with last 20 Standard deviation results.",IF(AND(M28&lt;167.5),"Increase mLs of seed delivered to GGA bottle. Confirm with last 20 Standard deviation results.","")))</f>
        <v/>
      </c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</row>
    <row r="29" spans="1:40" ht="15" customHeight="1" x14ac:dyDescent="0.2">
      <c r="A29" s="233"/>
      <c r="B29" s="148"/>
      <c r="C29" s="148"/>
      <c r="D29" s="237"/>
      <c r="E29" s="229"/>
      <c r="F29" s="227"/>
      <c r="G29" s="147"/>
      <c r="H29" s="147"/>
      <c r="I29" s="228"/>
      <c r="J29" s="245"/>
      <c r="K29" s="246"/>
      <c r="L29" s="248"/>
      <c r="M29" s="241"/>
      <c r="N29" s="243"/>
      <c r="O29" s="32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</row>
    <row r="30" spans="1:40" ht="15" customHeight="1" x14ac:dyDescent="0.2">
      <c r="A30" s="233" t="s">
        <v>14</v>
      </c>
      <c r="B30" s="148"/>
      <c r="C30" s="148"/>
      <c r="D30" s="235">
        <v>10</v>
      </c>
      <c r="E30" s="229"/>
      <c r="F30" s="227" t="str">
        <f>IF(F26&gt;0,F26,"")</f>
        <v/>
      </c>
      <c r="G30" s="147"/>
      <c r="H30" s="147"/>
      <c r="I30" s="228" t="str">
        <f>IF(AND(G30&gt;0,H30&gt;0),G30-H30,"")</f>
        <v/>
      </c>
      <c r="J30" s="239" t="e">
        <f>IF(F30&gt;0,N24*F30,"")</f>
        <v>#DIV/0!</v>
      </c>
      <c r="K30" s="228" t="str">
        <f>IF(AND(G30&gt;0,H30&gt;0),I30-J30,"")</f>
        <v/>
      </c>
      <c r="L30" s="241">
        <f>IF(E30&gt;0,300/E30,0)</f>
        <v>0</v>
      </c>
      <c r="M30" s="241" t="str">
        <f t="shared" ref="M30" si="6">IF(AND(I30&gt;=2,H30&gt;=1),L30*K30,"INVALID")</f>
        <v>INVALID</v>
      </c>
      <c r="N30" s="243"/>
      <c r="O30" s="32"/>
      <c r="P30" s="136" t="str">
        <f t="shared" ref="P30" si="7">IF(ISBLANK(H30),"",IF(AND(M30&gt;228.5),"Decrease mLs of seed delivered to GGA bottle. Confirm with last 20 Standard deviation results.",IF(AND(M30&lt;167.5),"Increase mLs of seed delivered to GGA bottle. Confirm with last 20 Standard deviation results.","")))</f>
        <v/>
      </c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</row>
    <row r="31" spans="1:40" ht="15" customHeight="1" thickBot="1" x14ac:dyDescent="0.25">
      <c r="A31" s="234"/>
      <c r="B31" s="149"/>
      <c r="C31" s="149"/>
      <c r="D31" s="236"/>
      <c r="E31" s="230"/>
      <c r="F31" s="231"/>
      <c r="G31" s="147"/>
      <c r="H31" s="147"/>
      <c r="I31" s="232"/>
      <c r="J31" s="249"/>
      <c r="K31" s="232"/>
      <c r="L31" s="250"/>
      <c r="M31" s="250"/>
      <c r="N31" s="244"/>
      <c r="O31" s="32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</row>
    <row r="32" spans="1:40" ht="13.5" thickBot="1" x14ac:dyDescent="0.25">
      <c r="A32" s="8" t="s">
        <v>6</v>
      </c>
      <c r="B32" s="50"/>
      <c r="C32" s="9"/>
      <c r="D32" s="10"/>
      <c r="E32" s="9"/>
      <c r="F32" s="51"/>
      <c r="G32" s="50"/>
      <c r="H32" s="50"/>
      <c r="I32" s="49"/>
      <c r="J32" s="11"/>
      <c r="K32" s="11"/>
      <c r="L32" s="49"/>
      <c r="M32" s="48" t="s">
        <v>5</v>
      </c>
      <c r="N32" s="52" t="e">
        <f>AVERAGEIF(M26:M31,"&gt;0")</f>
        <v>#DIV/0!</v>
      </c>
      <c r="O32" s="33"/>
      <c r="P32" s="45"/>
      <c r="Q32" s="45"/>
      <c r="R32" s="45"/>
      <c r="S32" s="45"/>
      <c r="T32" s="45"/>
      <c r="U32" s="45"/>
      <c r="V32" s="45"/>
      <c r="W32" s="45"/>
      <c r="X32" s="45"/>
      <c r="Y32" s="46"/>
      <c r="Z32" s="46"/>
      <c r="AA32" s="46"/>
      <c r="AB32" s="46"/>
      <c r="AC32" s="46"/>
      <c r="AD32" s="46"/>
      <c r="AE32" s="46"/>
    </row>
    <row r="33" spans="1:40" ht="15" customHeight="1" x14ac:dyDescent="0.2">
      <c r="A33" s="209" t="s">
        <v>15</v>
      </c>
      <c r="B33" s="211"/>
      <c r="C33" s="211"/>
      <c r="D33" s="212">
        <v>11</v>
      </c>
      <c r="E33" s="213"/>
      <c r="F33" s="214"/>
      <c r="G33" s="217"/>
      <c r="H33" s="195"/>
      <c r="I33" s="196" t="str">
        <f>IF(AND(G33&gt;0,H33&gt;0),G33-H33,"")</f>
        <v/>
      </c>
      <c r="J33" s="203"/>
      <c r="K33" s="206" t="str">
        <f>IF(AND(G33&gt;0,H33&gt;0),I33-J33,"")</f>
        <v/>
      </c>
      <c r="L33" s="218">
        <f>IF(E33&gt;0,300/E33,0)</f>
        <v>0</v>
      </c>
      <c r="M33" s="219" t="str">
        <f>IF(AND(I33&gt;=2,H33&gt;=1),L33*K33,"INVALID")</f>
        <v>INVALID</v>
      </c>
      <c r="N33" s="179" t="e">
        <f>N43</f>
        <v>#DIV/0!</v>
      </c>
      <c r="O33" s="39"/>
      <c r="P33" s="136" t="str">
        <f>IF(ISBLANK(H33),"",IF(AND(H33&lt;1),"D.O. Depletion &lt; 1.0 mg/L remaining in bottle. Environmental sample too strong. Use LESS Sample. Need more nutrient water in bottle. Sample is not dilute enough.",IF(AND(G33-H33&lt;2),"D.O. Depletion less than at least 2.0 mg/L. Environmental sample too weak. Use MORE Sample. Need less nutrient water in bottle. Sample is too dilute.","")))</f>
        <v/>
      </c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</row>
    <row r="34" spans="1:40" ht="15" customHeight="1" x14ac:dyDescent="0.2">
      <c r="A34" s="210"/>
      <c r="B34" s="185"/>
      <c r="C34" s="185"/>
      <c r="D34" s="187"/>
      <c r="E34" s="189"/>
      <c r="F34" s="215"/>
      <c r="G34" s="191"/>
      <c r="H34" s="193"/>
      <c r="I34" s="197"/>
      <c r="J34" s="204"/>
      <c r="K34" s="175"/>
      <c r="L34" s="178"/>
      <c r="M34" s="172"/>
      <c r="N34" s="180"/>
      <c r="O34" s="40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</row>
    <row r="35" spans="1:40" ht="15" customHeight="1" x14ac:dyDescent="0.2">
      <c r="A35" s="182" t="s">
        <v>15</v>
      </c>
      <c r="B35" s="184"/>
      <c r="C35" s="184"/>
      <c r="D35" s="186">
        <v>12</v>
      </c>
      <c r="E35" s="188"/>
      <c r="F35" s="215"/>
      <c r="G35" s="190"/>
      <c r="H35" s="192"/>
      <c r="I35" s="194" t="str">
        <f t="shared" ref="I35" si="8">IF(AND(G35&gt;0,H35&gt;0),G35-H35,"")</f>
        <v/>
      </c>
      <c r="J35" s="204"/>
      <c r="K35" s="175" t="str">
        <f t="shared" ref="K35" si="9">IF(AND(G35&gt;0,H35&gt;0),I35-J35,"")</f>
        <v/>
      </c>
      <c r="L35" s="172">
        <f t="shared" ref="L35" si="10">IF(E35&gt;0,300/E35,0)</f>
        <v>0</v>
      </c>
      <c r="M35" s="172" t="str">
        <f>IF(AND(I35&gt;=2,H35&gt;=1),L35*K35,"INVALID")</f>
        <v>INVALID</v>
      </c>
      <c r="N35" s="180"/>
      <c r="O35" s="40"/>
      <c r="P35" s="136" t="str">
        <f t="shared" ref="P35" si="11">IF(ISBLANK(H35),"",IF(AND(H35&lt;1),"D.O. Depletion &lt; 1.0 mg/L remaining in bottle. Environmental sample too strong. Use LESS Sample. Need more nutrient water in bottle. Sample is not dilute enough.",IF(AND(G35-H35&lt;2),"D.O. Depletion less than at least 2.0 mg/L. Environmental sample too weak. Use MORE Sample. Need less nutrient water in bottle. Sample is too dilute.","")))</f>
        <v/>
      </c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</row>
    <row r="36" spans="1:40" ht="15" customHeight="1" x14ac:dyDescent="0.2">
      <c r="A36" s="183"/>
      <c r="B36" s="185"/>
      <c r="C36" s="185"/>
      <c r="D36" s="187"/>
      <c r="E36" s="189"/>
      <c r="F36" s="215"/>
      <c r="G36" s="191"/>
      <c r="H36" s="193"/>
      <c r="I36" s="194"/>
      <c r="J36" s="204"/>
      <c r="K36" s="175"/>
      <c r="L36" s="172"/>
      <c r="M36" s="172"/>
      <c r="N36" s="180"/>
      <c r="O36" s="40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</row>
    <row r="37" spans="1:40" ht="15" customHeight="1" x14ac:dyDescent="0.2">
      <c r="A37" s="198" t="s">
        <v>15</v>
      </c>
      <c r="B37" s="184"/>
      <c r="C37" s="184"/>
      <c r="D37" s="186">
        <v>13</v>
      </c>
      <c r="E37" s="188"/>
      <c r="F37" s="215"/>
      <c r="G37" s="190"/>
      <c r="H37" s="192"/>
      <c r="I37" s="194" t="str">
        <f t="shared" ref="I37:I41" si="12">IF(AND(G37&gt;0,H37&gt;0),G37-H37,"")</f>
        <v/>
      </c>
      <c r="J37" s="204"/>
      <c r="K37" s="175" t="str">
        <f t="shared" ref="K37" si="13">IF(AND(G37&gt;0,H37&gt;0),I37-J37,"")</f>
        <v/>
      </c>
      <c r="L37" s="172">
        <f t="shared" ref="L37" si="14">IF(E37&gt;0,300/E37,0)</f>
        <v>0</v>
      </c>
      <c r="M37" s="172" t="str">
        <f>IF(AND(I37&gt;=2,H37&gt;=1),L37*K37,"INVALID")</f>
        <v>INVALID</v>
      </c>
      <c r="N37" s="180"/>
      <c r="O37" s="40"/>
      <c r="P37" s="136" t="str">
        <f t="shared" ref="P37" si="15">IF(ISBLANK(H37),"",IF(AND(H37&lt;1),"D.O. Depletion &lt; 1.0 mg/L remaining in bottle. Environmental sample too strong. Use LESS Sample. Need more nutrient water in bottle. Sample is not dilute enough.",IF(AND(G37-H37&lt;2),"D.O. Depletion less than at least 2.0 mg/L. Environmental sample too weak. Use MORE Sample. Need less nutrient water in bottle. Sample is too dilute.","")))</f>
        <v/>
      </c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</row>
    <row r="38" spans="1:40" ht="15" customHeight="1" x14ac:dyDescent="0.2">
      <c r="A38" s="182"/>
      <c r="B38" s="220"/>
      <c r="C38" s="220"/>
      <c r="D38" s="221"/>
      <c r="E38" s="222"/>
      <c r="F38" s="215"/>
      <c r="G38" s="223"/>
      <c r="H38" s="224"/>
      <c r="I38" s="173"/>
      <c r="J38" s="204"/>
      <c r="K38" s="175"/>
      <c r="L38" s="172"/>
      <c r="M38" s="172"/>
      <c r="N38" s="180"/>
      <c r="O38" s="41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</row>
    <row r="39" spans="1:40" ht="15" customHeight="1" x14ac:dyDescent="0.2">
      <c r="A39" s="198" t="s">
        <v>15</v>
      </c>
      <c r="B39" s="184"/>
      <c r="C39" s="184"/>
      <c r="D39" s="186">
        <v>14</v>
      </c>
      <c r="E39" s="199"/>
      <c r="F39" s="215"/>
      <c r="G39" s="170"/>
      <c r="H39" s="170"/>
      <c r="I39" s="173" t="str">
        <f t="shared" si="12"/>
        <v/>
      </c>
      <c r="J39" s="204"/>
      <c r="K39" s="175" t="str">
        <f>IF(AND(G39&gt;0,H39&gt;0),I39-J39,"")</f>
        <v/>
      </c>
      <c r="L39" s="178">
        <f>IF(E39&gt;0,300/E39,0)</f>
        <v>0</v>
      </c>
      <c r="M39" s="172" t="str">
        <f>IF(AND(I39&gt;=2,H39&gt;=1),L39*K39,"INVALID")</f>
        <v>INVALID</v>
      </c>
      <c r="N39" s="180"/>
      <c r="O39" s="41"/>
      <c r="P39" s="136" t="str">
        <f t="shared" ref="P39" si="16">IF(ISBLANK(H39),"",IF(AND(H39&lt;1),"D.O. Depletion &lt; 1.0 mg/L remaining in bottle. Environmental sample too strong. Use LESS Sample. Need more nutrient water in bottle. Sample is not dilute enough.",IF(AND(G39-H39&lt;2),"D.O. Depletion less than at least 2.0 mg/L. Environmental sample too weak. Use MORE Sample. Need less nutrient water in bottle. Sample is too dilute.","")))</f>
        <v/>
      </c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</row>
    <row r="40" spans="1:40" ht="15" customHeight="1" x14ac:dyDescent="0.2">
      <c r="A40" s="182"/>
      <c r="B40" s="185"/>
      <c r="C40" s="185"/>
      <c r="D40" s="187"/>
      <c r="E40" s="200"/>
      <c r="F40" s="215"/>
      <c r="G40" s="201"/>
      <c r="H40" s="201"/>
      <c r="I40" s="202"/>
      <c r="J40" s="204"/>
      <c r="K40" s="175"/>
      <c r="L40" s="178"/>
      <c r="M40" s="172"/>
      <c r="N40" s="180"/>
      <c r="O40" s="41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</row>
    <row r="41" spans="1:40" ht="15" customHeight="1" x14ac:dyDescent="0.2">
      <c r="A41" s="198" t="s">
        <v>15</v>
      </c>
      <c r="B41" s="184"/>
      <c r="C41" s="184"/>
      <c r="D41" s="186">
        <v>15</v>
      </c>
      <c r="E41" s="199"/>
      <c r="F41" s="215"/>
      <c r="G41" s="170"/>
      <c r="H41" s="170"/>
      <c r="I41" s="173" t="str">
        <f t="shared" si="12"/>
        <v/>
      </c>
      <c r="J41" s="204"/>
      <c r="K41" s="175" t="str">
        <f t="shared" ref="K41" si="17">IF(AND(G41&gt;0,H41&gt;0),I41-J41,"")</f>
        <v/>
      </c>
      <c r="L41" s="172">
        <f t="shared" ref="L41" si="18">IF(E41&gt;0,300/E41,0)</f>
        <v>0</v>
      </c>
      <c r="M41" s="172" t="str">
        <f>IF(AND(I41&gt;=2,H41&gt;=1),L41*K41,"INVALID")</f>
        <v>INVALID</v>
      </c>
      <c r="N41" s="180"/>
      <c r="O41" s="41"/>
      <c r="P41" s="136" t="str">
        <f t="shared" ref="P41" si="19">IF(ISBLANK(H41),"",IF(AND(H41&lt;1),"D.O. Depletion &lt; 1.0 mg/L remaining in bottle. Environmental sample too strong. Use LESS Sample. Need more nutrient water in bottle. Sample is not dilute enough.",IF(AND(G41-H41&lt;2),"D.O. Depletion less than at least 2.0 mg/L. Environmental sample too weak. Use MORE Sample. Need less nutrient water in bottle. Sample is too dilute.","")))</f>
        <v/>
      </c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</row>
    <row r="42" spans="1:40" ht="15" customHeight="1" thickBot="1" x14ac:dyDescent="0.25">
      <c r="A42" s="207"/>
      <c r="B42" s="208"/>
      <c r="C42" s="208"/>
      <c r="D42" s="225"/>
      <c r="E42" s="226"/>
      <c r="F42" s="216"/>
      <c r="G42" s="171"/>
      <c r="H42" s="171"/>
      <c r="I42" s="174"/>
      <c r="J42" s="205"/>
      <c r="K42" s="176"/>
      <c r="L42" s="177"/>
      <c r="M42" s="177"/>
      <c r="N42" s="181"/>
      <c r="O42" s="41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</row>
    <row r="43" spans="1:40" ht="13.5" thickBot="1" x14ac:dyDescent="0.25">
      <c r="A43" s="8" t="s">
        <v>6</v>
      </c>
      <c r="B43" s="50"/>
      <c r="C43" s="9"/>
      <c r="D43" s="10"/>
      <c r="E43" s="9"/>
      <c r="F43" s="51"/>
      <c r="G43" s="50"/>
      <c r="H43" s="50"/>
      <c r="I43" s="49"/>
      <c r="J43" s="11"/>
      <c r="K43" s="11"/>
      <c r="L43" s="49"/>
      <c r="M43" s="48" t="s">
        <v>15</v>
      </c>
      <c r="N43" s="94" t="e">
        <f>AVERAGEIF(M33:M42,"&gt;0")</f>
        <v>#DIV/0!</v>
      </c>
      <c r="O43" s="33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</row>
    <row r="44" spans="1:40" ht="15" customHeight="1" x14ac:dyDescent="0.2">
      <c r="A44" s="164" t="s">
        <v>16</v>
      </c>
      <c r="B44" s="165"/>
      <c r="C44" s="165"/>
      <c r="D44" s="166">
        <v>16</v>
      </c>
      <c r="E44" s="167"/>
      <c r="F44" s="168" t="str">
        <f>IF(F26&gt;0,F26,"")</f>
        <v/>
      </c>
      <c r="G44" s="169"/>
      <c r="H44" s="169"/>
      <c r="I44" s="139" t="str">
        <f t="shared" ref="I44:I52" si="20">IF(AND(G44&gt;0,H44&gt;0),G44-H44,"")</f>
        <v/>
      </c>
      <c r="J44" s="158" t="e">
        <f>IF(F44&gt;0,N24*F44,"")</f>
        <v>#DIV/0!</v>
      </c>
      <c r="K44" s="159" t="str">
        <f t="shared" ref="K44:K52" si="21">IF(AND(G44&gt;0,H44&gt;0),I44-J44,"")</f>
        <v/>
      </c>
      <c r="L44" s="160">
        <f t="shared" ref="L44:L52" si="22">IF(E44&gt;0,300/E44,0)</f>
        <v>0</v>
      </c>
      <c r="M44" s="160" t="str">
        <f>IF(AND(I44&gt;=2,H44&gt;=1),L44*K44,"INVALID")</f>
        <v>INVALID</v>
      </c>
      <c r="N44" s="161" t="e">
        <f>N54</f>
        <v>#DIV/0!</v>
      </c>
      <c r="O44" s="39"/>
      <c r="P44" s="341" t="str">
        <f>IF(ISBLANK(H44),"",IF(AND(H44&lt;1),"D.O. Depletion &lt; 1.0 mg/L remaining in bottle. Environmental sample too strong. Use LESS Sample. Need more nutrient water in bottle. Sample is not dilute enough.",IF(AND(G44-H44&lt;2),"D.O. Depletion less than at least 2.0 mg/L. Environmental sample too weak. Use MORE Sample. Need less nutrient water in bottle. Sample is too dilute.","")))</f>
        <v/>
      </c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</row>
    <row r="45" spans="1:40" ht="15" customHeight="1" x14ac:dyDescent="0.2">
      <c r="A45" s="131"/>
      <c r="B45" s="148"/>
      <c r="C45" s="148"/>
      <c r="D45" s="157"/>
      <c r="E45" s="152"/>
      <c r="F45" s="154"/>
      <c r="G45" s="147"/>
      <c r="H45" s="147"/>
      <c r="I45" s="139"/>
      <c r="J45" s="141"/>
      <c r="K45" s="143"/>
      <c r="L45" s="145"/>
      <c r="M45" s="145"/>
      <c r="N45" s="162"/>
      <c r="O45" s="39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</row>
    <row r="46" spans="1:40" ht="15" customHeight="1" x14ac:dyDescent="0.2">
      <c r="A46" s="131" t="s">
        <v>16</v>
      </c>
      <c r="B46" s="148"/>
      <c r="C46" s="148"/>
      <c r="D46" s="157">
        <v>17</v>
      </c>
      <c r="E46" s="152"/>
      <c r="F46" s="154" t="str">
        <f>IF(F26&gt;0,F26,"")</f>
        <v/>
      </c>
      <c r="G46" s="147"/>
      <c r="H46" s="147"/>
      <c r="I46" s="139" t="str">
        <f t="shared" si="20"/>
        <v/>
      </c>
      <c r="J46" s="141" t="e">
        <f>IF(F46&gt;0,N24*F46,"")</f>
        <v>#DIV/0!</v>
      </c>
      <c r="K46" s="143" t="str">
        <f t="shared" si="21"/>
        <v/>
      </c>
      <c r="L46" s="145">
        <f t="shared" si="22"/>
        <v>0</v>
      </c>
      <c r="M46" s="145" t="str">
        <f t="shared" ref="M46" si="23">IF(AND(I46&gt;=2,H46&gt;=1),L46*K46,"INVALID")</f>
        <v>INVALID</v>
      </c>
      <c r="N46" s="162"/>
      <c r="O46" s="39"/>
      <c r="P46" s="341" t="str">
        <f t="shared" ref="P46" si="24">IF(ISBLANK(H46),"",IF(AND(H46&lt;1),"D.O. Depletion &lt; 1.0 mg/L remaining in bottle. Environmental sample too strong. Use LESS Sample. Need more nutrient water in bottle. Sample is not dilute enough.",IF(AND(G46-H46&lt;2),"D.O. Depletion less than at least 2.0 mg/L. Environmental sample too weak. Use MORE Sample. Need less nutrient water in bottle. Sample is too dilute.","")))</f>
        <v/>
      </c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41"/>
    </row>
    <row r="47" spans="1:40" ht="15" customHeight="1" x14ac:dyDescent="0.2">
      <c r="A47" s="131"/>
      <c r="B47" s="148"/>
      <c r="C47" s="148"/>
      <c r="D47" s="157"/>
      <c r="E47" s="152"/>
      <c r="F47" s="154"/>
      <c r="G47" s="147"/>
      <c r="H47" s="147"/>
      <c r="I47" s="139"/>
      <c r="J47" s="141"/>
      <c r="K47" s="143"/>
      <c r="L47" s="145"/>
      <c r="M47" s="145"/>
      <c r="N47" s="162"/>
      <c r="O47" s="39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</row>
    <row r="48" spans="1:40" ht="15" customHeight="1" x14ac:dyDescent="0.2">
      <c r="A48" s="131" t="s">
        <v>16</v>
      </c>
      <c r="B48" s="148"/>
      <c r="C48" s="148"/>
      <c r="D48" s="150">
        <v>18</v>
      </c>
      <c r="E48" s="152"/>
      <c r="F48" s="154" t="str">
        <f>IF(F26&gt;0,F26,"")</f>
        <v/>
      </c>
      <c r="G48" s="147"/>
      <c r="H48" s="147"/>
      <c r="I48" s="139" t="str">
        <f t="shared" si="20"/>
        <v/>
      </c>
      <c r="J48" s="141" t="e">
        <f>IF(F48&gt;0,N24*F48,"")</f>
        <v>#DIV/0!</v>
      </c>
      <c r="K48" s="143" t="str">
        <f t="shared" si="21"/>
        <v/>
      </c>
      <c r="L48" s="145">
        <f t="shared" si="22"/>
        <v>0</v>
      </c>
      <c r="M48" s="145" t="str">
        <f t="shared" ref="M48" si="25">IF(AND(I48&gt;=2,H48&gt;=1),L48*K48,"INVALID")</f>
        <v>INVALID</v>
      </c>
      <c r="N48" s="162"/>
      <c r="O48" s="39"/>
      <c r="P48" s="341" t="str">
        <f t="shared" ref="P48" si="26">IF(ISBLANK(H48),"",IF(AND(H48&lt;1),"D.O. Depletion &lt; 1.0 mg/L remaining in bottle. Environmental sample too strong. Use LESS Sample. Need more nutrient water in bottle. Sample is not dilute enough.",IF(AND(G48-H48&lt;2),"D.O. Depletion less than at least 2.0 mg/L. Environmental sample too weak. Use MORE Sample. Need less nutrient water in bottle. Sample is too dilute.","")))</f>
        <v/>
      </c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</row>
    <row r="49" spans="1:40" ht="15" customHeight="1" x14ac:dyDescent="0.2">
      <c r="A49" s="131"/>
      <c r="B49" s="148"/>
      <c r="C49" s="148"/>
      <c r="D49" s="150"/>
      <c r="E49" s="152"/>
      <c r="F49" s="154"/>
      <c r="G49" s="147"/>
      <c r="H49" s="147"/>
      <c r="I49" s="139"/>
      <c r="J49" s="141"/>
      <c r="K49" s="143"/>
      <c r="L49" s="145"/>
      <c r="M49" s="145"/>
      <c r="N49" s="162"/>
      <c r="O49" s="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</row>
    <row r="50" spans="1:40" ht="15" customHeight="1" x14ac:dyDescent="0.2">
      <c r="A50" s="131" t="s">
        <v>16</v>
      </c>
      <c r="B50" s="148"/>
      <c r="C50" s="148"/>
      <c r="D50" s="150">
        <v>19</v>
      </c>
      <c r="E50" s="152"/>
      <c r="F50" s="154" t="str">
        <f>IF(F26&gt;0,F26,"")</f>
        <v/>
      </c>
      <c r="G50" s="147"/>
      <c r="H50" s="147"/>
      <c r="I50" s="139" t="str">
        <f t="shared" si="20"/>
        <v/>
      </c>
      <c r="J50" s="141" t="e">
        <f>IF(F50&gt;0,N24*F50,"")</f>
        <v>#DIV/0!</v>
      </c>
      <c r="K50" s="143" t="str">
        <f t="shared" si="21"/>
        <v/>
      </c>
      <c r="L50" s="145">
        <f t="shared" si="22"/>
        <v>0</v>
      </c>
      <c r="M50" s="145" t="str">
        <f t="shared" ref="M50" si="27">IF(AND(I50&gt;=2,H50&gt;=1),L50*K50,"INVALID")</f>
        <v>INVALID</v>
      </c>
      <c r="N50" s="162"/>
      <c r="O50" s="41"/>
      <c r="P50" s="341" t="str">
        <f t="shared" ref="P50" si="28">IF(ISBLANK(H50),"",IF(AND(H50&lt;1),"D.O. Depletion &lt; 1.0 mg/L remaining in bottle. Environmental sample too strong. Use LESS Sample. Need more nutrient water in bottle. Sample is not dilute enough.",IF(AND(G50-H50&lt;2),"D.O. Depletion less than at least 2.0 mg/L. Environmental sample too weak. Use MORE Sample. Need less nutrient water in bottle. Sample is too dilute.","")))</f>
        <v/>
      </c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</row>
    <row r="51" spans="1:40" ht="15" customHeight="1" x14ac:dyDescent="0.2">
      <c r="A51" s="131"/>
      <c r="B51" s="148"/>
      <c r="C51" s="148"/>
      <c r="D51" s="150"/>
      <c r="E51" s="152"/>
      <c r="F51" s="154"/>
      <c r="G51" s="147"/>
      <c r="H51" s="147"/>
      <c r="I51" s="139"/>
      <c r="J51" s="141"/>
      <c r="K51" s="143"/>
      <c r="L51" s="145"/>
      <c r="M51" s="145"/>
      <c r="N51" s="162"/>
      <c r="O51" s="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</row>
    <row r="52" spans="1:40" ht="15" customHeight="1" x14ac:dyDescent="0.2">
      <c r="A52" s="131" t="s">
        <v>16</v>
      </c>
      <c r="B52" s="148"/>
      <c r="C52" s="148"/>
      <c r="D52" s="150">
        <v>20</v>
      </c>
      <c r="E52" s="152"/>
      <c r="F52" s="154" t="str">
        <f>IF(F26&gt;0,F26,"")</f>
        <v/>
      </c>
      <c r="G52" s="147"/>
      <c r="H52" s="147"/>
      <c r="I52" s="139" t="str">
        <f t="shared" si="20"/>
        <v/>
      </c>
      <c r="J52" s="141" t="e">
        <f>IF(F52&gt;0,N24*F52,"")</f>
        <v>#DIV/0!</v>
      </c>
      <c r="K52" s="143" t="str">
        <f t="shared" si="21"/>
        <v/>
      </c>
      <c r="L52" s="145">
        <f t="shared" si="22"/>
        <v>0</v>
      </c>
      <c r="M52" s="145" t="str">
        <f t="shared" ref="M52" si="29">IF(AND(I52&gt;=2,H52&gt;=1),L52*K52,"INVALID")</f>
        <v>INVALID</v>
      </c>
      <c r="N52" s="162"/>
      <c r="O52" s="41"/>
      <c r="P52" s="341" t="str">
        <f t="shared" ref="P52" si="30">IF(ISBLANK(H52),"",IF(AND(H52&lt;1),"D.O. Depletion &lt; 1.0 mg/L remaining in bottle. Environmental sample too strong. Use LESS Sample. Need more nutrient water in bottle. Sample is not dilute enough.",IF(AND(G52-H52&lt;2),"D.O. Depletion less than at least 2.0 mg/L. Environmental sample too weak. Use MORE Sample. Need less nutrient water in bottle. Sample is too dilute.","")))</f>
        <v/>
      </c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</row>
    <row r="53" spans="1:40" ht="15" customHeight="1" thickBot="1" x14ac:dyDescent="0.25">
      <c r="A53" s="132"/>
      <c r="B53" s="149"/>
      <c r="C53" s="149"/>
      <c r="D53" s="151"/>
      <c r="E53" s="153"/>
      <c r="F53" s="155"/>
      <c r="G53" s="156"/>
      <c r="H53" s="156"/>
      <c r="I53" s="140"/>
      <c r="J53" s="142"/>
      <c r="K53" s="144"/>
      <c r="L53" s="146"/>
      <c r="M53" s="146"/>
      <c r="N53" s="163"/>
      <c r="O53" s="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</row>
    <row r="54" spans="1:40" ht="12.2" customHeight="1" thickBot="1" x14ac:dyDescent="0.25">
      <c r="A54" s="4" t="s">
        <v>6</v>
      </c>
      <c r="B54" s="26"/>
      <c r="C54" s="6"/>
      <c r="D54" s="7"/>
      <c r="E54" s="6"/>
      <c r="F54" s="27"/>
      <c r="G54" s="26"/>
      <c r="H54" s="26"/>
      <c r="I54" s="12"/>
      <c r="J54" s="5"/>
      <c r="K54" s="5"/>
      <c r="L54" s="12"/>
      <c r="M54" s="28" t="s">
        <v>16</v>
      </c>
      <c r="N54" s="29" t="e">
        <f>AVERAGEIF(M44:M49,"&gt;0")</f>
        <v>#DIV/0!</v>
      </c>
      <c r="O54" s="33"/>
    </row>
    <row r="55" spans="1:40" ht="18" customHeight="1" thickBot="1" x14ac:dyDescent="0.25">
      <c r="A55" s="30" t="s">
        <v>26</v>
      </c>
      <c r="B55" s="70"/>
      <c r="C55" s="31"/>
      <c r="D55" s="31"/>
      <c r="E55" s="31"/>
      <c r="F55" s="31"/>
      <c r="G55" s="31"/>
      <c r="H55" s="31"/>
      <c r="I55" s="31"/>
      <c r="J55" s="31"/>
      <c r="K55" s="31"/>
      <c r="L55" s="137" t="s">
        <v>23</v>
      </c>
      <c r="M55" s="138"/>
      <c r="N55" s="44" t="e">
        <f>(N43-N54)/N43*100%</f>
        <v>#DIV/0!</v>
      </c>
      <c r="O55" s="42"/>
    </row>
    <row r="56" spans="1:40" ht="18" customHeight="1" x14ac:dyDescent="0.2">
      <c r="A56" s="315"/>
      <c r="B56" s="316"/>
      <c r="C56" s="316"/>
      <c r="D56" s="316"/>
      <c r="E56" s="316"/>
      <c r="F56" s="316"/>
      <c r="G56" s="317"/>
      <c r="H56" s="330" t="s">
        <v>41</v>
      </c>
      <c r="I56" s="331"/>
      <c r="J56" s="331"/>
      <c r="K56" s="331"/>
      <c r="L56" s="332"/>
      <c r="M56" s="53" t="s">
        <v>34</v>
      </c>
      <c r="N56" s="22" t="s">
        <v>35</v>
      </c>
      <c r="O56" s="84"/>
      <c r="P56" s="13"/>
      <c r="Q56" s="13"/>
    </row>
    <row r="57" spans="1:40" ht="18" customHeight="1" x14ac:dyDescent="0.2">
      <c r="A57" s="318"/>
      <c r="B57" s="319"/>
      <c r="C57" s="319"/>
      <c r="D57" s="319"/>
      <c r="E57" s="319"/>
      <c r="F57" s="319"/>
      <c r="G57" s="320"/>
      <c r="H57" s="306" t="s">
        <v>48</v>
      </c>
      <c r="I57" s="307"/>
      <c r="J57" s="307"/>
      <c r="K57" s="307"/>
      <c r="L57" s="308"/>
      <c r="M57" s="15" t="s">
        <v>27</v>
      </c>
      <c r="N57" s="16" t="s">
        <v>32</v>
      </c>
      <c r="O57" s="10"/>
    </row>
    <row r="58" spans="1:40" ht="18" customHeight="1" x14ac:dyDescent="0.2">
      <c r="A58" s="318"/>
      <c r="B58" s="319"/>
      <c r="C58" s="319"/>
      <c r="D58" s="319"/>
      <c r="E58" s="319"/>
      <c r="F58" s="319"/>
      <c r="G58" s="320"/>
      <c r="H58" s="304" t="s">
        <v>18</v>
      </c>
      <c r="I58" s="303"/>
      <c r="J58" s="303"/>
      <c r="K58" s="303"/>
      <c r="L58" s="305"/>
      <c r="M58" s="15" t="s">
        <v>28</v>
      </c>
      <c r="N58" s="16" t="s">
        <v>33</v>
      </c>
      <c r="O58" s="10"/>
    </row>
    <row r="59" spans="1:40" ht="18" customHeight="1" x14ac:dyDescent="0.2">
      <c r="A59" s="318"/>
      <c r="B59" s="319"/>
      <c r="C59" s="319"/>
      <c r="D59" s="319"/>
      <c r="E59" s="319"/>
      <c r="F59" s="319"/>
      <c r="G59" s="320"/>
      <c r="H59" s="304" t="s">
        <v>49</v>
      </c>
      <c r="I59" s="303"/>
      <c r="J59" s="303"/>
      <c r="K59" s="303"/>
      <c r="L59" s="305"/>
      <c r="M59" s="15" t="s">
        <v>29</v>
      </c>
      <c r="N59" s="16" t="s">
        <v>27</v>
      </c>
      <c r="O59" s="10"/>
    </row>
    <row r="60" spans="1:40" ht="18" customHeight="1" x14ac:dyDescent="0.2">
      <c r="A60" s="318"/>
      <c r="B60" s="319"/>
      <c r="C60" s="319"/>
      <c r="D60" s="319"/>
      <c r="E60" s="319"/>
      <c r="F60" s="319"/>
      <c r="G60" s="320"/>
      <c r="H60" s="133" t="s">
        <v>50</v>
      </c>
      <c r="I60" s="134"/>
      <c r="J60" s="134"/>
      <c r="K60" s="134"/>
      <c r="L60" s="135"/>
      <c r="M60" s="15" t="s">
        <v>30</v>
      </c>
      <c r="N60" s="16" t="s">
        <v>28</v>
      </c>
      <c r="O60" s="10"/>
    </row>
    <row r="61" spans="1:40" ht="18" customHeight="1" x14ac:dyDescent="0.2">
      <c r="A61" s="318"/>
      <c r="B61" s="319"/>
      <c r="C61" s="319"/>
      <c r="D61" s="319"/>
      <c r="E61" s="319"/>
      <c r="F61" s="319"/>
      <c r="G61" s="320"/>
      <c r="H61" s="306" t="s">
        <v>42</v>
      </c>
      <c r="I61" s="307"/>
      <c r="J61" s="307"/>
      <c r="K61" s="307"/>
      <c r="L61" s="308"/>
      <c r="M61" s="15" t="s">
        <v>31</v>
      </c>
      <c r="N61" s="16" t="s">
        <v>29</v>
      </c>
      <c r="O61" s="10"/>
    </row>
    <row r="62" spans="1:40" ht="18" customHeight="1" x14ac:dyDescent="0.2">
      <c r="A62" s="318"/>
      <c r="B62" s="319"/>
      <c r="C62" s="319"/>
      <c r="D62" s="319"/>
      <c r="E62" s="319"/>
      <c r="F62" s="319"/>
      <c r="G62" s="320"/>
      <c r="H62" s="309" t="s">
        <v>47</v>
      </c>
      <c r="I62" s="310"/>
      <c r="J62" s="310"/>
      <c r="K62" s="310"/>
      <c r="L62" s="311"/>
      <c r="M62" s="15" t="s">
        <v>32</v>
      </c>
      <c r="N62" s="16" t="s">
        <v>30</v>
      </c>
      <c r="O62" s="10"/>
    </row>
    <row r="63" spans="1:40" ht="18" customHeight="1" thickBot="1" x14ac:dyDescent="0.25">
      <c r="A63" s="321"/>
      <c r="B63" s="322"/>
      <c r="C63" s="322"/>
      <c r="D63" s="322"/>
      <c r="E63" s="322"/>
      <c r="F63" s="322"/>
      <c r="G63" s="323"/>
      <c r="H63" s="312"/>
      <c r="I63" s="313"/>
      <c r="J63" s="313"/>
      <c r="K63" s="313"/>
      <c r="L63" s="314"/>
      <c r="M63" s="17" t="s">
        <v>33</v>
      </c>
      <c r="N63" s="18" t="s">
        <v>31</v>
      </c>
      <c r="O63" s="10"/>
    </row>
    <row r="64" spans="1:40" x14ac:dyDescent="0.2">
      <c r="A64" s="329"/>
      <c r="B64" s="329"/>
      <c r="C64" s="329"/>
      <c r="D64" s="329"/>
      <c r="E64" s="329"/>
      <c r="H64" s="67"/>
    </row>
    <row r="65" spans="1:10" x14ac:dyDescent="0.2">
      <c r="A65" s="329"/>
      <c r="B65" s="329"/>
      <c r="C65" s="329"/>
      <c r="D65" s="329"/>
      <c r="E65" s="329"/>
    </row>
    <row r="66" spans="1:10" x14ac:dyDescent="0.2">
      <c r="A66" s="329"/>
      <c r="B66" s="337"/>
      <c r="C66" s="337"/>
      <c r="D66" s="337"/>
      <c r="E66" s="337"/>
      <c r="J66" s="67"/>
    </row>
    <row r="67" spans="1:10" x14ac:dyDescent="0.2">
      <c r="A67" s="337"/>
      <c r="B67" s="337"/>
      <c r="C67" s="337"/>
      <c r="D67" s="337"/>
      <c r="E67" s="337"/>
    </row>
    <row r="68" spans="1:10" x14ac:dyDescent="0.2">
      <c r="A68" s="338"/>
      <c r="B68" s="339"/>
      <c r="C68" s="339"/>
      <c r="D68" s="339"/>
      <c r="E68" s="339"/>
    </row>
    <row r="69" spans="1:10" x14ac:dyDescent="0.2">
      <c r="A69" s="303"/>
      <c r="B69" s="303"/>
      <c r="C69" s="303"/>
      <c r="D69" s="303"/>
      <c r="E69" s="303"/>
    </row>
    <row r="70" spans="1:10" x14ac:dyDescent="0.2">
      <c r="A70" s="31"/>
      <c r="B70" s="31"/>
      <c r="C70" s="31"/>
      <c r="D70" s="31"/>
      <c r="E70" s="31"/>
    </row>
  </sheetData>
  <sheetProtection algorithmName="SHA-512" hashValue="JiUjYIM6bct4s3OPyvF7eb/gyVNyDjpZeMBVvjDA+A0Q2SIDfTdUoAsCJDasQ0EV7bfXL7Nfzz/z67robUKzWA==" saltValue="A4D3YJpUBPN+xA+0wB4RlA==" spinCount="100000" sheet="1" objects="1" scenarios="1"/>
  <mergeCells count="285">
    <mergeCell ref="I8:I9"/>
    <mergeCell ref="H10:H11"/>
    <mergeCell ref="I10:I11"/>
    <mergeCell ref="P10:AN11"/>
    <mergeCell ref="E1:N3"/>
    <mergeCell ref="B3:C3"/>
    <mergeCell ref="E4:N6"/>
    <mergeCell ref="B5:C5"/>
    <mergeCell ref="B7:C7"/>
    <mergeCell ref="E7:F7"/>
    <mergeCell ref="G7:K7"/>
    <mergeCell ref="M7:N7"/>
    <mergeCell ref="J8:J9"/>
    <mergeCell ref="K8:K9"/>
    <mergeCell ref="L8:L9"/>
    <mergeCell ref="M8:M9"/>
    <mergeCell ref="N8:N9"/>
    <mergeCell ref="B9:C9"/>
    <mergeCell ref="A10:A11"/>
    <mergeCell ref="B10:B11"/>
    <mergeCell ref="C10:C11"/>
    <mergeCell ref="D10:D11"/>
    <mergeCell ref="E10:F15"/>
    <mergeCell ref="G10:G11"/>
    <mergeCell ref="A8:A9"/>
    <mergeCell ref="D8:D9"/>
    <mergeCell ref="E8:E9"/>
    <mergeCell ref="F8:F9"/>
    <mergeCell ref="G8:H8"/>
    <mergeCell ref="P12:AN13"/>
    <mergeCell ref="A14:A15"/>
    <mergeCell ref="B14:B15"/>
    <mergeCell ref="C14:C15"/>
    <mergeCell ref="D14:D15"/>
    <mergeCell ref="G14:G15"/>
    <mergeCell ref="H14:H15"/>
    <mergeCell ref="I14:I15"/>
    <mergeCell ref="P14:AN15"/>
    <mergeCell ref="A12:A13"/>
    <mergeCell ref="B12:B13"/>
    <mergeCell ref="C12:C13"/>
    <mergeCell ref="D12:D13"/>
    <mergeCell ref="G12:G13"/>
    <mergeCell ref="H12:H13"/>
    <mergeCell ref="I12:I13"/>
    <mergeCell ref="G16:H16"/>
    <mergeCell ref="P16:AN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P17:AN18"/>
    <mergeCell ref="A19:A20"/>
    <mergeCell ref="B19:B20"/>
    <mergeCell ref="C19:C20"/>
    <mergeCell ref="D19:D20"/>
    <mergeCell ref="E19:E20"/>
    <mergeCell ref="F19:F20"/>
    <mergeCell ref="G19:G20"/>
    <mergeCell ref="H19:H20"/>
    <mergeCell ref="P19:AN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P23:AN24"/>
    <mergeCell ref="J24:K24"/>
    <mergeCell ref="L24:M25"/>
    <mergeCell ref="N24:N25"/>
    <mergeCell ref="G25:H25"/>
    <mergeCell ref="J25:K25"/>
    <mergeCell ref="P25:AN25"/>
    <mergeCell ref="I21:I22"/>
    <mergeCell ref="P21:AN22"/>
    <mergeCell ref="M26:M27"/>
    <mergeCell ref="N26:N31"/>
    <mergeCell ref="P26:AN27"/>
    <mergeCell ref="A28:A29"/>
    <mergeCell ref="B28:B29"/>
    <mergeCell ref="C28:C29"/>
    <mergeCell ref="D28:D29"/>
    <mergeCell ref="E28:E29"/>
    <mergeCell ref="F28:F29"/>
    <mergeCell ref="G28:G29"/>
    <mergeCell ref="G26:G27"/>
    <mergeCell ref="H26:H27"/>
    <mergeCell ref="I26:I27"/>
    <mergeCell ref="J26:J27"/>
    <mergeCell ref="K26:K27"/>
    <mergeCell ref="L26:L27"/>
    <mergeCell ref="A26:A27"/>
    <mergeCell ref="B26:B27"/>
    <mergeCell ref="C26:C27"/>
    <mergeCell ref="D26:D27"/>
    <mergeCell ref="E26:E27"/>
    <mergeCell ref="F26:F27"/>
    <mergeCell ref="P28:AN29"/>
    <mergeCell ref="A30:A31"/>
    <mergeCell ref="P30:AN31"/>
    <mergeCell ref="B30:B31"/>
    <mergeCell ref="C30:C31"/>
    <mergeCell ref="D30:D31"/>
    <mergeCell ref="E30:E31"/>
    <mergeCell ref="F30:F31"/>
    <mergeCell ref="G30:G31"/>
    <mergeCell ref="H30:H31"/>
    <mergeCell ref="I30:I31"/>
    <mergeCell ref="J28:J29"/>
    <mergeCell ref="K28:K29"/>
    <mergeCell ref="L28:L29"/>
    <mergeCell ref="M28:M29"/>
    <mergeCell ref="J30:J31"/>
    <mergeCell ref="K30:K31"/>
    <mergeCell ref="L30:L31"/>
    <mergeCell ref="M30:M31"/>
    <mergeCell ref="H28:H29"/>
    <mergeCell ref="I28:I29"/>
    <mergeCell ref="L35:L36"/>
    <mergeCell ref="M35:M36"/>
    <mergeCell ref="A33:A34"/>
    <mergeCell ref="B33:B34"/>
    <mergeCell ref="C33:C34"/>
    <mergeCell ref="D33:D34"/>
    <mergeCell ref="E33:E34"/>
    <mergeCell ref="L33:L34"/>
    <mergeCell ref="M33:M34"/>
    <mergeCell ref="A35:A36"/>
    <mergeCell ref="B35:B36"/>
    <mergeCell ref="C35:C36"/>
    <mergeCell ref="D35:D36"/>
    <mergeCell ref="E35:E36"/>
    <mergeCell ref="G35:G36"/>
    <mergeCell ref="F33:F42"/>
    <mergeCell ref="G33:G34"/>
    <mergeCell ref="H33:H34"/>
    <mergeCell ref="I33:I34"/>
    <mergeCell ref="J33:J42"/>
    <mergeCell ref="K33:K34"/>
    <mergeCell ref="H35:H36"/>
    <mergeCell ref="I35:I36"/>
    <mergeCell ref="I39:I40"/>
    <mergeCell ref="H41:H42"/>
    <mergeCell ref="I41:I42"/>
    <mergeCell ref="K41:K42"/>
    <mergeCell ref="L41:L42"/>
    <mergeCell ref="M41:M42"/>
    <mergeCell ref="P41:AN42"/>
    <mergeCell ref="A39:A40"/>
    <mergeCell ref="B39:B40"/>
    <mergeCell ref="C39:C40"/>
    <mergeCell ref="D39:D40"/>
    <mergeCell ref="E39:E40"/>
    <mergeCell ref="G39:G40"/>
    <mergeCell ref="K39:K40"/>
    <mergeCell ref="L39:L40"/>
    <mergeCell ref="M39:M40"/>
    <mergeCell ref="A41:A42"/>
    <mergeCell ref="B41:B42"/>
    <mergeCell ref="C41:C42"/>
    <mergeCell ref="D41:D42"/>
    <mergeCell ref="E41:E42"/>
    <mergeCell ref="G41:G42"/>
    <mergeCell ref="N33:N42"/>
    <mergeCell ref="P33:AN34"/>
    <mergeCell ref="K35:K36"/>
    <mergeCell ref="P35:AN36"/>
    <mergeCell ref="A37:A38"/>
    <mergeCell ref="B37:B38"/>
    <mergeCell ref="C37:C38"/>
    <mergeCell ref="D37:D38"/>
    <mergeCell ref="E37:E38"/>
    <mergeCell ref="G37:G38"/>
    <mergeCell ref="H37:H38"/>
    <mergeCell ref="H39:H40"/>
    <mergeCell ref="P39:AN40"/>
    <mergeCell ref="K37:K38"/>
    <mergeCell ref="L37:L38"/>
    <mergeCell ref="M37:M38"/>
    <mergeCell ref="P37:AN38"/>
    <mergeCell ref="I37:I38"/>
    <mergeCell ref="M44:M45"/>
    <mergeCell ref="N44:N53"/>
    <mergeCell ref="P44:AN45"/>
    <mergeCell ref="A46:A47"/>
    <mergeCell ref="B46:B47"/>
    <mergeCell ref="C46:C47"/>
    <mergeCell ref="D46:D47"/>
    <mergeCell ref="E46:E47"/>
    <mergeCell ref="F46:F47"/>
    <mergeCell ref="G46:G47"/>
    <mergeCell ref="G44:G45"/>
    <mergeCell ref="H44:H45"/>
    <mergeCell ref="I44:I45"/>
    <mergeCell ref="J44:J45"/>
    <mergeCell ref="K44:K45"/>
    <mergeCell ref="L44:L45"/>
    <mergeCell ref="A44:A45"/>
    <mergeCell ref="B44:B45"/>
    <mergeCell ref="C44:C45"/>
    <mergeCell ref="D44:D45"/>
    <mergeCell ref="E44:E45"/>
    <mergeCell ref="F44:F45"/>
    <mergeCell ref="P46:AN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H46:H47"/>
    <mergeCell ref="I46:I47"/>
    <mergeCell ref="J46:J47"/>
    <mergeCell ref="K46:K47"/>
    <mergeCell ref="L46:L47"/>
    <mergeCell ref="M46:M47"/>
    <mergeCell ref="J48:J49"/>
    <mergeCell ref="K48:K49"/>
    <mergeCell ref="L48:L49"/>
    <mergeCell ref="M48:M49"/>
    <mergeCell ref="P48:AN49"/>
    <mergeCell ref="A50:A51"/>
    <mergeCell ref="B50:B51"/>
    <mergeCell ref="C50:C51"/>
    <mergeCell ref="D50:D51"/>
    <mergeCell ref="E50:E51"/>
    <mergeCell ref="L50:L51"/>
    <mergeCell ref="M50:M51"/>
    <mergeCell ref="P50:AN51"/>
    <mergeCell ref="A52:A53"/>
    <mergeCell ref="B52:B53"/>
    <mergeCell ref="C52:C53"/>
    <mergeCell ref="D52:D53"/>
    <mergeCell ref="E52:E53"/>
    <mergeCell ref="F52:F53"/>
    <mergeCell ref="G52:G53"/>
    <mergeCell ref="F50:F51"/>
    <mergeCell ref="G50:G51"/>
    <mergeCell ref="H50:H51"/>
    <mergeCell ref="I50:I51"/>
    <mergeCell ref="J50:J51"/>
    <mergeCell ref="K50:K51"/>
    <mergeCell ref="A64:E64"/>
    <mergeCell ref="A65:E65"/>
    <mergeCell ref="A66:E66"/>
    <mergeCell ref="A67:E67"/>
    <mergeCell ref="A68:E68"/>
    <mergeCell ref="A69:E69"/>
    <mergeCell ref="P52:AN53"/>
    <mergeCell ref="L55:M55"/>
    <mergeCell ref="A56:G63"/>
    <mergeCell ref="H56:L56"/>
    <mergeCell ref="H57:L57"/>
    <mergeCell ref="H58:L58"/>
    <mergeCell ref="H59:L59"/>
    <mergeCell ref="H60:L60"/>
    <mergeCell ref="H61:L61"/>
    <mergeCell ref="H62:L63"/>
    <mergeCell ref="H52:H53"/>
    <mergeCell ref="I52:I53"/>
    <mergeCell ref="J52:J53"/>
    <mergeCell ref="K52:K53"/>
    <mergeCell ref="L52:L53"/>
    <mergeCell ref="M52:M53"/>
  </mergeCells>
  <conditionalFormatting sqref="I10:I16">
    <cfRule type="cellIs" dxfId="929" priority="42" operator="greaterThan">
      <formula>0.2</formula>
    </cfRule>
  </conditionalFormatting>
  <conditionalFormatting sqref="M26:M31">
    <cfRule type="containsText" dxfId="928" priority="29" operator="containsText" text="invalid">
      <formula>NOT(ISERROR(SEARCH("invalid",M26)))</formula>
    </cfRule>
    <cfRule type="cellIs" dxfId="927" priority="40" operator="lessThan">
      <formula>167.5</formula>
    </cfRule>
    <cfRule type="cellIs" dxfId="926" priority="41" operator="greaterThan">
      <formula>228.5</formula>
    </cfRule>
  </conditionalFormatting>
  <conditionalFormatting sqref="M33:M42 M44:M53">
    <cfRule type="containsText" dxfId="925" priority="39" operator="containsText" text="INVALID">
      <formula>NOT(ISERROR(SEARCH("INVALID",M33)))</formula>
    </cfRule>
  </conditionalFormatting>
  <conditionalFormatting sqref="P33 P44 P46 P48 P50 P52 P35 P37 P39 P41">
    <cfRule type="containsText" dxfId="924" priority="38" operator="containsText" text="Sample">
      <formula>NOT(ISERROR(SEARCH("Sample",P33)))</formula>
    </cfRule>
  </conditionalFormatting>
  <conditionalFormatting sqref="P26 P28 P30">
    <cfRule type="containsText" dxfId="923" priority="37" operator="containsText" text="seed">
      <formula>NOT(ISERROR(SEARCH("seed",P26)))</formula>
    </cfRule>
  </conditionalFormatting>
  <conditionalFormatting sqref="P14 P10 P12">
    <cfRule type="containsText" dxfId="922" priority="36" operator="containsText" text="contamination">
      <formula>NOT(ISERROR(SEARCH("contamination",P10)))</formula>
    </cfRule>
  </conditionalFormatting>
  <conditionalFormatting sqref="P16">
    <cfRule type="containsText" dxfId="921" priority="35" operator="containsText" text="outside">
      <formula>NOT(ISERROR(SEARCH("outside",P16)))</formula>
    </cfRule>
  </conditionalFormatting>
  <conditionalFormatting sqref="I16 F25 I25 N26 P16 N43 N54 N32">
    <cfRule type="containsErrors" dxfId="920" priority="34">
      <formula>ISERROR(F16)</formula>
    </cfRule>
  </conditionalFormatting>
  <conditionalFormatting sqref="M18">
    <cfRule type="containsErrors" dxfId="919" priority="33">
      <formula>ISERROR(M18)</formula>
    </cfRule>
  </conditionalFormatting>
  <conditionalFormatting sqref="N33">
    <cfRule type="containsErrors" dxfId="918" priority="32">
      <formula>ISERROR(N33)</formula>
    </cfRule>
  </conditionalFormatting>
  <conditionalFormatting sqref="N44">
    <cfRule type="containsErrors" dxfId="917" priority="31">
      <formula>ISERROR(N44)</formula>
    </cfRule>
  </conditionalFormatting>
  <conditionalFormatting sqref="N55">
    <cfRule type="containsErrors" dxfId="916" priority="30">
      <formula>ISERROR(N55)</formula>
    </cfRule>
  </conditionalFormatting>
  <conditionalFormatting sqref="M33:M42">
    <cfRule type="containsText" dxfId="915" priority="28" operator="containsText" text="invalid">
      <formula>NOT(ISERROR(SEARCH("invalid",M33)))</formula>
    </cfRule>
  </conditionalFormatting>
  <conditionalFormatting sqref="M44:M53">
    <cfRule type="containsText" dxfId="914" priority="27" operator="containsText" text="invalid">
      <formula>NOT(ISERROR(SEARCH("invalid",M44)))</formula>
    </cfRule>
  </conditionalFormatting>
  <conditionalFormatting sqref="I26:M31 P30 P28 P26">
    <cfRule type="cellIs" dxfId="913" priority="25" operator="equal">
      <formula>0</formula>
    </cfRule>
    <cfRule type="containsErrors" dxfId="912" priority="26">
      <formula>ISERROR(I26)</formula>
    </cfRule>
  </conditionalFormatting>
  <conditionalFormatting sqref="I33:M42 P41 P39 P37 P35 P33">
    <cfRule type="cellIs" dxfId="911" priority="23" operator="equal">
      <formula>0</formula>
    </cfRule>
    <cfRule type="containsErrors" dxfId="910" priority="24">
      <formula>ISERROR(I33)</formula>
    </cfRule>
  </conditionalFormatting>
  <conditionalFormatting sqref="I44:N53 P44 P50 P48 P46 P52">
    <cfRule type="cellIs" dxfId="909" priority="21" operator="equal">
      <formula>0</formula>
    </cfRule>
    <cfRule type="containsErrors" dxfId="908" priority="22">
      <formula>ISERROR(I44)</formula>
    </cfRule>
  </conditionalFormatting>
  <conditionalFormatting sqref="P30 P28 P26">
    <cfRule type="containsBlanks" dxfId="907" priority="20">
      <formula>LEN(TRIM(P26))=0</formula>
    </cfRule>
  </conditionalFormatting>
  <conditionalFormatting sqref="I10:I15">
    <cfRule type="containsBlanks" dxfId="906" priority="19">
      <formula>LEN(TRIM(I10))=0</formula>
    </cfRule>
  </conditionalFormatting>
  <conditionalFormatting sqref="J24:K25">
    <cfRule type="containsText" dxfId="905" priority="18" operator="containsText" text="too">
      <formula>NOT(ISERROR(SEARCH("too",J24)))</formula>
    </cfRule>
  </conditionalFormatting>
  <conditionalFormatting sqref="E19 E21 E23 E17">
    <cfRule type="containsText" dxfId="904" priority="17" operator="containsText" text="delete">
      <formula>NOT(ISERROR(SEARCH("delete",E17)))</formula>
    </cfRule>
  </conditionalFormatting>
  <conditionalFormatting sqref="P25">
    <cfRule type="containsText" dxfId="903" priority="16" operator="containsText" text="seed">
      <formula>NOT(ISERROR(SEARCH("seed",P25)))</formula>
    </cfRule>
  </conditionalFormatting>
  <conditionalFormatting sqref="J24:K25 N24:N25 P25">
    <cfRule type="containsErrors" dxfId="902" priority="15">
      <formula>ISERROR(J24)</formula>
    </cfRule>
  </conditionalFormatting>
  <conditionalFormatting sqref="M26:M31 M33:M42 M44:M53">
    <cfRule type="cellIs" dxfId="901" priority="14" operator="lessThan">
      <formula>0</formula>
    </cfRule>
  </conditionalFormatting>
  <conditionalFormatting sqref="P17 P23 P19 P21">
    <cfRule type="containsText" dxfId="900" priority="13" operator="containsText" text="Need">
      <formula>NOT(ISERROR(SEARCH("Need",P17)))</formula>
    </cfRule>
  </conditionalFormatting>
  <conditionalFormatting sqref="I17:I24">
    <cfRule type="expression" dxfId="899" priority="12">
      <formula>(G17-H17&lt;2)</formula>
    </cfRule>
  </conditionalFormatting>
  <conditionalFormatting sqref="I17:I24">
    <cfRule type="expression" dxfId="898" priority="11">
      <formula>(H17&lt;1)</formula>
    </cfRule>
  </conditionalFormatting>
  <conditionalFormatting sqref="I17:I24">
    <cfRule type="expression" dxfId="897" priority="10">
      <formula>ISBLANK(H17)</formula>
    </cfRule>
  </conditionalFormatting>
  <conditionalFormatting sqref="E17:E18">
    <cfRule type="expression" dxfId="896" priority="9">
      <formula>ISBLANK(H17)</formula>
    </cfRule>
  </conditionalFormatting>
  <conditionalFormatting sqref="E19:E20">
    <cfRule type="expression" dxfId="895" priority="8">
      <formula>ISBLANK(H19)</formula>
    </cfRule>
  </conditionalFormatting>
  <conditionalFormatting sqref="E21:E22">
    <cfRule type="expression" dxfId="894" priority="7">
      <formula>ISBLANK(H21)</formula>
    </cfRule>
  </conditionalFormatting>
  <conditionalFormatting sqref="E23:E24">
    <cfRule type="expression" dxfId="893" priority="6">
      <formula>ISBLANK(H23)</formula>
    </cfRule>
  </conditionalFormatting>
  <conditionalFormatting sqref="P10:AN15">
    <cfRule type="containsText" dxfId="892" priority="4" operator="containsText" text="meter">
      <formula>NOT(ISERROR(SEARCH("meter",P10)))</formula>
    </cfRule>
    <cfRule type="containsText" dxfId="891" priority="5" operator="containsText" text="False">
      <formula>NOT(ISERROR(SEARCH("False",P10)))</formula>
    </cfRule>
  </conditionalFormatting>
  <conditionalFormatting sqref="I10:I11">
    <cfRule type="expression" dxfId="890" priority="3">
      <formula>I10&lt;0</formula>
    </cfRule>
  </conditionalFormatting>
  <conditionalFormatting sqref="I12:I13">
    <cfRule type="expression" dxfId="889" priority="2">
      <formula>I12&lt;0</formula>
    </cfRule>
  </conditionalFormatting>
  <conditionalFormatting sqref="I14:I15">
    <cfRule type="expression" dxfId="888" priority="1">
      <formula>I14&lt;0</formula>
    </cfRule>
  </conditionalFormatting>
  <pageMargins left="0.7" right="0.7" top="0.75" bottom="0.75" header="0.3" footer="0.3"/>
  <pageSetup scale="50" orientation="landscape" r:id="rId1"/>
  <colBreaks count="1" manualBreakCount="1">
    <brk id="16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70"/>
  <sheetViews>
    <sheetView showGridLines="0" zoomScaleNormal="100" workbookViewId="0"/>
  </sheetViews>
  <sheetFormatPr defaultRowHeight="12.75" x14ac:dyDescent="0.2"/>
  <cols>
    <col min="1" max="1" width="18" style="1" customWidth="1"/>
    <col min="2" max="8" width="11.7109375" style="1" customWidth="1"/>
    <col min="9" max="13" width="13.7109375" style="1" customWidth="1"/>
    <col min="14" max="14" width="15.7109375" style="1" customWidth="1"/>
    <col min="15" max="15" width="1.28515625" style="43" customWidth="1"/>
    <col min="16" max="16384" width="9.140625" style="1"/>
  </cols>
  <sheetData>
    <row r="1" spans="1:40" ht="12.75" customHeight="1" x14ac:dyDescent="0.2">
      <c r="A1" s="78" t="s">
        <v>25</v>
      </c>
      <c r="B1" s="79" t="s">
        <v>24</v>
      </c>
      <c r="C1" s="79"/>
      <c r="D1" s="19"/>
      <c r="E1" s="281" t="s">
        <v>22</v>
      </c>
      <c r="F1" s="281"/>
      <c r="G1" s="281"/>
      <c r="H1" s="281"/>
      <c r="I1" s="281"/>
      <c r="J1" s="281"/>
      <c r="K1" s="281"/>
      <c r="L1" s="281"/>
      <c r="M1" s="281"/>
      <c r="N1" s="282"/>
      <c r="O1" s="34"/>
    </row>
    <row r="2" spans="1:40" ht="12.75" customHeight="1" x14ac:dyDescent="0.2">
      <c r="A2" s="2" t="s">
        <v>19</v>
      </c>
      <c r="B2" s="3" t="s">
        <v>19</v>
      </c>
      <c r="C2" s="20"/>
      <c r="D2" s="14"/>
      <c r="E2" s="283"/>
      <c r="F2" s="283"/>
      <c r="G2" s="283"/>
      <c r="H2" s="283"/>
      <c r="I2" s="283"/>
      <c r="J2" s="283"/>
      <c r="K2" s="283"/>
      <c r="L2" s="283"/>
      <c r="M2" s="283"/>
      <c r="N2" s="284"/>
      <c r="O2" s="34"/>
    </row>
    <row r="3" spans="1:40" ht="12.75" customHeight="1" x14ac:dyDescent="0.2">
      <c r="A3" s="25"/>
      <c r="B3" s="285"/>
      <c r="C3" s="285"/>
      <c r="D3" s="23"/>
      <c r="E3" s="283"/>
      <c r="F3" s="283"/>
      <c r="G3" s="283"/>
      <c r="H3" s="283"/>
      <c r="I3" s="283"/>
      <c r="J3" s="283"/>
      <c r="K3" s="283"/>
      <c r="L3" s="283"/>
      <c r="M3" s="283"/>
      <c r="N3" s="284"/>
      <c r="O3" s="34"/>
    </row>
    <row r="4" spans="1:40" ht="12.75" customHeight="1" x14ac:dyDescent="0.2">
      <c r="A4" s="2" t="s">
        <v>20</v>
      </c>
      <c r="B4" s="3" t="s">
        <v>20</v>
      </c>
      <c r="C4" s="20"/>
      <c r="D4" s="14"/>
      <c r="E4" s="286" t="s">
        <v>21</v>
      </c>
      <c r="F4" s="286"/>
      <c r="G4" s="286"/>
      <c r="H4" s="286"/>
      <c r="I4" s="286"/>
      <c r="J4" s="286"/>
      <c r="K4" s="286"/>
      <c r="L4" s="286"/>
      <c r="M4" s="286"/>
      <c r="N4" s="287"/>
      <c r="O4" s="35"/>
    </row>
    <row r="5" spans="1:40" ht="12.75" customHeight="1" x14ac:dyDescent="0.2">
      <c r="A5" s="25"/>
      <c r="B5" s="285"/>
      <c r="C5" s="285"/>
      <c r="D5" s="23"/>
      <c r="E5" s="286"/>
      <c r="F5" s="286"/>
      <c r="G5" s="286"/>
      <c r="H5" s="286"/>
      <c r="I5" s="286"/>
      <c r="J5" s="286"/>
      <c r="K5" s="286"/>
      <c r="L5" s="286"/>
      <c r="M5" s="286"/>
      <c r="N5" s="287"/>
      <c r="O5" s="35"/>
    </row>
    <row r="6" spans="1:40" ht="12.75" customHeight="1" x14ac:dyDescent="0.2">
      <c r="A6" s="2" t="s">
        <v>36</v>
      </c>
      <c r="B6" s="3" t="s">
        <v>36</v>
      </c>
      <c r="C6" s="3"/>
      <c r="D6" s="23"/>
      <c r="E6" s="286"/>
      <c r="F6" s="286"/>
      <c r="G6" s="286"/>
      <c r="H6" s="286"/>
      <c r="I6" s="286"/>
      <c r="J6" s="286"/>
      <c r="K6" s="286"/>
      <c r="L6" s="286"/>
      <c r="M6" s="286"/>
      <c r="N6" s="287"/>
      <c r="O6" s="35"/>
    </row>
    <row r="7" spans="1:40" ht="12.75" customHeight="1" x14ac:dyDescent="0.2">
      <c r="A7" s="24"/>
      <c r="B7" s="288"/>
      <c r="C7" s="288"/>
      <c r="D7" s="31"/>
      <c r="E7" s="289"/>
      <c r="F7" s="289"/>
      <c r="G7" s="289"/>
      <c r="H7" s="289"/>
      <c r="I7" s="289"/>
      <c r="J7" s="289"/>
      <c r="K7" s="289"/>
      <c r="L7" s="21"/>
      <c r="M7" s="289"/>
      <c r="N7" s="290"/>
      <c r="O7" s="36"/>
    </row>
    <row r="8" spans="1:40" ht="14.25" customHeight="1" x14ac:dyDescent="0.2">
      <c r="A8" s="262" t="s">
        <v>0</v>
      </c>
      <c r="B8" s="83" t="s">
        <v>1</v>
      </c>
      <c r="C8" s="82" t="s">
        <v>40</v>
      </c>
      <c r="D8" s="264" t="s">
        <v>9</v>
      </c>
      <c r="E8" s="264" t="s">
        <v>10</v>
      </c>
      <c r="F8" s="264" t="s">
        <v>11</v>
      </c>
      <c r="G8" s="266" t="s">
        <v>7</v>
      </c>
      <c r="H8" s="266"/>
      <c r="I8" s="267" t="s">
        <v>37</v>
      </c>
      <c r="J8" s="267" t="s">
        <v>8</v>
      </c>
      <c r="K8" s="267" t="s">
        <v>12</v>
      </c>
      <c r="L8" s="267" t="s">
        <v>38</v>
      </c>
      <c r="M8" s="267" t="s">
        <v>39</v>
      </c>
      <c r="N8" s="299" t="s">
        <v>13</v>
      </c>
      <c r="O8" s="37"/>
    </row>
    <row r="9" spans="1:40" ht="55.5" customHeight="1" thickBot="1" x14ac:dyDescent="0.25">
      <c r="A9" s="263"/>
      <c r="B9" s="301" t="s">
        <v>43</v>
      </c>
      <c r="C9" s="302"/>
      <c r="D9" s="265"/>
      <c r="E9" s="265"/>
      <c r="F9" s="265"/>
      <c r="G9" s="69" t="s">
        <v>2</v>
      </c>
      <c r="H9" s="69" t="s">
        <v>3</v>
      </c>
      <c r="I9" s="268"/>
      <c r="J9" s="268"/>
      <c r="K9" s="268"/>
      <c r="L9" s="268"/>
      <c r="M9" s="268"/>
      <c r="N9" s="300"/>
      <c r="O9" s="37"/>
    </row>
    <row r="10" spans="1:40" ht="15" customHeight="1" x14ac:dyDescent="0.2">
      <c r="A10" s="276" t="s">
        <v>45</v>
      </c>
      <c r="B10" s="277"/>
      <c r="C10" s="165"/>
      <c r="D10" s="254">
        <v>1</v>
      </c>
      <c r="E10" s="292"/>
      <c r="F10" s="293"/>
      <c r="G10" s="279"/>
      <c r="H10" s="280"/>
      <c r="I10" s="271" t="str">
        <f>IF(AND(G10&gt;0,H10&gt;0),G10-H10,"")</f>
        <v/>
      </c>
      <c r="J10" s="90"/>
      <c r="K10" s="91"/>
      <c r="L10" s="71"/>
      <c r="M10" s="71"/>
      <c r="N10" s="72"/>
      <c r="O10" s="85"/>
      <c r="P10" s="136" t="str">
        <f>IF(ISBLANK(H10),"",IF(AND(I10&gt;0.2,I10&lt;0.3),"Contamination, Labware, or Supersaturation of Dilution (D.I.) water.",IF(AND(I10&gt;0.29),"Review SOP's and fix the contamination issue.",IF(AND(I10&lt;0),"D.O. meter equipment issues."))))</f>
        <v/>
      </c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</row>
    <row r="11" spans="1:40" ht="15" customHeight="1" x14ac:dyDescent="0.2">
      <c r="A11" s="272"/>
      <c r="B11" s="278"/>
      <c r="C11" s="148"/>
      <c r="D11" s="255"/>
      <c r="E11" s="294"/>
      <c r="F11" s="295"/>
      <c r="G11" s="274"/>
      <c r="H11" s="201"/>
      <c r="I11" s="269"/>
      <c r="J11" s="92"/>
      <c r="K11" s="93"/>
      <c r="L11" s="59"/>
      <c r="M11" s="59"/>
      <c r="N11" s="61"/>
      <c r="O11" s="85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</row>
    <row r="12" spans="1:40" ht="15" customHeight="1" x14ac:dyDescent="0.2">
      <c r="A12" s="258" t="s">
        <v>45</v>
      </c>
      <c r="B12" s="273"/>
      <c r="C12" s="148"/>
      <c r="D12" s="255">
        <v>2</v>
      </c>
      <c r="E12" s="294"/>
      <c r="F12" s="295"/>
      <c r="G12" s="170"/>
      <c r="H12" s="170"/>
      <c r="I12" s="269" t="str">
        <f>IF(AND(G12&gt;0,H12&gt;0),G12-H12,"")</f>
        <v/>
      </c>
      <c r="J12" s="92"/>
      <c r="K12" s="93"/>
      <c r="L12" s="59"/>
      <c r="M12" s="59"/>
      <c r="N12" s="61"/>
      <c r="O12" s="86"/>
      <c r="P12" s="136" t="str">
        <f>IF(ISBLANK(H12),"",IF(AND(I12&gt;0.2,I12&lt;0.3),"Contamination, Labware, or Supersaturation of Dilution (D.I.) water.",IF(AND(I12&gt;0.29),"Review SOP's and fix the contamination issue.",IF(AND(I12&lt;0),"D.O. meter equipment issues."))))</f>
        <v/>
      </c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</row>
    <row r="13" spans="1:40" ht="15" customHeight="1" x14ac:dyDescent="0.2">
      <c r="A13" s="272"/>
      <c r="B13" s="274"/>
      <c r="C13" s="148"/>
      <c r="D13" s="255"/>
      <c r="E13" s="294"/>
      <c r="F13" s="295"/>
      <c r="G13" s="275"/>
      <c r="H13" s="275"/>
      <c r="I13" s="270"/>
      <c r="J13" s="92"/>
      <c r="K13" s="93"/>
      <c r="L13" s="59"/>
      <c r="M13" s="59"/>
      <c r="N13" s="61"/>
      <c r="O13" s="8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</row>
    <row r="14" spans="1:40" ht="15" customHeight="1" x14ac:dyDescent="0.2">
      <c r="A14" s="325" t="s">
        <v>45</v>
      </c>
      <c r="B14" s="278"/>
      <c r="C14" s="148"/>
      <c r="D14" s="255">
        <v>3</v>
      </c>
      <c r="E14" s="294"/>
      <c r="F14" s="295"/>
      <c r="G14" s="147"/>
      <c r="H14" s="147"/>
      <c r="I14" s="269" t="str">
        <f>IF(AND(G14&gt;0,H14&gt;0),G14-H14,"")</f>
        <v/>
      </c>
      <c r="J14" s="92"/>
      <c r="K14" s="93"/>
      <c r="L14" s="59"/>
      <c r="M14" s="59"/>
      <c r="N14" s="61"/>
      <c r="O14" s="86"/>
      <c r="P14" s="136" t="str">
        <f>IF(ISBLANK(H14),"",IF(AND(I14&gt;0.2,I14&lt;0.3),"Contamination, Labware, or Supersaturation of Dilution (D.I.) water.",IF(AND(I14&gt;0.29),"Review SOP's and fix the contamination issue.",IF(AND(I14&lt;0),"D.O. meter equipment issues."))))</f>
        <v/>
      </c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</row>
    <row r="15" spans="1:40" ht="15" customHeight="1" thickBot="1" x14ac:dyDescent="0.25">
      <c r="A15" s="326"/>
      <c r="B15" s="291"/>
      <c r="C15" s="149"/>
      <c r="D15" s="260"/>
      <c r="E15" s="296"/>
      <c r="F15" s="297"/>
      <c r="G15" s="156"/>
      <c r="H15" s="156"/>
      <c r="I15" s="298"/>
      <c r="J15" s="92"/>
      <c r="K15" s="93"/>
      <c r="L15" s="59"/>
      <c r="M15" s="59"/>
      <c r="N15" s="62"/>
      <c r="O15" s="8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</row>
    <row r="16" spans="1:40" ht="13.5" thickBot="1" x14ac:dyDescent="0.25">
      <c r="A16" s="8" t="s">
        <v>6</v>
      </c>
      <c r="B16" s="11"/>
      <c r="C16" s="9"/>
      <c r="D16" s="10"/>
      <c r="E16" s="31"/>
      <c r="F16" s="47"/>
      <c r="G16" s="251" t="s">
        <v>17</v>
      </c>
      <c r="H16" s="252"/>
      <c r="I16" s="80" t="e">
        <f>AVERAGEIF(I10:I15,"&gt;0")</f>
        <v>#DIV/0!</v>
      </c>
      <c r="J16" s="92"/>
      <c r="K16" s="93"/>
      <c r="L16" s="59"/>
      <c r="M16" s="59"/>
      <c r="N16" s="63"/>
      <c r="O16" s="87"/>
      <c r="P16" s="336" t="e">
        <f>IF(I16&gt;0.2,"Outside QA/QC parameters.","")</f>
        <v>#DIV/0!</v>
      </c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</row>
    <row r="17" spans="1:40" ht="15" customHeight="1" x14ac:dyDescent="0.2">
      <c r="A17" s="276" t="s">
        <v>4</v>
      </c>
      <c r="B17" s="165"/>
      <c r="C17" s="165"/>
      <c r="D17" s="254">
        <v>4</v>
      </c>
      <c r="E17" s="333" t="str">
        <f t="shared" ref="E17:E23" si="0">IF(AND(I17&gt;=2,H17&gt;=1),"","Delete Seed Values")</f>
        <v>Delete Seed Values</v>
      </c>
      <c r="F17" s="340"/>
      <c r="G17" s="169"/>
      <c r="H17" s="169"/>
      <c r="I17" s="334" t="str">
        <f t="shared" ref="I17:I23" si="1">IF(ISBLANK(H17),"",(G17-H17))</f>
        <v/>
      </c>
      <c r="J17" s="60"/>
      <c r="K17" s="60"/>
      <c r="L17" s="58"/>
      <c r="M17" s="58"/>
      <c r="N17" s="64"/>
      <c r="O17" s="84"/>
      <c r="P17" s="335" t="str">
        <f>IF(ISBLANK(H17),"",IF(AND(H17&lt;1),"Need to DELETE this individual seed control sample to perform accuarate SCF calculation. D.O. Depletion &lt; 1.0 mg/L remaining in bottle. Environmental sample too strong. Use LESS Sample. Need more nutrient water in bottle. Sample is not dilute enough.",IF(AND(G17-H17&lt;2),"Need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</row>
    <row r="18" spans="1:40" ht="15" customHeight="1" x14ac:dyDescent="0.2">
      <c r="A18" s="272"/>
      <c r="B18" s="148"/>
      <c r="C18" s="148"/>
      <c r="D18" s="255"/>
      <c r="E18" s="333"/>
      <c r="F18" s="256"/>
      <c r="G18" s="147"/>
      <c r="H18" s="147"/>
      <c r="I18" s="257"/>
      <c r="J18" s="60"/>
      <c r="K18" s="60"/>
      <c r="L18" s="10"/>
      <c r="M18" s="54"/>
      <c r="N18" s="65"/>
      <c r="O18" s="38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</row>
    <row r="19" spans="1:40" ht="15" customHeight="1" x14ac:dyDescent="0.2">
      <c r="A19" s="258" t="s">
        <v>4</v>
      </c>
      <c r="B19" s="148"/>
      <c r="C19" s="148"/>
      <c r="D19" s="255">
        <v>5</v>
      </c>
      <c r="E19" s="333" t="str">
        <f t="shared" si="0"/>
        <v>Delete Seed Values</v>
      </c>
      <c r="F19" s="256"/>
      <c r="G19" s="147"/>
      <c r="H19" s="147"/>
      <c r="I19" s="257" t="str">
        <f t="shared" si="1"/>
        <v/>
      </c>
      <c r="J19" s="60"/>
      <c r="K19" s="60"/>
      <c r="L19" s="55"/>
      <c r="M19" s="56"/>
      <c r="N19" s="75"/>
      <c r="O19" s="31"/>
      <c r="P19" s="335" t="str">
        <f t="shared" ref="P19" si="2">IF(ISBLANK(H19),"",IF(AND(H19&lt;1),"Need to DELETE this individual seed control sample to perform accuarate SCF calculation. D.O. Depletion &lt; 1.0 mg/L remaining in bottle. Environmental sample too strong. Use LESS Sample. Need more nutrient water in bottle. Sample is not dilute enough.",IF(AND(G19-H19&lt;2),"Need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</row>
    <row r="20" spans="1:40" ht="15" customHeight="1" x14ac:dyDescent="0.2">
      <c r="A20" s="272"/>
      <c r="B20" s="148"/>
      <c r="C20" s="148"/>
      <c r="D20" s="255"/>
      <c r="E20" s="333"/>
      <c r="F20" s="256"/>
      <c r="G20" s="147"/>
      <c r="H20" s="147"/>
      <c r="I20" s="257"/>
      <c r="J20" s="60"/>
      <c r="K20" s="60"/>
      <c r="L20" s="57"/>
      <c r="M20" s="56"/>
      <c r="N20" s="75"/>
      <c r="O20" s="31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</row>
    <row r="21" spans="1:40" ht="15" customHeight="1" x14ac:dyDescent="0.2">
      <c r="A21" s="258" t="s">
        <v>44</v>
      </c>
      <c r="B21" s="148"/>
      <c r="C21" s="148"/>
      <c r="D21" s="255">
        <v>6</v>
      </c>
      <c r="E21" s="333" t="str">
        <f t="shared" si="0"/>
        <v>Delete Seed Values</v>
      </c>
      <c r="F21" s="256"/>
      <c r="G21" s="147"/>
      <c r="H21" s="147"/>
      <c r="I21" s="257" t="str">
        <f t="shared" si="1"/>
        <v/>
      </c>
      <c r="J21" s="60"/>
      <c r="K21" s="60"/>
      <c r="L21" s="57"/>
      <c r="M21" s="56"/>
      <c r="N21" s="75"/>
      <c r="O21" s="31"/>
      <c r="P21" s="335" t="str">
        <f t="shared" ref="P21" si="3">IF(ISBLANK(H21),"",IF(AND(H21&lt;1),"Need to DELETE this individual seed control sample to perform accuarate SCF calculation. D.O. Depletion &lt; 1.0 mg/L remaining in bottle. Environmental sample too strong. Use LESS Sample. Need more nutrient water in bottle. Sample is not dilute enough.",IF(AND(G21-H21&lt;2),"Need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</row>
    <row r="22" spans="1:40" ht="15" customHeight="1" x14ac:dyDescent="0.2">
      <c r="A22" s="272"/>
      <c r="B22" s="148"/>
      <c r="C22" s="148"/>
      <c r="D22" s="255"/>
      <c r="E22" s="333"/>
      <c r="F22" s="256"/>
      <c r="G22" s="147"/>
      <c r="H22" s="147"/>
      <c r="I22" s="257"/>
      <c r="J22" s="60"/>
      <c r="K22" s="60"/>
      <c r="L22" s="57"/>
      <c r="M22" s="56"/>
      <c r="N22" s="75"/>
      <c r="O22" s="31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</row>
    <row r="23" spans="1:40" ht="15" customHeight="1" thickBot="1" x14ac:dyDescent="0.25">
      <c r="A23" s="258" t="s">
        <v>4</v>
      </c>
      <c r="B23" s="148"/>
      <c r="C23" s="148"/>
      <c r="D23" s="255">
        <v>7</v>
      </c>
      <c r="E23" s="333" t="str">
        <f t="shared" si="0"/>
        <v>Delete Seed Values</v>
      </c>
      <c r="F23" s="148"/>
      <c r="G23" s="147"/>
      <c r="H23" s="147"/>
      <c r="I23" s="257" t="str">
        <f t="shared" si="1"/>
        <v/>
      </c>
      <c r="J23" s="73"/>
      <c r="K23" s="73"/>
      <c r="L23" s="74"/>
      <c r="M23" s="76"/>
      <c r="N23" s="77"/>
      <c r="O23" s="31"/>
      <c r="P23" s="335" t="str">
        <f t="shared" ref="P23" si="4">IF(ISBLANK(H23),"",IF(AND(H23&lt;1),"Need to DELETE mLs Seed to perform accuarate SCF calculation. D.O. Depletion &lt; 1.0 mg/L remaining in bottle. Environmental sample too strong. Use LESS Sample. Need more nutrient water in bottle. Sample is not dilute enough.",IF(AND(G23-H23&lt;2),"Need to DELETE mLs Seed to perform accuarate SCF calculation. D.O. Depletion less than at least 2.0 mg/L. Environmental sample too weak. Use MORE Sample. Need less nutrient water in bottle. Sample is too dilute.","")))</f>
        <v/>
      </c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</row>
    <row r="24" spans="1:40" ht="15" customHeight="1" thickBot="1" x14ac:dyDescent="0.25">
      <c r="A24" s="259"/>
      <c r="B24" s="149"/>
      <c r="C24" s="149"/>
      <c r="D24" s="260"/>
      <c r="E24" s="333"/>
      <c r="F24" s="149"/>
      <c r="G24" s="156"/>
      <c r="H24" s="156"/>
      <c r="I24" s="261"/>
      <c r="J24" s="328" t="e">
        <f>IF(N24&lt;0.6,"SCF too Weak?","")</f>
        <v>#DIV/0!</v>
      </c>
      <c r="K24" s="328"/>
      <c r="L24" s="327" t="s">
        <v>46</v>
      </c>
      <c r="M24" s="327"/>
      <c r="N24" s="324" t="e">
        <f>IF(F25&gt;0,I25/F25,"")</f>
        <v>#DIV/0!</v>
      </c>
      <c r="O24" s="31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</row>
    <row r="25" spans="1:40" ht="15" customHeight="1" thickBot="1" x14ac:dyDescent="0.25">
      <c r="A25" s="8" t="s">
        <v>6</v>
      </c>
      <c r="B25" s="11"/>
      <c r="C25" s="9"/>
      <c r="D25" s="10"/>
      <c r="E25" s="31"/>
      <c r="F25" s="68" t="e">
        <f>AVERAGEIF(F17:F24,"&gt;0")</f>
        <v>#DIV/0!</v>
      </c>
      <c r="G25" s="251"/>
      <c r="H25" s="252"/>
      <c r="I25" s="81" t="e">
        <f>AVERAGEIF(I17:I24,"&gt;0")</f>
        <v>#DIV/0!</v>
      </c>
      <c r="J25" s="328" t="e">
        <f>IF(N24&gt;1,"SCF too Strong?","")</f>
        <v>#DIV/0!</v>
      </c>
      <c r="K25" s="328"/>
      <c r="L25" s="327"/>
      <c r="M25" s="327"/>
      <c r="N25" s="324"/>
      <c r="O25" s="31"/>
      <c r="P25" s="335" t="e">
        <f>IF(AND(N24&gt;1),"Increase dilution water. Seed correction sample too strong.",IF(AND(N24&lt;0.6),"Decrease dilution water. Seed correction sample too weak.",""))</f>
        <v>#DIV/0!</v>
      </c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</row>
    <row r="26" spans="1:40" ht="15" customHeight="1" x14ac:dyDescent="0.2">
      <c r="A26" s="253" t="s">
        <v>14</v>
      </c>
      <c r="B26" s="165"/>
      <c r="C26" s="165"/>
      <c r="D26" s="254">
        <v>8</v>
      </c>
      <c r="E26" s="167"/>
      <c r="F26" s="165"/>
      <c r="G26" s="169"/>
      <c r="H26" s="169"/>
      <c r="I26" s="238" t="str">
        <f>IF(AND(G26&gt;0,H26&gt;0),G26-H26,"")</f>
        <v/>
      </c>
      <c r="J26" s="238" t="str">
        <f>IF(F26&gt;0,N24*F26,"")</f>
        <v/>
      </c>
      <c r="K26" s="238" t="str">
        <f>IF(AND(G26&gt;0,H26&gt;0),I26-J26,"")</f>
        <v/>
      </c>
      <c r="L26" s="240">
        <f>IF(E26&gt;0,300/E26,0)</f>
        <v>0</v>
      </c>
      <c r="M26" s="240" t="str">
        <f>IF(AND(I26&gt;=2,H26&gt;=1),L26*K26,"INVALID")</f>
        <v>INVALID</v>
      </c>
      <c r="N26" s="242" t="e">
        <f>N32</f>
        <v>#DIV/0!</v>
      </c>
      <c r="O26" s="32"/>
      <c r="P26" s="136" t="str">
        <f>IF(ISBLANK(H26),"",IF(AND(M26&gt;228.5),"Decrease mLs of seed delivered to GGA bottle. Confirm with last 20 Standard deviation results.",IF(AND(M26&lt;167.5),"Increase mLs of seed delivered to GGA bottle. Confirm with last 20 Standard deviation results.","")))</f>
        <v/>
      </c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</row>
    <row r="27" spans="1:40" ht="15" customHeight="1" x14ac:dyDescent="0.2">
      <c r="A27" s="233"/>
      <c r="B27" s="148"/>
      <c r="C27" s="148"/>
      <c r="D27" s="255"/>
      <c r="E27" s="152"/>
      <c r="F27" s="148"/>
      <c r="G27" s="147"/>
      <c r="H27" s="147"/>
      <c r="I27" s="228"/>
      <c r="J27" s="239"/>
      <c r="K27" s="228"/>
      <c r="L27" s="241"/>
      <c r="M27" s="241"/>
      <c r="N27" s="243"/>
      <c r="O27" s="32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</row>
    <row r="28" spans="1:40" ht="15" customHeight="1" x14ac:dyDescent="0.2">
      <c r="A28" s="233" t="s">
        <v>14</v>
      </c>
      <c r="B28" s="148"/>
      <c r="C28" s="148"/>
      <c r="D28" s="235">
        <v>9</v>
      </c>
      <c r="E28" s="229"/>
      <c r="F28" s="227" t="str">
        <f>IF(F26&gt;0,F26,"")</f>
        <v/>
      </c>
      <c r="G28" s="147"/>
      <c r="H28" s="147"/>
      <c r="I28" s="228" t="str">
        <f>IF(AND(G28&gt;0,H28&gt;0),G28-H28,"")</f>
        <v/>
      </c>
      <c r="J28" s="239" t="e">
        <f>IF(F28&gt;0,N24*F28,"")</f>
        <v>#DIV/0!</v>
      </c>
      <c r="K28" s="239" t="str">
        <f>IF(AND(G28&gt;0,H28&gt;0),I28-J28,"")</f>
        <v/>
      </c>
      <c r="L28" s="247">
        <f>IF(E28&gt;0,300/E28,0)</f>
        <v>0</v>
      </c>
      <c r="M28" s="241" t="str">
        <f t="shared" ref="M28" si="5">IF(AND(I28&gt;=2,H28&gt;=1),L28*K28,"INVALID")</f>
        <v>INVALID</v>
      </c>
      <c r="N28" s="243"/>
      <c r="O28" s="32"/>
      <c r="P28" s="136" t="str">
        <f>IF(ISBLANK(H28),"",IF(AND(M28&gt;228.5),"Decrease mLs of seed delivered to GGA bottle. Confirm with last 20 Standard deviation results.",IF(AND(M28&lt;167.5),"Increase mLs of seed delivered to GGA bottle. Confirm with last 20 Standard deviation results.","")))</f>
        <v/>
      </c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</row>
    <row r="29" spans="1:40" ht="15" customHeight="1" x14ac:dyDescent="0.2">
      <c r="A29" s="233"/>
      <c r="B29" s="148"/>
      <c r="C29" s="148"/>
      <c r="D29" s="237"/>
      <c r="E29" s="229"/>
      <c r="F29" s="227"/>
      <c r="G29" s="147"/>
      <c r="H29" s="147"/>
      <c r="I29" s="228"/>
      <c r="J29" s="245"/>
      <c r="K29" s="246"/>
      <c r="L29" s="248"/>
      <c r="M29" s="241"/>
      <c r="N29" s="243"/>
      <c r="O29" s="32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</row>
    <row r="30" spans="1:40" ht="15" customHeight="1" x14ac:dyDescent="0.2">
      <c r="A30" s="233" t="s">
        <v>14</v>
      </c>
      <c r="B30" s="148"/>
      <c r="C30" s="148"/>
      <c r="D30" s="235">
        <v>10</v>
      </c>
      <c r="E30" s="229"/>
      <c r="F30" s="227" t="str">
        <f>IF(F26&gt;0,F26,"")</f>
        <v/>
      </c>
      <c r="G30" s="147"/>
      <c r="H30" s="147"/>
      <c r="I30" s="228" t="str">
        <f>IF(AND(G30&gt;0,H30&gt;0),G30-H30,"")</f>
        <v/>
      </c>
      <c r="J30" s="239" t="e">
        <f>IF(F30&gt;0,N24*F30,"")</f>
        <v>#DIV/0!</v>
      </c>
      <c r="K30" s="228" t="str">
        <f>IF(AND(G30&gt;0,H30&gt;0),I30-J30,"")</f>
        <v/>
      </c>
      <c r="L30" s="241">
        <f>IF(E30&gt;0,300/E30,0)</f>
        <v>0</v>
      </c>
      <c r="M30" s="241" t="str">
        <f t="shared" ref="M30" si="6">IF(AND(I30&gt;=2,H30&gt;=1),L30*K30,"INVALID")</f>
        <v>INVALID</v>
      </c>
      <c r="N30" s="243"/>
      <c r="O30" s="32"/>
      <c r="P30" s="136" t="str">
        <f t="shared" ref="P30" si="7">IF(ISBLANK(H30),"",IF(AND(M30&gt;228.5),"Decrease mLs of seed delivered to GGA bottle. Confirm with last 20 Standard deviation results.",IF(AND(M30&lt;167.5),"Increase mLs of seed delivered to GGA bottle. Confirm with last 20 Standard deviation results.","")))</f>
        <v/>
      </c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</row>
    <row r="31" spans="1:40" ht="15" customHeight="1" thickBot="1" x14ac:dyDescent="0.25">
      <c r="A31" s="234"/>
      <c r="B31" s="149"/>
      <c r="C31" s="149"/>
      <c r="D31" s="236"/>
      <c r="E31" s="230"/>
      <c r="F31" s="231"/>
      <c r="G31" s="147"/>
      <c r="H31" s="147"/>
      <c r="I31" s="232"/>
      <c r="J31" s="249"/>
      <c r="K31" s="232"/>
      <c r="L31" s="250"/>
      <c r="M31" s="250"/>
      <c r="N31" s="244"/>
      <c r="O31" s="32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</row>
    <row r="32" spans="1:40" ht="13.5" thickBot="1" x14ac:dyDescent="0.25">
      <c r="A32" s="8" t="s">
        <v>6</v>
      </c>
      <c r="B32" s="50"/>
      <c r="C32" s="9"/>
      <c r="D32" s="10"/>
      <c r="E32" s="9"/>
      <c r="F32" s="51"/>
      <c r="G32" s="50"/>
      <c r="H32" s="50"/>
      <c r="I32" s="49"/>
      <c r="J32" s="11"/>
      <c r="K32" s="11"/>
      <c r="L32" s="49"/>
      <c r="M32" s="48" t="s">
        <v>5</v>
      </c>
      <c r="N32" s="52" t="e">
        <f>AVERAGEIF(M26:M31,"&gt;0")</f>
        <v>#DIV/0!</v>
      </c>
      <c r="O32" s="33"/>
      <c r="P32" s="45"/>
      <c r="Q32" s="45"/>
      <c r="R32" s="45"/>
      <c r="S32" s="45"/>
      <c r="T32" s="45"/>
      <c r="U32" s="45"/>
      <c r="V32" s="45"/>
      <c r="W32" s="45"/>
      <c r="X32" s="45"/>
      <c r="Y32" s="46"/>
      <c r="Z32" s="46"/>
      <c r="AA32" s="46"/>
      <c r="AB32" s="46"/>
      <c r="AC32" s="46"/>
      <c r="AD32" s="46"/>
      <c r="AE32" s="46"/>
    </row>
    <row r="33" spans="1:40" ht="15" customHeight="1" x14ac:dyDescent="0.2">
      <c r="A33" s="209" t="s">
        <v>15</v>
      </c>
      <c r="B33" s="211"/>
      <c r="C33" s="211"/>
      <c r="D33" s="212">
        <v>11</v>
      </c>
      <c r="E33" s="213"/>
      <c r="F33" s="214"/>
      <c r="G33" s="217"/>
      <c r="H33" s="195"/>
      <c r="I33" s="196" t="str">
        <f>IF(AND(G33&gt;0,H33&gt;0),G33-H33,"")</f>
        <v/>
      </c>
      <c r="J33" s="203"/>
      <c r="K33" s="206" t="str">
        <f>IF(AND(G33&gt;0,H33&gt;0),I33-J33,"")</f>
        <v/>
      </c>
      <c r="L33" s="218">
        <f>IF(E33&gt;0,300/E33,0)</f>
        <v>0</v>
      </c>
      <c r="M33" s="219" t="str">
        <f>IF(AND(I33&gt;=2,H33&gt;=1),L33*K33,"INVALID")</f>
        <v>INVALID</v>
      </c>
      <c r="N33" s="179" t="e">
        <f>N43</f>
        <v>#DIV/0!</v>
      </c>
      <c r="O33" s="39"/>
      <c r="P33" s="136" t="str">
        <f>IF(ISBLANK(H33),"",IF(AND(H33&lt;1),"D.O. Depletion &lt; 1.0 mg/L remaining in bottle. Environmental sample too strong. Use LESS Sample. Need more nutrient water in bottle. Sample is not dilute enough.",IF(AND(G33-H33&lt;2),"D.O. Depletion less than at least 2.0 mg/L. Environmental sample too weak. Use MORE Sample. Need less nutrient water in bottle. Sample is too dilute.","")))</f>
        <v/>
      </c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</row>
    <row r="34" spans="1:40" ht="15" customHeight="1" x14ac:dyDescent="0.2">
      <c r="A34" s="210"/>
      <c r="B34" s="185"/>
      <c r="C34" s="185"/>
      <c r="D34" s="187"/>
      <c r="E34" s="189"/>
      <c r="F34" s="215"/>
      <c r="G34" s="191"/>
      <c r="H34" s="193"/>
      <c r="I34" s="197"/>
      <c r="J34" s="204"/>
      <c r="K34" s="175"/>
      <c r="L34" s="178"/>
      <c r="M34" s="172"/>
      <c r="N34" s="180"/>
      <c r="O34" s="40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</row>
    <row r="35" spans="1:40" ht="15" customHeight="1" x14ac:dyDescent="0.2">
      <c r="A35" s="182" t="s">
        <v>15</v>
      </c>
      <c r="B35" s="184"/>
      <c r="C35" s="184"/>
      <c r="D35" s="186">
        <v>12</v>
      </c>
      <c r="E35" s="188"/>
      <c r="F35" s="215"/>
      <c r="G35" s="190"/>
      <c r="H35" s="192"/>
      <c r="I35" s="194" t="str">
        <f t="shared" ref="I35" si="8">IF(AND(G35&gt;0,H35&gt;0),G35-H35,"")</f>
        <v/>
      </c>
      <c r="J35" s="204"/>
      <c r="K35" s="175" t="str">
        <f t="shared" ref="K35" si="9">IF(AND(G35&gt;0,H35&gt;0),I35-J35,"")</f>
        <v/>
      </c>
      <c r="L35" s="172">
        <f t="shared" ref="L35" si="10">IF(E35&gt;0,300/E35,0)</f>
        <v>0</v>
      </c>
      <c r="M35" s="172" t="str">
        <f>IF(AND(I35&gt;=2,H35&gt;=1),L35*K35,"INVALID")</f>
        <v>INVALID</v>
      </c>
      <c r="N35" s="180"/>
      <c r="O35" s="40"/>
      <c r="P35" s="136" t="str">
        <f t="shared" ref="P35" si="11">IF(ISBLANK(H35),"",IF(AND(H35&lt;1),"D.O. Depletion &lt; 1.0 mg/L remaining in bottle. Environmental sample too strong. Use LESS Sample. Need more nutrient water in bottle. Sample is not dilute enough.",IF(AND(G35-H35&lt;2),"D.O. Depletion less than at least 2.0 mg/L. Environmental sample too weak. Use MORE Sample. Need less nutrient water in bottle. Sample is too dilute.","")))</f>
        <v/>
      </c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</row>
    <row r="36" spans="1:40" ht="15" customHeight="1" x14ac:dyDescent="0.2">
      <c r="A36" s="183"/>
      <c r="B36" s="185"/>
      <c r="C36" s="185"/>
      <c r="D36" s="187"/>
      <c r="E36" s="189"/>
      <c r="F36" s="215"/>
      <c r="G36" s="191"/>
      <c r="H36" s="193"/>
      <c r="I36" s="194"/>
      <c r="J36" s="204"/>
      <c r="K36" s="175"/>
      <c r="L36" s="172"/>
      <c r="M36" s="172"/>
      <c r="N36" s="180"/>
      <c r="O36" s="40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</row>
    <row r="37" spans="1:40" ht="15" customHeight="1" x14ac:dyDescent="0.2">
      <c r="A37" s="198" t="s">
        <v>15</v>
      </c>
      <c r="B37" s="184"/>
      <c r="C37" s="184"/>
      <c r="D37" s="186">
        <v>13</v>
      </c>
      <c r="E37" s="188"/>
      <c r="F37" s="215"/>
      <c r="G37" s="190"/>
      <c r="H37" s="192"/>
      <c r="I37" s="194" t="str">
        <f t="shared" ref="I37:I41" si="12">IF(AND(G37&gt;0,H37&gt;0),G37-H37,"")</f>
        <v/>
      </c>
      <c r="J37" s="204"/>
      <c r="K37" s="175" t="str">
        <f t="shared" ref="K37" si="13">IF(AND(G37&gt;0,H37&gt;0),I37-J37,"")</f>
        <v/>
      </c>
      <c r="L37" s="172">
        <f t="shared" ref="L37" si="14">IF(E37&gt;0,300/E37,0)</f>
        <v>0</v>
      </c>
      <c r="M37" s="172" t="str">
        <f>IF(AND(I37&gt;=2,H37&gt;=1),L37*K37,"INVALID")</f>
        <v>INVALID</v>
      </c>
      <c r="N37" s="180"/>
      <c r="O37" s="40"/>
      <c r="P37" s="136" t="str">
        <f t="shared" ref="P37" si="15">IF(ISBLANK(H37),"",IF(AND(H37&lt;1),"D.O. Depletion &lt; 1.0 mg/L remaining in bottle. Environmental sample too strong. Use LESS Sample. Need more nutrient water in bottle. Sample is not dilute enough.",IF(AND(G37-H37&lt;2),"D.O. Depletion less than at least 2.0 mg/L. Environmental sample too weak. Use MORE Sample. Need less nutrient water in bottle. Sample is too dilute.","")))</f>
        <v/>
      </c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</row>
    <row r="38" spans="1:40" ht="15" customHeight="1" x14ac:dyDescent="0.2">
      <c r="A38" s="182"/>
      <c r="B38" s="220"/>
      <c r="C38" s="220"/>
      <c r="D38" s="221"/>
      <c r="E38" s="222"/>
      <c r="F38" s="215"/>
      <c r="G38" s="223"/>
      <c r="H38" s="224"/>
      <c r="I38" s="173"/>
      <c r="J38" s="204"/>
      <c r="K38" s="175"/>
      <c r="L38" s="172"/>
      <c r="M38" s="172"/>
      <c r="N38" s="180"/>
      <c r="O38" s="41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</row>
    <row r="39" spans="1:40" ht="15" customHeight="1" x14ac:dyDescent="0.2">
      <c r="A39" s="198" t="s">
        <v>15</v>
      </c>
      <c r="B39" s="184"/>
      <c r="C39" s="184"/>
      <c r="D39" s="186">
        <v>14</v>
      </c>
      <c r="E39" s="199"/>
      <c r="F39" s="215"/>
      <c r="G39" s="170"/>
      <c r="H39" s="170"/>
      <c r="I39" s="173" t="str">
        <f t="shared" si="12"/>
        <v/>
      </c>
      <c r="J39" s="204"/>
      <c r="K39" s="175" t="str">
        <f>IF(AND(G39&gt;0,H39&gt;0),I39-J39,"")</f>
        <v/>
      </c>
      <c r="L39" s="178">
        <f>IF(E39&gt;0,300/E39,0)</f>
        <v>0</v>
      </c>
      <c r="M39" s="172" t="str">
        <f>IF(AND(I39&gt;=2,H39&gt;=1),L39*K39,"INVALID")</f>
        <v>INVALID</v>
      </c>
      <c r="N39" s="180"/>
      <c r="O39" s="41"/>
      <c r="P39" s="136" t="str">
        <f t="shared" ref="P39" si="16">IF(ISBLANK(H39),"",IF(AND(H39&lt;1),"D.O. Depletion &lt; 1.0 mg/L remaining in bottle. Environmental sample too strong. Use LESS Sample. Need more nutrient water in bottle. Sample is not dilute enough.",IF(AND(G39-H39&lt;2),"D.O. Depletion less than at least 2.0 mg/L. Environmental sample too weak. Use MORE Sample. Need less nutrient water in bottle. Sample is too dilute.","")))</f>
        <v/>
      </c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</row>
    <row r="40" spans="1:40" ht="15" customHeight="1" x14ac:dyDescent="0.2">
      <c r="A40" s="182"/>
      <c r="B40" s="185"/>
      <c r="C40" s="185"/>
      <c r="D40" s="187"/>
      <c r="E40" s="200"/>
      <c r="F40" s="215"/>
      <c r="G40" s="201"/>
      <c r="H40" s="201"/>
      <c r="I40" s="202"/>
      <c r="J40" s="204"/>
      <c r="K40" s="175"/>
      <c r="L40" s="178"/>
      <c r="M40" s="172"/>
      <c r="N40" s="180"/>
      <c r="O40" s="41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</row>
    <row r="41" spans="1:40" ht="15" customHeight="1" x14ac:dyDescent="0.2">
      <c r="A41" s="198" t="s">
        <v>15</v>
      </c>
      <c r="B41" s="184"/>
      <c r="C41" s="184"/>
      <c r="D41" s="186">
        <v>15</v>
      </c>
      <c r="E41" s="199"/>
      <c r="F41" s="215"/>
      <c r="G41" s="170"/>
      <c r="H41" s="170"/>
      <c r="I41" s="173" t="str">
        <f t="shared" si="12"/>
        <v/>
      </c>
      <c r="J41" s="204"/>
      <c r="K41" s="175" t="str">
        <f t="shared" ref="K41" si="17">IF(AND(G41&gt;0,H41&gt;0),I41-J41,"")</f>
        <v/>
      </c>
      <c r="L41" s="172">
        <f t="shared" ref="L41" si="18">IF(E41&gt;0,300/E41,0)</f>
        <v>0</v>
      </c>
      <c r="M41" s="172" t="str">
        <f>IF(AND(I41&gt;=2,H41&gt;=1),L41*K41,"INVALID")</f>
        <v>INVALID</v>
      </c>
      <c r="N41" s="180"/>
      <c r="O41" s="41"/>
      <c r="P41" s="136" t="str">
        <f t="shared" ref="P41" si="19">IF(ISBLANK(H41),"",IF(AND(H41&lt;1),"D.O. Depletion &lt; 1.0 mg/L remaining in bottle. Environmental sample too strong. Use LESS Sample. Need more nutrient water in bottle. Sample is not dilute enough.",IF(AND(G41-H41&lt;2),"D.O. Depletion less than at least 2.0 mg/L. Environmental sample too weak. Use MORE Sample. Need less nutrient water in bottle. Sample is too dilute.","")))</f>
        <v/>
      </c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</row>
    <row r="42" spans="1:40" ht="15" customHeight="1" thickBot="1" x14ac:dyDescent="0.25">
      <c r="A42" s="207"/>
      <c r="B42" s="208"/>
      <c r="C42" s="208"/>
      <c r="D42" s="225"/>
      <c r="E42" s="226"/>
      <c r="F42" s="216"/>
      <c r="G42" s="171"/>
      <c r="H42" s="171"/>
      <c r="I42" s="174"/>
      <c r="J42" s="205"/>
      <c r="K42" s="176"/>
      <c r="L42" s="177"/>
      <c r="M42" s="177"/>
      <c r="N42" s="181"/>
      <c r="O42" s="41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</row>
    <row r="43" spans="1:40" ht="13.5" thickBot="1" x14ac:dyDescent="0.25">
      <c r="A43" s="8" t="s">
        <v>6</v>
      </c>
      <c r="B43" s="50"/>
      <c r="C43" s="9"/>
      <c r="D43" s="10"/>
      <c r="E43" s="9"/>
      <c r="F43" s="51"/>
      <c r="G43" s="50"/>
      <c r="H43" s="50"/>
      <c r="I43" s="49"/>
      <c r="J43" s="11"/>
      <c r="K43" s="11"/>
      <c r="L43" s="49"/>
      <c r="M43" s="48" t="s">
        <v>15</v>
      </c>
      <c r="N43" s="94" t="e">
        <f>AVERAGEIF(M33:M42,"&gt;0")</f>
        <v>#DIV/0!</v>
      </c>
      <c r="O43" s="33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</row>
    <row r="44" spans="1:40" ht="15" customHeight="1" x14ac:dyDescent="0.2">
      <c r="A44" s="164" t="s">
        <v>16</v>
      </c>
      <c r="B44" s="165"/>
      <c r="C44" s="165"/>
      <c r="D44" s="166">
        <v>16</v>
      </c>
      <c r="E44" s="167"/>
      <c r="F44" s="168" t="str">
        <f>IF(F26&gt;0,F26,"")</f>
        <v/>
      </c>
      <c r="G44" s="169"/>
      <c r="H44" s="169"/>
      <c r="I44" s="139" t="str">
        <f t="shared" ref="I44:I52" si="20">IF(AND(G44&gt;0,H44&gt;0),G44-H44,"")</f>
        <v/>
      </c>
      <c r="J44" s="158" t="e">
        <f>IF(F44&gt;0,N24*F44,"")</f>
        <v>#DIV/0!</v>
      </c>
      <c r="K44" s="159" t="str">
        <f t="shared" ref="K44:K52" si="21">IF(AND(G44&gt;0,H44&gt;0),I44-J44,"")</f>
        <v/>
      </c>
      <c r="L44" s="160">
        <f t="shared" ref="L44:L52" si="22">IF(E44&gt;0,300/E44,0)</f>
        <v>0</v>
      </c>
      <c r="M44" s="160" t="str">
        <f>IF(AND(I44&gt;=2,H44&gt;=1),L44*K44,"INVALID")</f>
        <v>INVALID</v>
      </c>
      <c r="N44" s="161" t="e">
        <f>N54</f>
        <v>#DIV/0!</v>
      </c>
      <c r="O44" s="39"/>
      <c r="P44" s="341" t="str">
        <f>IF(ISBLANK(H44),"",IF(AND(H44&lt;1),"D.O. Depletion &lt; 1.0 mg/L remaining in bottle. Environmental sample too strong. Use LESS Sample. Need more nutrient water in bottle. Sample is not dilute enough.",IF(AND(G44-H44&lt;2),"D.O. Depletion less than at least 2.0 mg/L. Environmental sample too weak. Use MORE Sample. Need less nutrient water in bottle. Sample is too dilute.","")))</f>
        <v/>
      </c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</row>
    <row r="45" spans="1:40" ht="15" customHeight="1" x14ac:dyDescent="0.2">
      <c r="A45" s="131"/>
      <c r="B45" s="148"/>
      <c r="C45" s="148"/>
      <c r="D45" s="157"/>
      <c r="E45" s="152"/>
      <c r="F45" s="154"/>
      <c r="G45" s="147"/>
      <c r="H45" s="147"/>
      <c r="I45" s="139"/>
      <c r="J45" s="141"/>
      <c r="K45" s="143"/>
      <c r="L45" s="145"/>
      <c r="M45" s="145"/>
      <c r="N45" s="162"/>
      <c r="O45" s="39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</row>
    <row r="46" spans="1:40" ht="15" customHeight="1" x14ac:dyDescent="0.2">
      <c r="A46" s="131" t="s">
        <v>16</v>
      </c>
      <c r="B46" s="148"/>
      <c r="C46" s="148"/>
      <c r="D46" s="157">
        <v>17</v>
      </c>
      <c r="E46" s="152"/>
      <c r="F46" s="154" t="str">
        <f>IF(F26&gt;0,F26,"")</f>
        <v/>
      </c>
      <c r="G46" s="147"/>
      <c r="H46" s="147"/>
      <c r="I46" s="139" t="str">
        <f t="shared" si="20"/>
        <v/>
      </c>
      <c r="J46" s="141" t="e">
        <f>IF(F46&gt;0,N24*F46,"")</f>
        <v>#DIV/0!</v>
      </c>
      <c r="K46" s="143" t="str">
        <f t="shared" si="21"/>
        <v/>
      </c>
      <c r="L46" s="145">
        <f t="shared" si="22"/>
        <v>0</v>
      </c>
      <c r="M46" s="145" t="str">
        <f t="shared" ref="M46" si="23">IF(AND(I46&gt;=2,H46&gt;=1),L46*K46,"INVALID")</f>
        <v>INVALID</v>
      </c>
      <c r="N46" s="162"/>
      <c r="O46" s="39"/>
      <c r="P46" s="341" t="str">
        <f t="shared" ref="P46" si="24">IF(ISBLANK(H46),"",IF(AND(H46&lt;1),"D.O. Depletion &lt; 1.0 mg/L remaining in bottle. Environmental sample too strong. Use LESS Sample. Need more nutrient water in bottle. Sample is not dilute enough.",IF(AND(G46-H46&lt;2),"D.O. Depletion less than at least 2.0 mg/L. Environmental sample too weak. Use MORE Sample. Need less nutrient water in bottle. Sample is too dilute.","")))</f>
        <v/>
      </c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41"/>
    </row>
    <row r="47" spans="1:40" ht="15" customHeight="1" x14ac:dyDescent="0.2">
      <c r="A47" s="131"/>
      <c r="B47" s="148"/>
      <c r="C47" s="148"/>
      <c r="D47" s="157"/>
      <c r="E47" s="152"/>
      <c r="F47" s="154"/>
      <c r="G47" s="147"/>
      <c r="H47" s="147"/>
      <c r="I47" s="139"/>
      <c r="J47" s="141"/>
      <c r="K47" s="143"/>
      <c r="L47" s="145"/>
      <c r="M47" s="145"/>
      <c r="N47" s="162"/>
      <c r="O47" s="39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</row>
    <row r="48" spans="1:40" ht="15" customHeight="1" x14ac:dyDescent="0.2">
      <c r="A48" s="131" t="s">
        <v>16</v>
      </c>
      <c r="B48" s="148"/>
      <c r="C48" s="148"/>
      <c r="D48" s="150">
        <v>18</v>
      </c>
      <c r="E48" s="152"/>
      <c r="F48" s="154" t="str">
        <f>IF(F26&gt;0,F26,"")</f>
        <v/>
      </c>
      <c r="G48" s="147"/>
      <c r="H48" s="147"/>
      <c r="I48" s="139" t="str">
        <f t="shared" si="20"/>
        <v/>
      </c>
      <c r="J48" s="141" t="e">
        <f>IF(F48&gt;0,N24*F48,"")</f>
        <v>#DIV/0!</v>
      </c>
      <c r="K48" s="143" t="str">
        <f t="shared" si="21"/>
        <v/>
      </c>
      <c r="L48" s="145">
        <f t="shared" si="22"/>
        <v>0</v>
      </c>
      <c r="M48" s="145" t="str">
        <f t="shared" ref="M48" si="25">IF(AND(I48&gt;=2,H48&gt;=1),L48*K48,"INVALID")</f>
        <v>INVALID</v>
      </c>
      <c r="N48" s="162"/>
      <c r="O48" s="39"/>
      <c r="P48" s="341" t="str">
        <f t="shared" ref="P48" si="26">IF(ISBLANK(H48),"",IF(AND(H48&lt;1),"D.O. Depletion &lt; 1.0 mg/L remaining in bottle. Environmental sample too strong. Use LESS Sample. Need more nutrient water in bottle. Sample is not dilute enough.",IF(AND(G48-H48&lt;2),"D.O. Depletion less than at least 2.0 mg/L. Environmental sample too weak. Use MORE Sample. Need less nutrient water in bottle. Sample is too dilute.","")))</f>
        <v/>
      </c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</row>
    <row r="49" spans="1:40" ht="15" customHeight="1" x14ac:dyDescent="0.2">
      <c r="A49" s="131"/>
      <c r="B49" s="148"/>
      <c r="C49" s="148"/>
      <c r="D49" s="150"/>
      <c r="E49" s="152"/>
      <c r="F49" s="154"/>
      <c r="G49" s="147"/>
      <c r="H49" s="147"/>
      <c r="I49" s="139"/>
      <c r="J49" s="141"/>
      <c r="K49" s="143"/>
      <c r="L49" s="145"/>
      <c r="M49" s="145"/>
      <c r="N49" s="162"/>
      <c r="O49" s="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</row>
    <row r="50" spans="1:40" ht="15" customHeight="1" x14ac:dyDescent="0.2">
      <c r="A50" s="131" t="s">
        <v>16</v>
      </c>
      <c r="B50" s="148"/>
      <c r="C50" s="148"/>
      <c r="D50" s="150">
        <v>19</v>
      </c>
      <c r="E50" s="152"/>
      <c r="F50" s="154" t="str">
        <f>IF(F26&gt;0,F26,"")</f>
        <v/>
      </c>
      <c r="G50" s="147"/>
      <c r="H50" s="147"/>
      <c r="I50" s="139" t="str">
        <f t="shared" si="20"/>
        <v/>
      </c>
      <c r="J50" s="141" t="e">
        <f>IF(F50&gt;0,N24*F50,"")</f>
        <v>#DIV/0!</v>
      </c>
      <c r="K50" s="143" t="str">
        <f t="shared" si="21"/>
        <v/>
      </c>
      <c r="L50" s="145">
        <f t="shared" si="22"/>
        <v>0</v>
      </c>
      <c r="M50" s="145" t="str">
        <f t="shared" ref="M50" si="27">IF(AND(I50&gt;=2,H50&gt;=1),L50*K50,"INVALID")</f>
        <v>INVALID</v>
      </c>
      <c r="N50" s="162"/>
      <c r="O50" s="41"/>
      <c r="P50" s="341" t="str">
        <f t="shared" ref="P50" si="28">IF(ISBLANK(H50),"",IF(AND(H50&lt;1),"D.O. Depletion &lt; 1.0 mg/L remaining in bottle. Environmental sample too strong. Use LESS Sample. Need more nutrient water in bottle. Sample is not dilute enough.",IF(AND(G50-H50&lt;2),"D.O. Depletion less than at least 2.0 mg/L. Environmental sample too weak. Use MORE Sample. Need less nutrient water in bottle. Sample is too dilute.","")))</f>
        <v/>
      </c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</row>
    <row r="51" spans="1:40" ht="15" customHeight="1" x14ac:dyDescent="0.2">
      <c r="A51" s="131"/>
      <c r="B51" s="148"/>
      <c r="C51" s="148"/>
      <c r="D51" s="150"/>
      <c r="E51" s="152"/>
      <c r="F51" s="154"/>
      <c r="G51" s="147"/>
      <c r="H51" s="147"/>
      <c r="I51" s="139"/>
      <c r="J51" s="141"/>
      <c r="K51" s="143"/>
      <c r="L51" s="145"/>
      <c r="M51" s="145"/>
      <c r="N51" s="162"/>
      <c r="O51" s="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</row>
    <row r="52" spans="1:40" ht="15" customHeight="1" x14ac:dyDescent="0.2">
      <c r="A52" s="131" t="s">
        <v>16</v>
      </c>
      <c r="B52" s="148"/>
      <c r="C52" s="148"/>
      <c r="D52" s="150">
        <v>20</v>
      </c>
      <c r="E52" s="152"/>
      <c r="F52" s="154" t="str">
        <f>IF(F26&gt;0,F26,"")</f>
        <v/>
      </c>
      <c r="G52" s="147"/>
      <c r="H52" s="147"/>
      <c r="I52" s="139" t="str">
        <f t="shared" si="20"/>
        <v/>
      </c>
      <c r="J52" s="141" t="e">
        <f>IF(F52&gt;0,N24*F52,"")</f>
        <v>#DIV/0!</v>
      </c>
      <c r="K52" s="143" t="str">
        <f t="shared" si="21"/>
        <v/>
      </c>
      <c r="L52" s="145">
        <f t="shared" si="22"/>
        <v>0</v>
      </c>
      <c r="M52" s="145" t="str">
        <f t="shared" ref="M52" si="29">IF(AND(I52&gt;=2,H52&gt;=1),L52*K52,"INVALID")</f>
        <v>INVALID</v>
      </c>
      <c r="N52" s="162"/>
      <c r="O52" s="41"/>
      <c r="P52" s="341" t="str">
        <f t="shared" ref="P52" si="30">IF(ISBLANK(H52),"",IF(AND(H52&lt;1),"D.O. Depletion &lt; 1.0 mg/L remaining in bottle. Environmental sample too strong. Use LESS Sample. Need more nutrient water in bottle. Sample is not dilute enough.",IF(AND(G52-H52&lt;2),"D.O. Depletion less than at least 2.0 mg/L. Environmental sample too weak. Use MORE Sample. Need less nutrient water in bottle. Sample is too dilute.","")))</f>
        <v/>
      </c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</row>
    <row r="53" spans="1:40" ht="15" customHeight="1" thickBot="1" x14ac:dyDescent="0.25">
      <c r="A53" s="132"/>
      <c r="B53" s="149"/>
      <c r="C53" s="149"/>
      <c r="D53" s="151"/>
      <c r="E53" s="153"/>
      <c r="F53" s="155"/>
      <c r="G53" s="156"/>
      <c r="H53" s="156"/>
      <c r="I53" s="140"/>
      <c r="J53" s="142"/>
      <c r="K53" s="144"/>
      <c r="L53" s="146"/>
      <c r="M53" s="146"/>
      <c r="N53" s="163"/>
      <c r="O53" s="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</row>
    <row r="54" spans="1:40" ht="12.2" customHeight="1" thickBot="1" x14ac:dyDescent="0.25">
      <c r="A54" s="4" t="s">
        <v>6</v>
      </c>
      <c r="B54" s="26"/>
      <c r="C54" s="6"/>
      <c r="D54" s="7"/>
      <c r="E54" s="6"/>
      <c r="F54" s="27"/>
      <c r="G54" s="26"/>
      <c r="H54" s="26"/>
      <c r="I54" s="12"/>
      <c r="J54" s="5"/>
      <c r="K54" s="5"/>
      <c r="L54" s="12"/>
      <c r="M54" s="28" t="s">
        <v>16</v>
      </c>
      <c r="N54" s="29" t="e">
        <f>AVERAGEIF(M44:M49,"&gt;0")</f>
        <v>#DIV/0!</v>
      </c>
      <c r="O54" s="33"/>
    </row>
    <row r="55" spans="1:40" ht="18" customHeight="1" thickBot="1" x14ac:dyDescent="0.25">
      <c r="A55" s="30" t="s">
        <v>26</v>
      </c>
      <c r="B55" s="70"/>
      <c r="C55" s="31"/>
      <c r="D55" s="31"/>
      <c r="E55" s="31"/>
      <c r="F55" s="31"/>
      <c r="G55" s="31"/>
      <c r="H55" s="31"/>
      <c r="I55" s="31"/>
      <c r="J55" s="31"/>
      <c r="K55" s="31"/>
      <c r="L55" s="137" t="s">
        <v>23</v>
      </c>
      <c r="M55" s="138"/>
      <c r="N55" s="44" t="e">
        <f>(N43-N54)/N43*100%</f>
        <v>#DIV/0!</v>
      </c>
      <c r="O55" s="42"/>
    </row>
    <row r="56" spans="1:40" ht="18" customHeight="1" x14ac:dyDescent="0.2">
      <c r="A56" s="315"/>
      <c r="B56" s="316"/>
      <c r="C56" s="316"/>
      <c r="D56" s="316"/>
      <c r="E56" s="316"/>
      <c r="F56" s="316"/>
      <c r="G56" s="317"/>
      <c r="H56" s="330" t="s">
        <v>41</v>
      </c>
      <c r="I56" s="331"/>
      <c r="J56" s="331"/>
      <c r="K56" s="331"/>
      <c r="L56" s="332"/>
      <c r="M56" s="53" t="s">
        <v>34</v>
      </c>
      <c r="N56" s="22" t="s">
        <v>35</v>
      </c>
      <c r="O56" s="84"/>
      <c r="P56" s="13"/>
      <c r="Q56" s="13"/>
    </row>
    <row r="57" spans="1:40" ht="18" customHeight="1" x14ac:dyDescent="0.2">
      <c r="A57" s="318"/>
      <c r="B57" s="319"/>
      <c r="C57" s="319"/>
      <c r="D57" s="319"/>
      <c r="E57" s="319"/>
      <c r="F57" s="319"/>
      <c r="G57" s="320"/>
      <c r="H57" s="306" t="s">
        <v>48</v>
      </c>
      <c r="I57" s="307"/>
      <c r="J57" s="307"/>
      <c r="K57" s="307"/>
      <c r="L57" s="308"/>
      <c r="M57" s="15" t="s">
        <v>27</v>
      </c>
      <c r="N57" s="16" t="s">
        <v>32</v>
      </c>
      <c r="O57" s="10"/>
    </row>
    <row r="58" spans="1:40" ht="18" customHeight="1" x14ac:dyDescent="0.2">
      <c r="A58" s="318"/>
      <c r="B58" s="319"/>
      <c r="C58" s="319"/>
      <c r="D58" s="319"/>
      <c r="E58" s="319"/>
      <c r="F58" s="319"/>
      <c r="G58" s="320"/>
      <c r="H58" s="304" t="s">
        <v>18</v>
      </c>
      <c r="I58" s="303"/>
      <c r="J58" s="303"/>
      <c r="K58" s="303"/>
      <c r="L58" s="305"/>
      <c r="M58" s="15" t="s">
        <v>28</v>
      </c>
      <c r="N58" s="16" t="s">
        <v>33</v>
      </c>
      <c r="O58" s="10"/>
    </row>
    <row r="59" spans="1:40" ht="18" customHeight="1" x14ac:dyDescent="0.2">
      <c r="A59" s="318"/>
      <c r="B59" s="319"/>
      <c r="C59" s="319"/>
      <c r="D59" s="319"/>
      <c r="E59" s="319"/>
      <c r="F59" s="319"/>
      <c r="G59" s="320"/>
      <c r="H59" s="304" t="s">
        <v>49</v>
      </c>
      <c r="I59" s="303"/>
      <c r="J59" s="303"/>
      <c r="K59" s="303"/>
      <c r="L59" s="305"/>
      <c r="M59" s="15" t="s">
        <v>29</v>
      </c>
      <c r="N59" s="16" t="s">
        <v>27</v>
      </c>
      <c r="O59" s="10"/>
    </row>
    <row r="60" spans="1:40" ht="18" customHeight="1" x14ac:dyDescent="0.2">
      <c r="A60" s="318"/>
      <c r="B60" s="319"/>
      <c r="C60" s="319"/>
      <c r="D60" s="319"/>
      <c r="E60" s="319"/>
      <c r="F60" s="319"/>
      <c r="G60" s="320"/>
      <c r="H60" s="133" t="s">
        <v>50</v>
      </c>
      <c r="I60" s="134"/>
      <c r="J60" s="134"/>
      <c r="K60" s="134"/>
      <c r="L60" s="135"/>
      <c r="M60" s="15" t="s">
        <v>30</v>
      </c>
      <c r="N60" s="16" t="s">
        <v>28</v>
      </c>
      <c r="O60" s="10"/>
    </row>
    <row r="61" spans="1:40" ht="18" customHeight="1" x14ac:dyDescent="0.2">
      <c r="A61" s="318"/>
      <c r="B61" s="319"/>
      <c r="C61" s="319"/>
      <c r="D61" s="319"/>
      <c r="E61" s="319"/>
      <c r="F61" s="319"/>
      <c r="G61" s="320"/>
      <c r="H61" s="306" t="s">
        <v>42</v>
      </c>
      <c r="I61" s="307"/>
      <c r="J61" s="307"/>
      <c r="K61" s="307"/>
      <c r="L61" s="308"/>
      <c r="M61" s="15" t="s">
        <v>31</v>
      </c>
      <c r="N61" s="16" t="s">
        <v>29</v>
      </c>
      <c r="O61" s="10"/>
    </row>
    <row r="62" spans="1:40" ht="18" customHeight="1" x14ac:dyDescent="0.2">
      <c r="A62" s="318"/>
      <c r="B62" s="319"/>
      <c r="C62" s="319"/>
      <c r="D62" s="319"/>
      <c r="E62" s="319"/>
      <c r="F62" s="319"/>
      <c r="G62" s="320"/>
      <c r="H62" s="309" t="s">
        <v>47</v>
      </c>
      <c r="I62" s="310"/>
      <c r="J62" s="310"/>
      <c r="K62" s="310"/>
      <c r="L62" s="311"/>
      <c r="M62" s="15" t="s">
        <v>32</v>
      </c>
      <c r="N62" s="16" t="s">
        <v>30</v>
      </c>
      <c r="O62" s="10"/>
    </row>
    <row r="63" spans="1:40" ht="18" customHeight="1" thickBot="1" x14ac:dyDescent="0.25">
      <c r="A63" s="321"/>
      <c r="B63" s="322"/>
      <c r="C63" s="322"/>
      <c r="D63" s="322"/>
      <c r="E63" s="322"/>
      <c r="F63" s="322"/>
      <c r="G63" s="323"/>
      <c r="H63" s="312"/>
      <c r="I63" s="313"/>
      <c r="J63" s="313"/>
      <c r="K63" s="313"/>
      <c r="L63" s="314"/>
      <c r="M63" s="17" t="s">
        <v>33</v>
      </c>
      <c r="N63" s="18" t="s">
        <v>31</v>
      </c>
      <c r="O63" s="10"/>
    </row>
    <row r="64" spans="1:40" x14ac:dyDescent="0.2">
      <c r="A64" s="329"/>
      <c r="B64" s="329"/>
      <c r="C64" s="329"/>
      <c r="D64" s="329"/>
      <c r="E64" s="329"/>
      <c r="H64" s="67"/>
    </row>
    <row r="65" spans="1:10" x14ac:dyDescent="0.2">
      <c r="A65" s="329"/>
      <c r="B65" s="329"/>
      <c r="C65" s="329"/>
      <c r="D65" s="329"/>
      <c r="E65" s="329"/>
    </row>
    <row r="66" spans="1:10" x14ac:dyDescent="0.2">
      <c r="A66" s="329"/>
      <c r="B66" s="337"/>
      <c r="C66" s="337"/>
      <c r="D66" s="337"/>
      <c r="E66" s="337"/>
      <c r="J66" s="67"/>
    </row>
    <row r="67" spans="1:10" x14ac:dyDescent="0.2">
      <c r="A67" s="337"/>
      <c r="B67" s="337"/>
      <c r="C67" s="337"/>
      <c r="D67" s="337"/>
      <c r="E67" s="337"/>
    </row>
    <row r="68" spans="1:10" x14ac:dyDescent="0.2">
      <c r="A68" s="338"/>
      <c r="B68" s="339"/>
      <c r="C68" s="339"/>
      <c r="D68" s="339"/>
      <c r="E68" s="339"/>
    </row>
    <row r="69" spans="1:10" x14ac:dyDescent="0.2">
      <c r="A69" s="303"/>
      <c r="B69" s="303"/>
      <c r="C69" s="303"/>
      <c r="D69" s="303"/>
      <c r="E69" s="303"/>
    </row>
    <row r="70" spans="1:10" x14ac:dyDescent="0.2">
      <c r="A70" s="31"/>
      <c r="B70" s="31"/>
      <c r="C70" s="31"/>
      <c r="D70" s="31"/>
      <c r="E70" s="31"/>
    </row>
  </sheetData>
  <sheetProtection algorithmName="SHA-512" hashValue="a+sxZ7xub231RbtEsRGnCMPiCMOtj+P4qhgIACz1Y8j/WKe6NpCi3TGLivTRWZNdF6wJ1jyQfqZUqt6sTJaLkw==" saltValue="zILAFdm7D8Qd7LYmmIgZmw==" spinCount="100000" sheet="1" objects="1" scenarios="1"/>
  <mergeCells count="285">
    <mergeCell ref="I8:I9"/>
    <mergeCell ref="H10:H11"/>
    <mergeCell ref="I10:I11"/>
    <mergeCell ref="P10:AN11"/>
    <mergeCell ref="E1:N3"/>
    <mergeCell ref="B3:C3"/>
    <mergeCell ref="E4:N6"/>
    <mergeCell ref="B5:C5"/>
    <mergeCell ref="B7:C7"/>
    <mergeCell ref="E7:F7"/>
    <mergeCell ref="G7:K7"/>
    <mergeCell ref="M7:N7"/>
    <mergeCell ref="J8:J9"/>
    <mergeCell ref="K8:K9"/>
    <mergeCell ref="L8:L9"/>
    <mergeCell ref="M8:M9"/>
    <mergeCell ref="N8:N9"/>
    <mergeCell ref="B9:C9"/>
    <mergeCell ref="A10:A11"/>
    <mergeCell ref="B10:B11"/>
    <mergeCell ref="C10:C11"/>
    <mergeCell ref="D10:D11"/>
    <mergeCell ref="E10:F15"/>
    <mergeCell ref="G10:G11"/>
    <mergeCell ref="A8:A9"/>
    <mergeCell ref="D8:D9"/>
    <mergeCell ref="E8:E9"/>
    <mergeCell ref="F8:F9"/>
    <mergeCell ref="G8:H8"/>
    <mergeCell ref="P12:AN13"/>
    <mergeCell ref="A14:A15"/>
    <mergeCell ref="B14:B15"/>
    <mergeCell ref="C14:C15"/>
    <mergeCell ref="D14:D15"/>
    <mergeCell ref="G14:G15"/>
    <mergeCell ref="H14:H15"/>
    <mergeCell ref="I14:I15"/>
    <mergeCell ref="P14:AN15"/>
    <mergeCell ref="A12:A13"/>
    <mergeCell ref="B12:B13"/>
    <mergeCell ref="C12:C13"/>
    <mergeCell ref="D12:D13"/>
    <mergeCell ref="G12:G13"/>
    <mergeCell ref="H12:H13"/>
    <mergeCell ref="I12:I13"/>
    <mergeCell ref="G16:H16"/>
    <mergeCell ref="P16:AN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P17:AN18"/>
    <mergeCell ref="A19:A20"/>
    <mergeCell ref="B19:B20"/>
    <mergeCell ref="C19:C20"/>
    <mergeCell ref="D19:D20"/>
    <mergeCell ref="E19:E20"/>
    <mergeCell ref="F19:F20"/>
    <mergeCell ref="G19:G20"/>
    <mergeCell ref="H19:H20"/>
    <mergeCell ref="P19:AN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P23:AN24"/>
    <mergeCell ref="J24:K24"/>
    <mergeCell ref="L24:M25"/>
    <mergeCell ref="N24:N25"/>
    <mergeCell ref="G25:H25"/>
    <mergeCell ref="J25:K25"/>
    <mergeCell ref="P25:AN25"/>
    <mergeCell ref="I21:I22"/>
    <mergeCell ref="P21:AN22"/>
    <mergeCell ref="M26:M27"/>
    <mergeCell ref="N26:N31"/>
    <mergeCell ref="P26:AN27"/>
    <mergeCell ref="A28:A29"/>
    <mergeCell ref="B28:B29"/>
    <mergeCell ref="C28:C29"/>
    <mergeCell ref="D28:D29"/>
    <mergeCell ref="E28:E29"/>
    <mergeCell ref="F28:F29"/>
    <mergeCell ref="G28:G29"/>
    <mergeCell ref="G26:G27"/>
    <mergeCell ref="H26:H27"/>
    <mergeCell ref="I26:I27"/>
    <mergeCell ref="J26:J27"/>
    <mergeCell ref="K26:K27"/>
    <mergeCell ref="L26:L27"/>
    <mergeCell ref="A26:A27"/>
    <mergeCell ref="B26:B27"/>
    <mergeCell ref="C26:C27"/>
    <mergeCell ref="D26:D27"/>
    <mergeCell ref="E26:E27"/>
    <mergeCell ref="F26:F27"/>
    <mergeCell ref="P28:AN29"/>
    <mergeCell ref="A30:A31"/>
    <mergeCell ref="P30:AN31"/>
    <mergeCell ref="B30:B31"/>
    <mergeCell ref="C30:C31"/>
    <mergeCell ref="D30:D31"/>
    <mergeCell ref="E30:E31"/>
    <mergeCell ref="F30:F31"/>
    <mergeCell ref="G30:G31"/>
    <mergeCell ref="H30:H31"/>
    <mergeCell ref="I30:I31"/>
    <mergeCell ref="J28:J29"/>
    <mergeCell ref="K28:K29"/>
    <mergeCell ref="L28:L29"/>
    <mergeCell ref="M28:M29"/>
    <mergeCell ref="J30:J31"/>
    <mergeCell ref="K30:K31"/>
    <mergeCell ref="L30:L31"/>
    <mergeCell ref="M30:M31"/>
    <mergeCell ref="H28:H29"/>
    <mergeCell ref="I28:I29"/>
    <mergeCell ref="L35:L36"/>
    <mergeCell ref="M35:M36"/>
    <mergeCell ref="A33:A34"/>
    <mergeCell ref="B33:B34"/>
    <mergeCell ref="C33:C34"/>
    <mergeCell ref="D33:D34"/>
    <mergeCell ref="E33:E34"/>
    <mergeCell ref="L33:L34"/>
    <mergeCell ref="M33:M34"/>
    <mergeCell ref="A35:A36"/>
    <mergeCell ref="B35:B36"/>
    <mergeCell ref="C35:C36"/>
    <mergeCell ref="D35:D36"/>
    <mergeCell ref="E35:E36"/>
    <mergeCell ref="G35:G36"/>
    <mergeCell ref="F33:F42"/>
    <mergeCell ref="G33:G34"/>
    <mergeCell ref="H33:H34"/>
    <mergeCell ref="I33:I34"/>
    <mergeCell ref="J33:J42"/>
    <mergeCell ref="K33:K34"/>
    <mergeCell ref="H35:H36"/>
    <mergeCell ref="I35:I36"/>
    <mergeCell ref="I39:I40"/>
    <mergeCell ref="H41:H42"/>
    <mergeCell ref="I41:I42"/>
    <mergeCell ref="K41:K42"/>
    <mergeCell ref="L41:L42"/>
    <mergeCell ref="M41:M42"/>
    <mergeCell ref="P41:AN42"/>
    <mergeCell ref="A39:A40"/>
    <mergeCell ref="B39:B40"/>
    <mergeCell ref="C39:C40"/>
    <mergeCell ref="D39:D40"/>
    <mergeCell ref="E39:E40"/>
    <mergeCell ref="G39:G40"/>
    <mergeCell ref="K39:K40"/>
    <mergeCell ref="L39:L40"/>
    <mergeCell ref="M39:M40"/>
    <mergeCell ref="A41:A42"/>
    <mergeCell ref="B41:B42"/>
    <mergeCell ref="C41:C42"/>
    <mergeCell ref="D41:D42"/>
    <mergeCell ref="E41:E42"/>
    <mergeCell ref="G41:G42"/>
    <mergeCell ref="N33:N42"/>
    <mergeCell ref="P33:AN34"/>
    <mergeCell ref="K35:K36"/>
    <mergeCell ref="P35:AN36"/>
    <mergeCell ref="A37:A38"/>
    <mergeCell ref="B37:B38"/>
    <mergeCell ref="C37:C38"/>
    <mergeCell ref="D37:D38"/>
    <mergeCell ref="E37:E38"/>
    <mergeCell ref="G37:G38"/>
    <mergeCell ref="H37:H38"/>
    <mergeCell ref="H39:H40"/>
    <mergeCell ref="P39:AN40"/>
    <mergeCell ref="K37:K38"/>
    <mergeCell ref="L37:L38"/>
    <mergeCell ref="M37:M38"/>
    <mergeCell ref="P37:AN38"/>
    <mergeCell ref="I37:I38"/>
    <mergeCell ref="M44:M45"/>
    <mergeCell ref="N44:N53"/>
    <mergeCell ref="P44:AN45"/>
    <mergeCell ref="A46:A47"/>
    <mergeCell ref="B46:B47"/>
    <mergeCell ref="C46:C47"/>
    <mergeCell ref="D46:D47"/>
    <mergeCell ref="E46:E47"/>
    <mergeCell ref="F46:F47"/>
    <mergeCell ref="G46:G47"/>
    <mergeCell ref="G44:G45"/>
    <mergeCell ref="H44:H45"/>
    <mergeCell ref="I44:I45"/>
    <mergeCell ref="J44:J45"/>
    <mergeCell ref="K44:K45"/>
    <mergeCell ref="L44:L45"/>
    <mergeCell ref="A44:A45"/>
    <mergeCell ref="B44:B45"/>
    <mergeCell ref="C44:C45"/>
    <mergeCell ref="D44:D45"/>
    <mergeCell ref="E44:E45"/>
    <mergeCell ref="F44:F45"/>
    <mergeCell ref="P46:AN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H46:H47"/>
    <mergeCell ref="I46:I47"/>
    <mergeCell ref="J46:J47"/>
    <mergeCell ref="K46:K47"/>
    <mergeCell ref="L46:L47"/>
    <mergeCell ref="M46:M47"/>
    <mergeCell ref="J48:J49"/>
    <mergeCell ref="K48:K49"/>
    <mergeCell ref="L48:L49"/>
    <mergeCell ref="M48:M49"/>
    <mergeCell ref="P48:AN49"/>
    <mergeCell ref="A50:A51"/>
    <mergeCell ref="B50:B51"/>
    <mergeCell ref="C50:C51"/>
    <mergeCell ref="D50:D51"/>
    <mergeCell ref="E50:E51"/>
    <mergeCell ref="L50:L51"/>
    <mergeCell ref="M50:M51"/>
    <mergeCell ref="P50:AN51"/>
    <mergeCell ref="A52:A53"/>
    <mergeCell ref="B52:B53"/>
    <mergeCell ref="C52:C53"/>
    <mergeCell ref="D52:D53"/>
    <mergeCell ref="E52:E53"/>
    <mergeCell ref="F52:F53"/>
    <mergeCell ref="G52:G53"/>
    <mergeCell ref="F50:F51"/>
    <mergeCell ref="G50:G51"/>
    <mergeCell ref="H50:H51"/>
    <mergeCell ref="I50:I51"/>
    <mergeCell ref="J50:J51"/>
    <mergeCell ref="K50:K51"/>
    <mergeCell ref="A64:E64"/>
    <mergeCell ref="A65:E65"/>
    <mergeCell ref="A66:E66"/>
    <mergeCell ref="A67:E67"/>
    <mergeCell ref="A68:E68"/>
    <mergeCell ref="A69:E69"/>
    <mergeCell ref="P52:AN53"/>
    <mergeCell ref="L55:M55"/>
    <mergeCell ref="A56:G63"/>
    <mergeCell ref="H56:L56"/>
    <mergeCell ref="H57:L57"/>
    <mergeCell ref="H58:L58"/>
    <mergeCell ref="H59:L59"/>
    <mergeCell ref="H60:L60"/>
    <mergeCell ref="H61:L61"/>
    <mergeCell ref="H62:L63"/>
    <mergeCell ref="H52:H53"/>
    <mergeCell ref="I52:I53"/>
    <mergeCell ref="J52:J53"/>
    <mergeCell ref="K52:K53"/>
    <mergeCell ref="L52:L53"/>
    <mergeCell ref="M52:M53"/>
  </mergeCells>
  <conditionalFormatting sqref="I10:I16">
    <cfRule type="cellIs" dxfId="887" priority="42" operator="greaterThan">
      <formula>0.2</formula>
    </cfRule>
  </conditionalFormatting>
  <conditionalFormatting sqref="M26:M31">
    <cfRule type="containsText" dxfId="886" priority="29" operator="containsText" text="invalid">
      <formula>NOT(ISERROR(SEARCH("invalid",M26)))</formula>
    </cfRule>
    <cfRule type="cellIs" dxfId="885" priority="40" operator="lessThan">
      <formula>167.5</formula>
    </cfRule>
    <cfRule type="cellIs" dxfId="884" priority="41" operator="greaterThan">
      <formula>228.5</formula>
    </cfRule>
  </conditionalFormatting>
  <conditionalFormatting sqref="M33:M42 M44:M53">
    <cfRule type="containsText" dxfId="883" priority="39" operator="containsText" text="INVALID">
      <formula>NOT(ISERROR(SEARCH("INVALID",M33)))</formula>
    </cfRule>
  </conditionalFormatting>
  <conditionalFormatting sqref="P33 P44 P46 P48 P50 P52 P35 P37 P39 P41">
    <cfRule type="containsText" dxfId="882" priority="38" operator="containsText" text="Sample">
      <formula>NOT(ISERROR(SEARCH("Sample",P33)))</formula>
    </cfRule>
  </conditionalFormatting>
  <conditionalFormatting sqref="P26 P28 P30">
    <cfRule type="containsText" dxfId="881" priority="37" operator="containsText" text="seed">
      <formula>NOT(ISERROR(SEARCH("seed",P26)))</formula>
    </cfRule>
  </conditionalFormatting>
  <conditionalFormatting sqref="P14 P10 P12">
    <cfRule type="containsText" dxfId="880" priority="36" operator="containsText" text="contamination">
      <formula>NOT(ISERROR(SEARCH("contamination",P10)))</formula>
    </cfRule>
  </conditionalFormatting>
  <conditionalFormatting sqref="P16">
    <cfRule type="containsText" dxfId="879" priority="35" operator="containsText" text="outside">
      <formula>NOT(ISERROR(SEARCH("outside",P16)))</formula>
    </cfRule>
  </conditionalFormatting>
  <conditionalFormatting sqref="I16 F25 I25 N26 P16 N43 N54 N32">
    <cfRule type="containsErrors" dxfId="878" priority="34">
      <formula>ISERROR(F16)</formula>
    </cfRule>
  </conditionalFormatting>
  <conditionalFormatting sqref="M18">
    <cfRule type="containsErrors" dxfId="877" priority="33">
      <formula>ISERROR(M18)</formula>
    </cfRule>
  </conditionalFormatting>
  <conditionalFormatting sqref="N33">
    <cfRule type="containsErrors" dxfId="876" priority="32">
      <formula>ISERROR(N33)</formula>
    </cfRule>
  </conditionalFormatting>
  <conditionalFormatting sqref="N44">
    <cfRule type="containsErrors" dxfId="875" priority="31">
      <formula>ISERROR(N44)</formula>
    </cfRule>
  </conditionalFormatting>
  <conditionalFormatting sqref="N55">
    <cfRule type="containsErrors" dxfId="874" priority="30">
      <formula>ISERROR(N55)</formula>
    </cfRule>
  </conditionalFormatting>
  <conditionalFormatting sqref="M33:M42">
    <cfRule type="containsText" dxfId="873" priority="28" operator="containsText" text="invalid">
      <formula>NOT(ISERROR(SEARCH("invalid",M33)))</formula>
    </cfRule>
  </conditionalFormatting>
  <conditionalFormatting sqref="M44:M53">
    <cfRule type="containsText" dxfId="872" priority="27" operator="containsText" text="invalid">
      <formula>NOT(ISERROR(SEARCH("invalid",M44)))</formula>
    </cfRule>
  </conditionalFormatting>
  <conditionalFormatting sqref="I26:M31 P30 P28 P26">
    <cfRule type="cellIs" dxfId="871" priority="25" operator="equal">
      <formula>0</formula>
    </cfRule>
    <cfRule type="containsErrors" dxfId="870" priority="26">
      <formula>ISERROR(I26)</formula>
    </cfRule>
  </conditionalFormatting>
  <conditionalFormatting sqref="I33:M42 P41 P39 P37 P35 P33">
    <cfRule type="cellIs" dxfId="869" priority="23" operator="equal">
      <formula>0</formula>
    </cfRule>
    <cfRule type="containsErrors" dxfId="868" priority="24">
      <formula>ISERROR(I33)</formula>
    </cfRule>
  </conditionalFormatting>
  <conditionalFormatting sqref="I44:N53 P44 P50 P48 P46 P52">
    <cfRule type="cellIs" dxfId="867" priority="21" operator="equal">
      <formula>0</formula>
    </cfRule>
    <cfRule type="containsErrors" dxfId="866" priority="22">
      <formula>ISERROR(I44)</formula>
    </cfRule>
  </conditionalFormatting>
  <conditionalFormatting sqref="P30 P28 P26">
    <cfRule type="containsBlanks" dxfId="865" priority="20">
      <formula>LEN(TRIM(P26))=0</formula>
    </cfRule>
  </conditionalFormatting>
  <conditionalFormatting sqref="I10:I15">
    <cfRule type="containsBlanks" dxfId="864" priority="19">
      <formula>LEN(TRIM(I10))=0</formula>
    </cfRule>
  </conditionalFormatting>
  <conditionalFormatting sqref="J24:K25">
    <cfRule type="containsText" dxfId="863" priority="18" operator="containsText" text="too">
      <formula>NOT(ISERROR(SEARCH("too",J24)))</formula>
    </cfRule>
  </conditionalFormatting>
  <conditionalFormatting sqref="E19 E21 E23 E17">
    <cfRule type="containsText" dxfId="862" priority="17" operator="containsText" text="delete">
      <formula>NOT(ISERROR(SEARCH("delete",E17)))</formula>
    </cfRule>
  </conditionalFormatting>
  <conditionalFormatting sqref="P25">
    <cfRule type="containsText" dxfId="861" priority="16" operator="containsText" text="seed">
      <formula>NOT(ISERROR(SEARCH("seed",P25)))</formula>
    </cfRule>
  </conditionalFormatting>
  <conditionalFormatting sqref="J24:K25 N24:N25 P25">
    <cfRule type="containsErrors" dxfId="860" priority="15">
      <formula>ISERROR(J24)</formula>
    </cfRule>
  </conditionalFormatting>
  <conditionalFormatting sqref="M26:M31 M33:M42 M44:M53">
    <cfRule type="cellIs" dxfId="859" priority="14" operator="lessThan">
      <formula>0</formula>
    </cfRule>
  </conditionalFormatting>
  <conditionalFormatting sqref="P17 P23 P19 P21">
    <cfRule type="containsText" dxfId="858" priority="13" operator="containsText" text="Need">
      <formula>NOT(ISERROR(SEARCH("Need",P17)))</formula>
    </cfRule>
  </conditionalFormatting>
  <conditionalFormatting sqref="I17:I24">
    <cfRule type="expression" dxfId="857" priority="12">
      <formula>(G17-H17&lt;2)</formula>
    </cfRule>
  </conditionalFormatting>
  <conditionalFormatting sqref="I17:I24">
    <cfRule type="expression" dxfId="856" priority="11">
      <formula>(H17&lt;1)</formula>
    </cfRule>
  </conditionalFormatting>
  <conditionalFormatting sqref="I17:I24">
    <cfRule type="expression" dxfId="855" priority="10">
      <formula>ISBLANK(H17)</formula>
    </cfRule>
  </conditionalFormatting>
  <conditionalFormatting sqref="E17:E18">
    <cfRule type="expression" dxfId="854" priority="9">
      <formula>ISBLANK(H17)</formula>
    </cfRule>
  </conditionalFormatting>
  <conditionalFormatting sqref="E19:E20">
    <cfRule type="expression" dxfId="853" priority="8">
      <formula>ISBLANK(H19)</formula>
    </cfRule>
  </conditionalFormatting>
  <conditionalFormatting sqref="E21:E22">
    <cfRule type="expression" dxfId="852" priority="7">
      <formula>ISBLANK(H21)</formula>
    </cfRule>
  </conditionalFormatting>
  <conditionalFormatting sqref="E23:E24">
    <cfRule type="expression" dxfId="851" priority="6">
      <formula>ISBLANK(H23)</formula>
    </cfRule>
  </conditionalFormatting>
  <conditionalFormatting sqref="P10:AN15">
    <cfRule type="containsText" dxfId="850" priority="4" operator="containsText" text="meter">
      <formula>NOT(ISERROR(SEARCH("meter",P10)))</formula>
    </cfRule>
    <cfRule type="containsText" dxfId="849" priority="5" operator="containsText" text="False">
      <formula>NOT(ISERROR(SEARCH("False",P10)))</formula>
    </cfRule>
  </conditionalFormatting>
  <conditionalFormatting sqref="I10:I11">
    <cfRule type="expression" dxfId="848" priority="3">
      <formula>I10&lt;0</formula>
    </cfRule>
  </conditionalFormatting>
  <conditionalFormatting sqref="I12:I13">
    <cfRule type="expression" dxfId="847" priority="2">
      <formula>I12&lt;0</formula>
    </cfRule>
  </conditionalFormatting>
  <conditionalFormatting sqref="I14:I15">
    <cfRule type="expression" dxfId="846" priority="1">
      <formula>I14&lt;0</formula>
    </cfRule>
  </conditionalFormatting>
  <pageMargins left="0.7" right="0.7" top="0.75" bottom="0.75" header="0.3" footer="0.3"/>
  <pageSetup scale="50" orientation="landscape" r:id="rId1"/>
  <colBreaks count="1" manualBreakCount="1">
    <brk id="16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70"/>
  <sheetViews>
    <sheetView showGridLines="0" zoomScaleNormal="100" workbookViewId="0"/>
  </sheetViews>
  <sheetFormatPr defaultRowHeight="12.75" x14ac:dyDescent="0.2"/>
  <cols>
    <col min="1" max="1" width="18" style="1" customWidth="1"/>
    <col min="2" max="8" width="11.7109375" style="1" customWidth="1"/>
    <col min="9" max="13" width="13.7109375" style="1" customWidth="1"/>
    <col min="14" max="14" width="15.7109375" style="1" customWidth="1"/>
    <col min="15" max="15" width="1.28515625" style="43" customWidth="1"/>
    <col min="16" max="16384" width="9.140625" style="1"/>
  </cols>
  <sheetData>
    <row r="1" spans="1:40" ht="12.75" customHeight="1" x14ac:dyDescent="0.2">
      <c r="A1" s="78" t="s">
        <v>25</v>
      </c>
      <c r="B1" s="79" t="s">
        <v>24</v>
      </c>
      <c r="C1" s="79"/>
      <c r="D1" s="19"/>
      <c r="E1" s="281" t="s">
        <v>22</v>
      </c>
      <c r="F1" s="281"/>
      <c r="G1" s="281"/>
      <c r="H1" s="281"/>
      <c r="I1" s="281"/>
      <c r="J1" s="281"/>
      <c r="K1" s="281"/>
      <c r="L1" s="281"/>
      <c r="M1" s="281"/>
      <c r="N1" s="282"/>
      <c r="O1" s="34"/>
    </row>
    <row r="2" spans="1:40" ht="12.75" customHeight="1" x14ac:dyDescent="0.2">
      <c r="A2" s="2" t="s">
        <v>19</v>
      </c>
      <c r="B2" s="3" t="s">
        <v>19</v>
      </c>
      <c r="C2" s="20"/>
      <c r="D2" s="14"/>
      <c r="E2" s="283"/>
      <c r="F2" s="283"/>
      <c r="G2" s="283"/>
      <c r="H2" s="283"/>
      <c r="I2" s="283"/>
      <c r="J2" s="283"/>
      <c r="K2" s="283"/>
      <c r="L2" s="283"/>
      <c r="M2" s="283"/>
      <c r="N2" s="284"/>
      <c r="O2" s="34"/>
    </row>
    <row r="3" spans="1:40" ht="12.75" customHeight="1" x14ac:dyDescent="0.2">
      <c r="A3" s="25"/>
      <c r="B3" s="285"/>
      <c r="C3" s="285"/>
      <c r="D3" s="23"/>
      <c r="E3" s="283"/>
      <c r="F3" s="283"/>
      <c r="G3" s="283"/>
      <c r="H3" s="283"/>
      <c r="I3" s="283"/>
      <c r="J3" s="283"/>
      <c r="K3" s="283"/>
      <c r="L3" s="283"/>
      <c r="M3" s="283"/>
      <c r="N3" s="284"/>
      <c r="O3" s="34"/>
    </row>
    <row r="4" spans="1:40" ht="12.75" customHeight="1" x14ac:dyDescent="0.2">
      <c r="A4" s="2" t="s">
        <v>20</v>
      </c>
      <c r="B4" s="3" t="s">
        <v>20</v>
      </c>
      <c r="C4" s="20"/>
      <c r="D4" s="14"/>
      <c r="E4" s="286" t="s">
        <v>21</v>
      </c>
      <c r="F4" s="286"/>
      <c r="G4" s="286"/>
      <c r="H4" s="286"/>
      <c r="I4" s="286"/>
      <c r="J4" s="286"/>
      <c r="K4" s="286"/>
      <c r="L4" s="286"/>
      <c r="M4" s="286"/>
      <c r="N4" s="287"/>
      <c r="O4" s="35"/>
    </row>
    <row r="5" spans="1:40" ht="12.75" customHeight="1" x14ac:dyDescent="0.2">
      <c r="A5" s="25"/>
      <c r="B5" s="285"/>
      <c r="C5" s="285"/>
      <c r="D5" s="23"/>
      <c r="E5" s="286"/>
      <c r="F5" s="286"/>
      <c r="G5" s="286"/>
      <c r="H5" s="286"/>
      <c r="I5" s="286"/>
      <c r="J5" s="286"/>
      <c r="K5" s="286"/>
      <c r="L5" s="286"/>
      <c r="M5" s="286"/>
      <c r="N5" s="287"/>
      <c r="O5" s="35"/>
    </row>
    <row r="6" spans="1:40" ht="12.75" customHeight="1" x14ac:dyDescent="0.2">
      <c r="A6" s="2" t="s">
        <v>36</v>
      </c>
      <c r="B6" s="3" t="s">
        <v>36</v>
      </c>
      <c r="C6" s="3"/>
      <c r="D6" s="23"/>
      <c r="E6" s="286"/>
      <c r="F6" s="286"/>
      <c r="G6" s="286"/>
      <c r="H6" s="286"/>
      <c r="I6" s="286"/>
      <c r="J6" s="286"/>
      <c r="K6" s="286"/>
      <c r="L6" s="286"/>
      <c r="M6" s="286"/>
      <c r="N6" s="287"/>
      <c r="O6" s="35"/>
    </row>
    <row r="7" spans="1:40" ht="12.75" customHeight="1" x14ac:dyDescent="0.2">
      <c r="A7" s="24"/>
      <c r="B7" s="288"/>
      <c r="C7" s="288"/>
      <c r="D7" s="31"/>
      <c r="E7" s="289"/>
      <c r="F7" s="289"/>
      <c r="G7" s="289"/>
      <c r="H7" s="289"/>
      <c r="I7" s="289"/>
      <c r="J7" s="289"/>
      <c r="K7" s="289"/>
      <c r="L7" s="21"/>
      <c r="M7" s="289"/>
      <c r="N7" s="290"/>
      <c r="O7" s="36"/>
    </row>
    <row r="8" spans="1:40" ht="14.25" customHeight="1" x14ac:dyDescent="0.2">
      <c r="A8" s="262" t="s">
        <v>0</v>
      </c>
      <c r="B8" s="83" t="s">
        <v>1</v>
      </c>
      <c r="C8" s="82" t="s">
        <v>40</v>
      </c>
      <c r="D8" s="264" t="s">
        <v>9</v>
      </c>
      <c r="E8" s="264" t="s">
        <v>10</v>
      </c>
      <c r="F8" s="264" t="s">
        <v>11</v>
      </c>
      <c r="G8" s="266" t="s">
        <v>7</v>
      </c>
      <c r="H8" s="266"/>
      <c r="I8" s="267" t="s">
        <v>37</v>
      </c>
      <c r="J8" s="267" t="s">
        <v>8</v>
      </c>
      <c r="K8" s="267" t="s">
        <v>12</v>
      </c>
      <c r="L8" s="267" t="s">
        <v>38</v>
      </c>
      <c r="M8" s="267" t="s">
        <v>39</v>
      </c>
      <c r="N8" s="299" t="s">
        <v>13</v>
      </c>
      <c r="O8" s="37"/>
    </row>
    <row r="9" spans="1:40" ht="55.5" customHeight="1" thickBot="1" x14ac:dyDescent="0.25">
      <c r="A9" s="263"/>
      <c r="B9" s="301" t="s">
        <v>43</v>
      </c>
      <c r="C9" s="302"/>
      <c r="D9" s="265"/>
      <c r="E9" s="265"/>
      <c r="F9" s="265"/>
      <c r="G9" s="69" t="s">
        <v>2</v>
      </c>
      <c r="H9" s="69" t="s">
        <v>3</v>
      </c>
      <c r="I9" s="268"/>
      <c r="J9" s="268"/>
      <c r="K9" s="268"/>
      <c r="L9" s="268"/>
      <c r="M9" s="268"/>
      <c r="N9" s="300"/>
      <c r="O9" s="37"/>
    </row>
    <row r="10" spans="1:40" ht="15" customHeight="1" x14ac:dyDescent="0.2">
      <c r="A10" s="276" t="s">
        <v>45</v>
      </c>
      <c r="B10" s="277"/>
      <c r="C10" s="165"/>
      <c r="D10" s="254">
        <v>1</v>
      </c>
      <c r="E10" s="292"/>
      <c r="F10" s="293"/>
      <c r="G10" s="279"/>
      <c r="H10" s="280"/>
      <c r="I10" s="271" t="str">
        <f>IF(AND(G10&gt;0,H10&gt;0),G10-H10,"")</f>
        <v/>
      </c>
      <c r="J10" s="90"/>
      <c r="K10" s="91"/>
      <c r="L10" s="71"/>
      <c r="M10" s="71"/>
      <c r="N10" s="72"/>
      <c r="O10" s="85"/>
      <c r="P10" s="136" t="str">
        <f>IF(ISBLANK(H10),"",IF(AND(I10&gt;0.2,I10&lt;0.3),"Contamination, Labware, or Supersaturation of Dilution (D.I.) water.",IF(AND(I10&gt;0.29),"Review SOP's and fix the contamination issue.",IF(AND(I10&lt;0),"D.O. meter equipment issues."))))</f>
        <v/>
      </c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</row>
    <row r="11" spans="1:40" ht="15" customHeight="1" x14ac:dyDescent="0.2">
      <c r="A11" s="272"/>
      <c r="B11" s="278"/>
      <c r="C11" s="148"/>
      <c r="D11" s="255"/>
      <c r="E11" s="294"/>
      <c r="F11" s="295"/>
      <c r="G11" s="274"/>
      <c r="H11" s="201"/>
      <c r="I11" s="269"/>
      <c r="J11" s="92"/>
      <c r="K11" s="93"/>
      <c r="L11" s="59"/>
      <c r="M11" s="59"/>
      <c r="N11" s="61"/>
      <c r="O11" s="85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</row>
    <row r="12" spans="1:40" ht="15" customHeight="1" x14ac:dyDescent="0.2">
      <c r="A12" s="258" t="s">
        <v>45</v>
      </c>
      <c r="B12" s="273"/>
      <c r="C12" s="148"/>
      <c r="D12" s="255">
        <v>2</v>
      </c>
      <c r="E12" s="294"/>
      <c r="F12" s="295"/>
      <c r="G12" s="170"/>
      <c r="H12" s="170"/>
      <c r="I12" s="269" t="str">
        <f>IF(AND(G12&gt;0,H12&gt;0),G12-H12,"")</f>
        <v/>
      </c>
      <c r="J12" s="92"/>
      <c r="K12" s="93"/>
      <c r="L12" s="59"/>
      <c r="M12" s="59"/>
      <c r="N12" s="61"/>
      <c r="O12" s="86"/>
      <c r="P12" s="136" t="str">
        <f>IF(ISBLANK(H12),"",IF(AND(I12&gt;0.2,I12&lt;0.3),"Contamination, Labware, or Supersaturation of Dilution (D.I.) water.",IF(AND(I12&gt;0.29),"Review SOP's and fix the contamination issue.",IF(AND(I12&lt;0),"D.O. meter equipment issues."))))</f>
        <v/>
      </c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</row>
    <row r="13" spans="1:40" ht="15" customHeight="1" x14ac:dyDescent="0.2">
      <c r="A13" s="272"/>
      <c r="B13" s="274"/>
      <c r="C13" s="148"/>
      <c r="D13" s="255"/>
      <c r="E13" s="294"/>
      <c r="F13" s="295"/>
      <c r="G13" s="275"/>
      <c r="H13" s="275"/>
      <c r="I13" s="270"/>
      <c r="J13" s="92"/>
      <c r="K13" s="93"/>
      <c r="L13" s="59"/>
      <c r="M13" s="59"/>
      <c r="N13" s="61"/>
      <c r="O13" s="8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</row>
    <row r="14" spans="1:40" ht="15" customHeight="1" x14ac:dyDescent="0.2">
      <c r="A14" s="325" t="s">
        <v>45</v>
      </c>
      <c r="B14" s="278"/>
      <c r="C14" s="148"/>
      <c r="D14" s="255">
        <v>3</v>
      </c>
      <c r="E14" s="294"/>
      <c r="F14" s="295"/>
      <c r="G14" s="147"/>
      <c r="H14" s="147"/>
      <c r="I14" s="269" t="str">
        <f>IF(AND(G14&gt;0,H14&gt;0),G14-H14,"")</f>
        <v/>
      </c>
      <c r="J14" s="92"/>
      <c r="K14" s="93"/>
      <c r="L14" s="59"/>
      <c r="M14" s="59"/>
      <c r="N14" s="61"/>
      <c r="O14" s="86"/>
      <c r="P14" s="136" t="str">
        <f>IF(ISBLANK(H14),"",IF(AND(I14&gt;0.2,I14&lt;0.3),"Contamination, Labware, or Supersaturation of Dilution (D.I.) water.",IF(AND(I14&gt;0.29),"Review SOP's and fix the contamination issue.",IF(AND(I14&lt;0),"D.O. meter equipment issues."))))</f>
        <v/>
      </c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</row>
    <row r="15" spans="1:40" ht="15" customHeight="1" thickBot="1" x14ac:dyDescent="0.25">
      <c r="A15" s="326"/>
      <c r="B15" s="291"/>
      <c r="C15" s="149"/>
      <c r="D15" s="260"/>
      <c r="E15" s="296"/>
      <c r="F15" s="297"/>
      <c r="G15" s="156"/>
      <c r="H15" s="156"/>
      <c r="I15" s="298"/>
      <c r="J15" s="92"/>
      <c r="K15" s="93"/>
      <c r="L15" s="59"/>
      <c r="M15" s="59"/>
      <c r="N15" s="62"/>
      <c r="O15" s="8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</row>
    <row r="16" spans="1:40" ht="13.5" thickBot="1" x14ac:dyDescent="0.25">
      <c r="A16" s="8" t="s">
        <v>6</v>
      </c>
      <c r="B16" s="11"/>
      <c r="C16" s="9"/>
      <c r="D16" s="10"/>
      <c r="E16" s="31"/>
      <c r="F16" s="47"/>
      <c r="G16" s="251" t="s">
        <v>17</v>
      </c>
      <c r="H16" s="252"/>
      <c r="I16" s="80" t="e">
        <f>AVERAGEIF(I10:I15,"&gt;0")</f>
        <v>#DIV/0!</v>
      </c>
      <c r="J16" s="92"/>
      <c r="K16" s="93"/>
      <c r="L16" s="59"/>
      <c r="M16" s="59"/>
      <c r="N16" s="63"/>
      <c r="O16" s="87"/>
      <c r="P16" s="336" t="e">
        <f>IF(I16&gt;0.2,"Outside QA/QC parameters.","")</f>
        <v>#DIV/0!</v>
      </c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</row>
    <row r="17" spans="1:40" ht="15" customHeight="1" x14ac:dyDescent="0.2">
      <c r="A17" s="276" t="s">
        <v>4</v>
      </c>
      <c r="B17" s="165"/>
      <c r="C17" s="165"/>
      <c r="D17" s="254">
        <v>4</v>
      </c>
      <c r="E17" s="333" t="str">
        <f t="shared" ref="E17:E23" si="0">IF(AND(I17&gt;=2,H17&gt;=1),"","Delete Seed Values")</f>
        <v>Delete Seed Values</v>
      </c>
      <c r="F17" s="340"/>
      <c r="G17" s="169"/>
      <c r="H17" s="169"/>
      <c r="I17" s="334" t="str">
        <f t="shared" ref="I17:I23" si="1">IF(ISBLANK(H17),"",(G17-H17))</f>
        <v/>
      </c>
      <c r="J17" s="60"/>
      <c r="K17" s="60"/>
      <c r="L17" s="58"/>
      <c r="M17" s="58"/>
      <c r="N17" s="64"/>
      <c r="O17" s="84"/>
      <c r="P17" s="335" t="str">
        <f>IF(ISBLANK(H17),"",IF(AND(H17&lt;1),"Need to DELETE this individual seed control sample to perform accuarate SCF calculation. D.O. Depletion &lt; 1.0 mg/L remaining in bottle. Environmental sample too strong. Use LESS Sample. Need more nutrient water in bottle. Sample is not dilute enough.",IF(AND(G17-H17&lt;2),"Need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</row>
    <row r="18" spans="1:40" ht="15" customHeight="1" x14ac:dyDescent="0.2">
      <c r="A18" s="272"/>
      <c r="B18" s="148"/>
      <c r="C18" s="148"/>
      <c r="D18" s="255"/>
      <c r="E18" s="333"/>
      <c r="F18" s="256"/>
      <c r="G18" s="147"/>
      <c r="H18" s="147"/>
      <c r="I18" s="257"/>
      <c r="J18" s="60"/>
      <c r="K18" s="60"/>
      <c r="L18" s="10"/>
      <c r="M18" s="54"/>
      <c r="N18" s="65"/>
      <c r="O18" s="38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</row>
    <row r="19" spans="1:40" ht="15" customHeight="1" x14ac:dyDescent="0.2">
      <c r="A19" s="258" t="s">
        <v>4</v>
      </c>
      <c r="B19" s="148"/>
      <c r="C19" s="148"/>
      <c r="D19" s="255">
        <v>5</v>
      </c>
      <c r="E19" s="333" t="str">
        <f t="shared" si="0"/>
        <v>Delete Seed Values</v>
      </c>
      <c r="F19" s="256"/>
      <c r="G19" s="147"/>
      <c r="H19" s="147"/>
      <c r="I19" s="257" t="str">
        <f t="shared" si="1"/>
        <v/>
      </c>
      <c r="J19" s="60"/>
      <c r="K19" s="60"/>
      <c r="L19" s="55"/>
      <c r="M19" s="56"/>
      <c r="N19" s="75"/>
      <c r="O19" s="31"/>
      <c r="P19" s="335" t="str">
        <f t="shared" ref="P19" si="2">IF(ISBLANK(H19),"",IF(AND(H19&lt;1),"Need to DELETE this individual seed control sample to perform accuarate SCF calculation. D.O. Depletion &lt; 1.0 mg/L remaining in bottle. Environmental sample too strong. Use LESS Sample. Need more nutrient water in bottle. Sample is not dilute enough.",IF(AND(G19-H19&lt;2),"Need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</row>
    <row r="20" spans="1:40" ht="15" customHeight="1" x14ac:dyDescent="0.2">
      <c r="A20" s="272"/>
      <c r="B20" s="148"/>
      <c r="C20" s="148"/>
      <c r="D20" s="255"/>
      <c r="E20" s="333"/>
      <c r="F20" s="256"/>
      <c r="G20" s="147"/>
      <c r="H20" s="147"/>
      <c r="I20" s="257"/>
      <c r="J20" s="60"/>
      <c r="K20" s="60"/>
      <c r="L20" s="57"/>
      <c r="M20" s="56"/>
      <c r="N20" s="75"/>
      <c r="O20" s="31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</row>
    <row r="21" spans="1:40" ht="15" customHeight="1" x14ac:dyDescent="0.2">
      <c r="A21" s="258" t="s">
        <v>44</v>
      </c>
      <c r="B21" s="148"/>
      <c r="C21" s="148"/>
      <c r="D21" s="255">
        <v>6</v>
      </c>
      <c r="E21" s="333" t="str">
        <f t="shared" si="0"/>
        <v>Delete Seed Values</v>
      </c>
      <c r="F21" s="256"/>
      <c r="G21" s="147"/>
      <c r="H21" s="147"/>
      <c r="I21" s="257" t="str">
        <f t="shared" si="1"/>
        <v/>
      </c>
      <c r="J21" s="60"/>
      <c r="K21" s="60"/>
      <c r="L21" s="57"/>
      <c r="M21" s="56"/>
      <c r="N21" s="75"/>
      <c r="O21" s="31"/>
      <c r="P21" s="335" t="str">
        <f t="shared" ref="P21" si="3">IF(ISBLANK(H21),"",IF(AND(H21&lt;1),"Need to DELETE this individual seed control sample to perform accuarate SCF calculation. D.O. Depletion &lt; 1.0 mg/L remaining in bottle. Environmental sample too strong. Use LESS Sample. Need more nutrient water in bottle. Sample is not dilute enough.",IF(AND(G21-H21&lt;2),"Need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</row>
    <row r="22" spans="1:40" ht="15" customHeight="1" x14ac:dyDescent="0.2">
      <c r="A22" s="272"/>
      <c r="B22" s="148"/>
      <c r="C22" s="148"/>
      <c r="D22" s="255"/>
      <c r="E22" s="333"/>
      <c r="F22" s="256"/>
      <c r="G22" s="147"/>
      <c r="H22" s="147"/>
      <c r="I22" s="257"/>
      <c r="J22" s="60"/>
      <c r="K22" s="60"/>
      <c r="L22" s="57"/>
      <c r="M22" s="56"/>
      <c r="N22" s="75"/>
      <c r="O22" s="31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</row>
    <row r="23" spans="1:40" ht="15" customHeight="1" thickBot="1" x14ac:dyDescent="0.25">
      <c r="A23" s="258" t="s">
        <v>4</v>
      </c>
      <c r="B23" s="148"/>
      <c r="C23" s="148"/>
      <c r="D23" s="255">
        <v>7</v>
      </c>
      <c r="E23" s="333" t="str">
        <f t="shared" si="0"/>
        <v>Delete Seed Values</v>
      </c>
      <c r="F23" s="148"/>
      <c r="G23" s="147"/>
      <c r="H23" s="147"/>
      <c r="I23" s="257" t="str">
        <f t="shared" si="1"/>
        <v/>
      </c>
      <c r="J23" s="73"/>
      <c r="K23" s="73"/>
      <c r="L23" s="74"/>
      <c r="M23" s="76"/>
      <c r="N23" s="77"/>
      <c r="O23" s="31"/>
      <c r="P23" s="335" t="str">
        <f t="shared" ref="P23" si="4">IF(ISBLANK(H23),"",IF(AND(H23&lt;1),"Need to DELETE mLs Seed to perform accuarate SCF calculation. D.O. Depletion &lt; 1.0 mg/L remaining in bottle. Environmental sample too strong. Use LESS Sample. Need more nutrient water in bottle. Sample is not dilute enough.",IF(AND(G23-H23&lt;2),"Need to DELETE mLs Seed to perform accuarate SCF calculation. D.O. Depletion less than at least 2.0 mg/L. Environmental sample too weak. Use MORE Sample. Need less nutrient water in bottle. Sample is too dilute.","")))</f>
        <v/>
      </c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</row>
    <row r="24" spans="1:40" ht="15" customHeight="1" thickBot="1" x14ac:dyDescent="0.25">
      <c r="A24" s="259"/>
      <c r="B24" s="149"/>
      <c r="C24" s="149"/>
      <c r="D24" s="260"/>
      <c r="E24" s="333"/>
      <c r="F24" s="149"/>
      <c r="G24" s="156"/>
      <c r="H24" s="156"/>
      <c r="I24" s="261"/>
      <c r="J24" s="328" t="e">
        <f>IF(N24&lt;0.6,"SCF too Weak?","")</f>
        <v>#DIV/0!</v>
      </c>
      <c r="K24" s="328"/>
      <c r="L24" s="327" t="s">
        <v>46</v>
      </c>
      <c r="M24" s="327"/>
      <c r="N24" s="324" t="e">
        <f>IF(F25&gt;0,I25/F25,"")</f>
        <v>#DIV/0!</v>
      </c>
      <c r="O24" s="31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</row>
    <row r="25" spans="1:40" ht="15" customHeight="1" thickBot="1" x14ac:dyDescent="0.25">
      <c r="A25" s="8" t="s">
        <v>6</v>
      </c>
      <c r="B25" s="11"/>
      <c r="C25" s="9"/>
      <c r="D25" s="10"/>
      <c r="E25" s="31"/>
      <c r="F25" s="68" t="e">
        <f>AVERAGEIF(F17:F24,"&gt;0")</f>
        <v>#DIV/0!</v>
      </c>
      <c r="G25" s="251"/>
      <c r="H25" s="252"/>
      <c r="I25" s="81" t="e">
        <f>AVERAGEIF(I17:I24,"&gt;0")</f>
        <v>#DIV/0!</v>
      </c>
      <c r="J25" s="328" t="e">
        <f>IF(N24&gt;1,"SCF too Strong?","")</f>
        <v>#DIV/0!</v>
      </c>
      <c r="K25" s="328"/>
      <c r="L25" s="327"/>
      <c r="M25" s="327"/>
      <c r="N25" s="324"/>
      <c r="O25" s="31"/>
      <c r="P25" s="335" t="e">
        <f>IF(AND(N24&gt;1),"Increase dilution water. Seed correction sample too strong.",IF(AND(N24&lt;0.6),"Decrease dilution water. Seed correction sample too weak.",""))</f>
        <v>#DIV/0!</v>
      </c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</row>
    <row r="26" spans="1:40" ht="15" customHeight="1" x14ac:dyDescent="0.2">
      <c r="A26" s="253" t="s">
        <v>14</v>
      </c>
      <c r="B26" s="165"/>
      <c r="C26" s="165"/>
      <c r="D26" s="254">
        <v>8</v>
      </c>
      <c r="E26" s="167"/>
      <c r="F26" s="165"/>
      <c r="G26" s="169"/>
      <c r="H26" s="169"/>
      <c r="I26" s="238" t="str">
        <f>IF(AND(G26&gt;0,H26&gt;0),G26-H26,"")</f>
        <v/>
      </c>
      <c r="J26" s="238" t="str">
        <f>IF(F26&gt;0,N24*F26,"")</f>
        <v/>
      </c>
      <c r="K26" s="238" t="str">
        <f>IF(AND(G26&gt;0,H26&gt;0),I26-J26,"")</f>
        <v/>
      </c>
      <c r="L26" s="240">
        <f>IF(E26&gt;0,300/E26,0)</f>
        <v>0</v>
      </c>
      <c r="M26" s="240" t="str">
        <f>IF(AND(I26&gt;=2,H26&gt;=1),L26*K26,"INVALID")</f>
        <v>INVALID</v>
      </c>
      <c r="N26" s="242" t="e">
        <f>N32</f>
        <v>#DIV/0!</v>
      </c>
      <c r="O26" s="32"/>
      <c r="P26" s="136" t="str">
        <f>IF(ISBLANK(H26),"",IF(AND(M26&gt;228.5),"Decrease mLs of seed delivered to GGA bottle. Confirm with last 20 Standard deviation results.",IF(AND(M26&lt;167.5),"Increase mLs of seed delivered to GGA bottle. Confirm with last 20 Standard deviation results.","")))</f>
        <v/>
      </c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</row>
    <row r="27" spans="1:40" ht="15" customHeight="1" x14ac:dyDescent="0.2">
      <c r="A27" s="233"/>
      <c r="B27" s="148"/>
      <c r="C27" s="148"/>
      <c r="D27" s="255"/>
      <c r="E27" s="152"/>
      <c r="F27" s="148"/>
      <c r="G27" s="147"/>
      <c r="H27" s="147"/>
      <c r="I27" s="228"/>
      <c r="J27" s="239"/>
      <c r="K27" s="228"/>
      <c r="L27" s="241"/>
      <c r="M27" s="241"/>
      <c r="N27" s="243"/>
      <c r="O27" s="32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</row>
    <row r="28" spans="1:40" ht="15" customHeight="1" x14ac:dyDescent="0.2">
      <c r="A28" s="233" t="s">
        <v>14</v>
      </c>
      <c r="B28" s="148"/>
      <c r="C28" s="148"/>
      <c r="D28" s="235">
        <v>9</v>
      </c>
      <c r="E28" s="229"/>
      <c r="F28" s="227" t="str">
        <f>IF(F26&gt;0,F26,"")</f>
        <v/>
      </c>
      <c r="G28" s="147"/>
      <c r="H28" s="147"/>
      <c r="I28" s="228" t="str">
        <f>IF(AND(G28&gt;0,H28&gt;0),G28-H28,"")</f>
        <v/>
      </c>
      <c r="J28" s="239" t="e">
        <f>IF(F28&gt;0,N24*F28,"")</f>
        <v>#DIV/0!</v>
      </c>
      <c r="K28" s="239" t="str">
        <f>IF(AND(G28&gt;0,H28&gt;0),I28-J28,"")</f>
        <v/>
      </c>
      <c r="L28" s="247">
        <f>IF(E28&gt;0,300/E28,0)</f>
        <v>0</v>
      </c>
      <c r="M28" s="241" t="str">
        <f t="shared" ref="M28" si="5">IF(AND(I28&gt;=2,H28&gt;=1),L28*K28,"INVALID")</f>
        <v>INVALID</v>
      </c>
      <c r="N28" s="243"/>
      <c r="O28" s="32"/>
      <c r="P28" s="136" t="str">
        <f>IF(ISBLANK(H28),"",IF(AND(M28&gt;228.5),"Decrease mLs of seed delivered to GGA bottle. Confirm with last 20 Standard deviation results.",IF(AND(M28&lt;167.5),"Increase mLs of seed delivered to GGA bottle. Confirm with last 20 Standard deviation results.","")))</f>
        <v/>
      </c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</row>
    <row r="29" spans="1:40" ht="15" customHeight="1" x14ac:dyDescent="0.2">
      <c r="A29" s="233"/>
      <c r="B29" s="148"/>
      <c r="C29" s="148"/>
      <c r="D29" s="237"/>
      <c r="E29" s="229"/>
      <c r="F29" s="227"/>
      <c r="G29" s="147"/>
      <c r="H29" s="147"/>
      <c r="I29" s="228"/>
      <c r="J29" s="245"/>
      <c r="K29" s="246"/>
      <c r="L29" s="248"/>
      <c r="M29" s="241"/>
      <c r="N29" s="243"/>
      <c r="O29" s="32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</row>
    <row r="30" spans="1:40" ht="15" customHeight="1" x14ac:dyDescent="0.2">
      <c r="A30" s="233" t="s">
        <v>14</v>
      </c>
      <c r="B30" s="148"/>
      <c r="C30" s="148"/>
      <c r="D30" s="235">
        <v>10</v>
      </c>
      <c r="E30" s="229"/>
      <c r="F30" s="227" t="str">
        <f>IF(F26&gt;0,F26,"")</f>
        <v/>
      </c>
      <c r="G30" s="147"/>
      <c r="H30" s="147"/>
      <c r="I30" s="228" t="str">
        <f>IF(AND(G30&gt;0,H30&gt;0),G30-H30,"")</f>
        <v/>
      </c>
      <c r="J30" s="239" t="e">
        <f>IF(F30&gt;0,N24*F30,"")</f>
        <v>#DIV/0!</v>
      </c>
      <c r="K30" s="228" t="str">
        <f>IF(AND(G30&gt;0,H30&gt;0),I30-J30,"")</f>
        <v/>
      </c>
      <c r="L30" s="241">
        <f>IF(E30&gt;0,300/E30,0)</f>
        <v>0</v>
      </c>
      <c r="M30" s="241" t="str">
        <f t="shared" ref="M30" si="6">IF(AND(I30&gt;=2,H30&gt;=1),L30*K30,"INVALID")</f>
        <v>INVALID</v>
      </c>
      <c r="N30" s="243"/>
      <c r="O30" s="32"/>
      <c r="P30" s="136" t="str">
        <f t="shared" ref="P30" si="7">IF(ISBLANK(H30),"",IF(AND(M30&gt;228.5),"Decrease mLs of seed delivered to GGA bottle. Confirm with last 20 Standard deviation results.",IF(AND(M30&lt;167.5),"Increase mLs of seed delivered to GGA bottle. Confirm with last 20 Standard deviation results.","")))</f>
        <v/>
      </c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</row>
    <row r="31" spans="1:40" ht="15" customHeight="1" thickBot="1" x14ac:dyDescent="0.25">
      <c r="A31" s="234"/>
      <c r="B31" s="149"/>
      <c r="C31" s="149"/>
      <c r="D31" s="236"/>
      <c r="E31" s="230"/>
      <c r="F31" s="231"/>
      <c r="G31" s="147"/>
      <c r="H31" s="147"/>
      <c r="I31" s="232"/>
      <c r="J31" s="249"/>
      <c r="K31" s="232"/>
      <c r="L31" s="250"/>
      <c r="M31" s="250"/>
      <c r="N31" s="244"/>
      <c r="O31" s="32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</row>
    <row r="32" spans="1:40" ht="13.5" thickBot="1" x14ac:dyDescent="0.25">
      <c r="A32" s="8" t="s">
        <v>6</v>
      </c>
      <c r="B32" s="50"/>
      <c r="C32" s="9"/>
      <c r="D32" s="10"/>
      <c r="E32" s="9"/>
      <c r="F32" s="51"/>
      <c r="G32" s="50"/>
      <c r="H32" s="50"/>
      <c r="I32" s="49"/>
      <c r="J32" s="11"/>
      <c r="K32" s="11"/>
      <c r="L32" s="49"/>
      <c r="M32" s="48" t="s">
        <v>5</v>
      </c>
      <c r="N32" s="52" t="e">
        <f>AVERAGEIF(M26:M31,"&gt;0")</f>
        <v>#DIV/0!</v>
      </c>
      <c r="O32" s="33"/>
      <c r="P32" s="45"/>
      <c r="Q32" s="45"/>
      <c r="R32" s="45"/>
      <c r="S32" s="45"/>
      <c r="T32" s="45"/>
      <c r="U32" s="45"/>
      <c r="V32" s="45"/>
      <c r="W32" s="45"/>
      <c r="X32" s="45"/>
      <c r="Y32" s="46"/>
      <c r="Z32" s="46"/>
      <c r="AA32" s="46"/>
      <c r="AB32" s="46"/>
      <c r="AC32" s="46"/>
      <c r="AD32" s="46"/>
      <c r="AE32" s="46"/>
    </row>
    <row r="33" spans="1:40" ht="15" customHeight="1" x14ac:dyDescent="0.2">
      <c r="A33" s="209" t="s">
        <v>15</v>
      </c>
      <c r="B33" s="211"/>
      <c r="C33" s="211"/>
      <c r="D33" s="212">
        <v>11</v>
      </c>
      <c r="E33" s="213"/>
      <c r="F33" s="214"/>
      <c r="G33" s="217"/>
      <c r="H33" s="195"/>
      <c r="I33" s="196" t="str">
        <f>IF(AND(G33&gt;0,H33&gt;0),G33-H33,"")</f>
        <v/>
      </c>
      <c r="J33" s="203"/>
      <c r="K33" s="206" t="str">
        <f>IF(AND(G33&gt;0,H33&gt;0),I33-J33,"")</f>
        <v/>
      </c>
      <c r="L33" s="218">
        <f>IF(E33&gt;0,300/E33,0)</f>
        <v>0</v>
      </c>
      <c r="M33" s="219" t="str">
        <f>IF(AND(I33&gt;=2,H33&gt;=1),L33*K33,"INVALID")</f>
        <v>INVALID</v>
      </c>
      <c r="N33" s="179" t="e">
        <f>N43</f>
        <v>#DIV/0!</v>
      </c>
      <c r="O33" s="39"/>
      <c r="P33" s="136" t="str">
        <f>IF(ISBLANK(H33),"",IF(AND(H33&lt;1),"D.O. Depletion &lt; 1.0 mg/L remaining in bottle. Environmental sample too strong. Use LESS Sample. Need more nutrient water in bottle. Sample is not dilute enough.",IF(AND(G33-H33&lt;2),"D.O. Depletion less than at least 2.0 mg/L. Environmental sample too weak. Use MORE Sample. Need less nutrient water in bottle. Sample is too dilute.","")))</f>
        <v/>
      </c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</row>
    <row r="34" spans="1:40" ht="15" customHeight="1" x14ac:dyDescent="0.2">
      <c r="A34" s="210"/>
      <c r="B34" s="185"/>
      <c r="C34" s="185"/>
      <c r="D34" s="187"/>
      <c r="E34" s="189"/>
      <c r="F34" s="215"/>
      <c r="G34" s="191"/>
      <c r="H34" s="193"/>
      <c r="I34" s="197"/>
      <c r="J34" s="204"/>
      <c r="K34" s="175"/>
      <c r="L34" s="178"/>
      <c r="M34" s="172"/>
      <c r="N34" s="180"/>
      <c r="O34" s="40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</row>
    <row r="35" spans="1:40" ht="15" customHeight="1" x14ac:dyDescent="0.2">
      <c r="A35" s="182" t="s">
        <v>15</v>
      </c>
      <c r="B35" s="184"/>
      <c r="C35" s="184"/>
      <c r="D35" s="186">
        <v>12</v>
      </c>
      <c r="E35" s="188"/>
      <c r="F35" s="215"/>
      <c r="G35" s="190"/>
      <c r="H35" s="192"/>
      <c r="I35" s="194" t="str">
        <f t="shared" ref="I35" si="8">IF(AND(G35&gt;0,H35&gt;0),G35-H35,"")</f>
        <v/>
      </c>
      <c r="J35" s="204"/>
      <c r="K35" s="175" t="str">
        <f t="shared" ref="K35" si="9">IF(AND(G35&gt;0,H35&gt;0),I35-J35,"")</f>
        <v/>
      </c>
      <c r="L35" s="172">
        <f t="shared" ref="L35" si="10">IF(E35&gt;0,300/E35,0)</f>
        <v>0</v>
      </c>
      <c r="M35" s="172" t="str">
        <f>IF(AND(I35&gt;=2,H35&gt;=1),L35*K35,"INVALID")</f>
        <v>INVALID</v>
      </c>
      <c r="N35" s="180"/>
      <c r="O35" s="40"/>
      <c r="P35" s="136" t="str">
        <f t="shared" ref="P35" si="11">IF(ISBLANK(H35),"",IF(AND(H35&lt;1),"D.O. Depletion &lt; 1.0 mg/L remaining in bottle. Environmental sample too strong. Use LESS Sample. Need more nutrient water in bottle. Sample is not dilute enough.",IF(AND(G35-H35&lt;2),"D.O. Depletion less than at least 2.0 mg/L. Environmental sample too weak. Use MORE Sample. Need less nutrient water in bottle. Sample is too dilute.","")))</f>
        <v/>
      </c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</row>
    <row r="36" spans="1:40" ht="15" customHeight="1" x14ac:dyDescent="0.2">
      <c r="A36" s="183"/>
      <c r="B36" s="185"/>
      <c r="C36" s="185"/>
      <c r="D36" s="187"/>
      <c r="E36" s="189"/>
      <c r="F36" s="215"/>
      <c r="G36" s="191"/>
      <c r="H36" s="193"/>
      <c r="I36" s="194"/>
      <c r="J36" s="204"/>
      <c r="K36" s="175"/>
      <c r="L36" s="172"/>
      <c r="M36" s="172"/>
      <c r="N36" s="180"/>
      <c r="O36" s="40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</row>
    <row r="37" spans="1:40" ht="15" customHeight="1" x14ac:dyDescent="0.2">
      <c r="A37" s="198" t="s">
        <v>15</v>
      </c>
      <c r="B37" s="184"/>
      <c r="C37" s="184"/>
      <c r="D37" s="186">
        <v>13</v>
      </c>
      <c r="E37" s="188"/>
      <c r="F37" s="215"/>
      <c r="G37" s="190"/>
      <c r="H37" s="192"/>
      <c r="I37" s="194" t="str">
        <f t="shared" ref="I37:I41" si="12">IF(AND(G37&gt;0,H37&gt;0),G37-H37,"")</f>
        <v/>
      </c>
      <c r="J37" s="204"/>
      <c r="K37" s="175" t="str">
        <f t="shared" ref="K37" si="13">IF(AND(G37&gt;0,H37&gt;0),I37-J37,"")</f>
        <v/>
      </c>
      <c r="L37" s="172">
        <f t="shared" ref="L37" si="14">IF(E37&gt;0,300/E37,0)</f>
        <v>0</v>
      </c>
      <c r="M37" s="172" t="str">
        <f>IF(AND(I37&gt;=2,H37&gt;=1),L37*K37,"INVALID")</f>
        <v>INVALID</v>
      </c>
      <c r="N37" s="180"/>
      <c r="O37" s="40"/>
      <c r="P37" s="136" t="str">
        <f t="shared" ref="P37" si="15">IF(ISBLANK(H37),"",IF(AND(H37&lt;1),"D.O. Depletion &lt; 1.0 mg/L remaining in bottle. Environmental sample too strong. Use LESS Sample. Need more nutrient water in bottle. Sample is not dilute enough.",IF(AND(G37-H37&lt;2),"D.O. Depletion less than at least 2.0 mg/L. Environmental sample too weak. Use MORE Sample. Need less nutrient water in bottle. Sample is too dilute.","")))</f>
        <v/>
      </c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</row>
    <row r="38" spans="1:40" ht="15" customHeight="1" x14ac:dyDescent="0.2">
      <c r="A38" s="182"/>
      <c r="B38" s="220"/>
      <c r="C38" s="220"/>
      <c r="D38" s="221"/>
      <c r="E38" s="222"/>
      <c r="F38" s="215"/>
      <c r="G38" s="223"/>
      <c r="H38" s="224"/>
      <c r="I38" s="173"/>
      <c r="J38" s="204"/>
      <c r="K38" s="175"/>
      <c r="L38" s="172"/>
      <c r="M38" s="172"/>
      <c r="N38" s="180"/>
      <c r="O38" s="41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</row>
    <row r="39" spans="1:40" ht="15" customHeight="1" x14ac:dyDescent="0.2">
      <c r="A39" s="198" t="s">
        <v>15</v>
      </c>
      <c r="B39" s="184"/>
      <c r="C39" s="184"/>
      <c r="D39" s="186">
        <v>14</v>
      </c>
      <c r="E39" s="199"/>
      <c r="F39" s="215"/>
      <c r="G39" s="170"/>
      <c r="H39" s="170"/>
      <c r="I39" s="173" t="str">
        <f t="shared" si="12"/>
        <v/>
      </c>
      <c r="J39" s="204"/>
      <c r="K39" s="175" t="str">
        <f>IF(AND(G39&gt;0,H39&gt;0),I39-J39,"")</f>
        <v/>
      </c>
      <c r="L39" s="178">
        <f>IF(E39&gt;0,300/E39,0)</f>
        <v>0</v>
      </c>
      <c r="M39" s="172" t="str">
        <f>IF(AND(I39&gt;=2,H39&gt;=1),L39*K39,"INVALID")</f>
        <v>INVALID</v>
      </c>
      <c r="N39" s="180"/>
      <c r="O39" s="41"/>
      <c r="P39" s="136" t="str">
        <f t="shared" ref="P39" si="16">IF(ISBLANK(H39),"",IF(AND(H39&lt;1),"D.O. Depletion &lt; 1.0 mg/L remaining in bottle. Environmental sample too strong. Use LESS Sample. Need more nutrient water in bottle. Sample is not dilute enough.",IF(AND(G39-H39&lt;2),"D.O. Depletion less than at least 2.0 mg/L. Environmental sample too weak. Use MORE Sample. Need less nutrient water in bottle. Sample is too dilute.","")))</f>
        <v/>
      </c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</row>
    <row r="40" spans="1:40" ht="15" customHeight="1" x14ac:dyDescent="0.2">
      <c r="A40" s="182"/>
      <c r="B40" s="185"/>
      <c r="C40" s="185"/>
      <c r="D40" s="187"/>
      <c r="E40" s="200"/>
      <c r="F40" s="215"/>
      <c r="G40" s="201"/>
      <c r="H40" s="201"/>
      <c r="I40" s="202"/>
      <c r="J40" s="204"/>
      <c r="K40" s="175"/>
      <c r="L40" s="178"/>
      <c r="M40" s="172"/>
      <c r="N40" s="180"/>
      <c r="O40" s="41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</row>
    <row r="41" spans="1:40" ht="15" customHeight="1" x14ac:dyDescent="0.2">
      <c r="A41" s="198" t="s">
        <v>15</v>
      </c>
      <c r="B41" s="184"/>
      <c r="C41" s="184"/>
      <c r="D41" s="186">
        <v>15</v>
      </c>
      <c r="E41" s="199"/>
      <c r="F41" s="215"/>
      <c r="G41" s="170"/>
      <c r="H41" s="170"/>
      <c r="I41" s="173" t="str">
        <f t="shared" si="12"/>
        <v/>
      </c>
      <c r="J41" s="204"/>
      <c r="K41" s="175" t="str">
        <f t="shared" ref="K41" si="17">IF(AND(G41&gt;0,H41&gt;0),I41-J41,"")</f>
        <v/>
      </c>
      <c r="L41" s="172">
        <f t="shared" ref="L41" si="18">IF(E41&gt;0,300/E41,0)</f>
        <v>0</v>
      </c>
      <c r="M41" s="172" t="str">
        <f>IF(AND(I41&gt;=2,H41&gt;=1),L41*K41,"INVALID")</f>
        <v>INVALID</v>
      </c>
      <c r="N41" s="180"/>
      <c r="O41" s="41"/>
      <c r="P41" s="136" t="str">
        <f t="shared" ref="P41" si="19">IF(ISBLANK(H41),"",IF(AND(H41&lt;1),"D.O. Depletion &lt; 1.0 mg/L remaining in bottle. Environmental sample too strong. Use LESS Sample. Need more nutrient water in bottle. Sample is not dilute enough.",IF(AND(G41-H41&lt;2),"D.O. Depletion less than at least 2.0 mg/L. Environmental sample too weak. Use MORE Sample. Need less nutrient water in bottle. Sample is too dilute.","")))</f>
        <v/>
      </c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</row>
    <row r="42" spans="1:40" ht="15" customHeight="1" thickBot="1" x14ac:dyDescent="0.25">
      <c r="A42" s="207"/>
      <c r="B42" s="208"/>
      <c r="C42" s="208"/>
      <c r="D42" s="225"/>
      <c r="E42" s="226"/>
      <c r="F42" s="216"/>
      <c r="G42" s="171"/>
      <c r="H42" s="171"/>
      <c r="I42" s="174"/>
      <c r="J42" s="205"/>
      <c r="K42" s="176"/>
      <c r="L42" s="177"/>
      <c r="M42" s="177"/>
      <c r="N42" s="181"/>
      <c r="O42" s="41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</row>
    <row r="43" spans="1:40" ht="13.5" thickBot="1" x14ac:dyDescent="0.25">
      <c r="A43" s="8" t="s">
        <v>6</v>
      </c>
      <c r="B43" s="50"/>
      <c r="C43" s="9"/>
      <c r="D43" s="10"/>
      <c r="E43" s="9"/>
      <c r="F43" s="51"/>
      <c r="G43" s="50"/>
      <c r="H43" s="50"/>
      <c r="I43" s="49"/>
      <c r="J43" s="11"/>
      <c r="K43" s="11"/>
      <c r="L43" s="49"/>
      <c r="M43" s="48" t="s">
        <v>15</v>
      </c>
      <c r="N43" s="94" t="e">
        <f>AVERAGEIF(M33:M42,"&gt;0")</f>
        <v>#DIV/0!</v>
      </c>
      <c r="O43" s="33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</row>
    <row r="44" spans="1:40" ht="15" customHeight="1" x14ac:dyDescent="0.2">
      <c r="A44" s="164" t="s">
        <v>16</v>
      </c>
      <c r="B44" s="165"/>
      <c r="C44" s="165"/>
      <c r="D44" s="166">
        <v>16</v>
      </c>
      <c r="E44" s="167"/>
      <c r="F44" s="168" t="str">
        <f>IF(F26&gt;0,F26,"")</f>
        <v/>
      </c>
      <c r="G44" s="169"/>
      <c r="H44" s="169"/>
      <c r="I44" s="139" t="str">
        <f t="shared" ref="I44:I52" si="20">IF(AND(G44&gt;0,H44&gt;0),G44-H44,"")</f>
        <v/>
      </c>
      <c r="J44" s="158" t="e">
        <f>IF(F44&gt;0,N24*F44,"")</f>
        <v>#DIV/0!</v>
      </c>
      <c r="K44" s="159" t="str">
        <f t="shared" ref="K44:K52" si="21">IF(AND(G44&gt;0,H44&gt;0),I44-J44,"")</f>
        <v/>
      </c>
      <c r="L44" s="160">
        <f t="shared" ref="L44:L52" si="22">IF(E44&gt;0,300/E44,0)</f>
        <v>0</v>
      </c>
      <c r="M44" s="160" t="str">
        <f>IF(AND(I44&gt;=2,H44&gt;=1),L44*K44,"INVALID")</f>
        <v>INVALID</v>
      </c>
      <c r="N44" s="161" t="e">
        <f>N54</f>
        <v>#DIV/0!</v>
      </c>
      <c r="O44" s="39"/>
      <c r="P44" s="341" t="str">
        <f>IF(ISBLANK(H44),"",IF(AND(H44&lt;1),"D.O. Depletion &lt; 1.0 mg/L remaining in bottle. Environmental sample too strong. Use LESS Sample. Need more nutrient water in bottle. Sample is not dilute enough.",IF(AND(G44-H44&lt;2),"D.O. Depletion less than at least 2.0 mg/L. Environmental sample too weak. Use MORE Sample. Need less nutrient water in bottle. Sample is too dilute.","")))</f>
        <v/>
      </c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</row>
    <row r="45" spans="1:40" ht="15" customHeight="1" x14ac:dyDescent="0.2">
      <c r="A45" s="131"/>
      <c r="B45" s="148"/>
      <c r="C45" s="148"/>
      <c r="D45" s="157"/>
      <c r="E45" s="152"/>
      <c r="F45" s="154"/>
      <c r="G45" s="147"/>
      <c r="H45" s="147"/>
      <c r="I45" s="139"/>
      <c r="J45" s="141"/>
      <c r="K45" s="143"/>
      <c r="L45" s="145"/>
      <c r="M45" s="145"/>
      <c r="N45" s="162"/>
      <c r="O45" s="39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</row>
    <row r="46" spans="1:40" ht="15" customHeight="1" x14ac:dyDescent="0.2">
      <c r="A46" s="131" t="s">
        <v>16</v>
      </c>
      <c r="B46" s="148"/>
      <c r="C46" s="148"/>
      <c r="D46" s="157">
        <v>17</v>
      </c>
      <c r="E46" s="152"/>
      <c r="F46" s="154" t="str">
        <f>IF(F26&gt;0,F26,"")</f>
        <v/>
      </c>
      <c r="G46" s="147"/>
      <c r="H46" s="147"/>
      <c r="I46" s="139" t="str">
        <f t="shared" si="20"/>
        <v/>
      </c>
      <c r="J46" s="141" t="e">
        <f>IF(F46&gt;0,N24*F46,"")</f>
        <v>#DIV/0!</v>
      </c>
      <c r="K46" s="143" t="str">
        <f t="shared" si="21"/>
        <v/>
      </c>
      <c r="L46" s="145">
        <f t="shared" si="22"/>
        <v>0</v>
      </c>
      <c r="M46" s="145" t="str">
        <f t="shared" ref="M46" si="23">IF(AND(I46&gt;=2,H46&gt;=1),L46*K46,"INVALID")</f>
        <v>INVALID</v>
      </c>
      <c r="N46" s="162"/>
      <c r="O46" s="39"/>
      <c r="P46" s="341" t="str">
        <f t="shared" ref="P46" si="24">IF(ISBLANK(H46),"",IF(AND(H46&lt;1),"D.O. Depletion &lt; 1.0 mg/L remaining in bottle. Environmental sample too strong. Use LESS Sample. Need more nutrient water in bottle. Sample is not dilute enough.",IF(AND(G46-H46&lt;2),"D.O. Depletion less than at least 2.0 mg/L. Environmental sample too weak. Use MORE Sample. Need less nutrient water in bottle. Sample is too dilute.","")))</f>
        <v/>
      </c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41"/>
    </row>
    <row r="47" spans="1:40" ht="15" customHeight="1" x14ac:dyDescent="0.2">
      <c r="A47" s="131"/>
      <c r="B47" s="148"/>
      <c r="C47" s="148"/>
      <c r="D47" s="157"/>
      <c r="E47" s="152"/>
      <c r="F47" s="154"/>
      <c r="G47" s="147"/>
      <c r="H47" s="147"/>
      <c r="I47" s="139"/>
      <c r="J47" s="141"/>
      <c r="K47" s="143"/>
      <c r="L47" s="145"/>
      <c r="M47" s="145"/>
      <c r="N47" s="162"/>
      <c r="O47" s="39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</row>
    <row r="48" spans="1:40" ht="15" customHeight="1" x14ac:dyDescent="0.2">
      <c r="A48" s="131" t="s">
        <v>16</v>
      </c>
      <c r="B48" s="148"/>
      <c r="C48" s="148"/>
      <c r="D48" s="150">
        <v>18</v>
      </c>
      <c r="E48" s="152"/>
      <c r="F48" s="154" t="str">
        <f>IF(F26&gt;0,F26,"")</f>
        <v/>
      </c>
      <c r="G48" s="147"/>
      <c r="H48" s="147"/>
      <c r="I48" s="139" t="str">
        <f t="shared" si="20"/>
        <v/>
      </c>
      <c r="J48" s="141" t="e">
        <f>IF(F48&gt;0,N24*F48,"")</f>
        <v>#DIV/0!</v>
      </c>
      <c r="K48" s="143" t="str">
        <f t="shared" si="21"/>
        <v/>
      </c>
      <c r="L48" s="145">
        <f t="shared" si="22"/>
        <v>0</v>
      </c>
      <c r="M48" s="145" t="str">
        <f t="shared" ref="M48" si="25">IF(AND(I48&gt;=2,H48&gt;=1),L48*K48,"INVALID")</f>
        <v>INVALID</v>
      </c>
      <c r="N48" s="162"/>
      <c r="O48" s="39"/>
      <c r="P48" s="341" t="str">
        <f t="shared" ref="P48" si="26">IF(ISBLANK(H48),"",IF(AND(H48&lt;1),"D.O. Depletion &lt; 1.0 mg/L remaining in bottle. Environmental sample too strong. Use LESS Sample. Need more nutrient water in bottle. Sample is not dilute enough.",IF(AND(G48-H48&lt;2),"D.O. Depletion less than at least 2.0 mg/L. Environmental sample too weak. Use MORE Sample. Need less nutrient water in bottle. Sample is too dilute.","")))</f>
        <v/>
      </c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</row>
    <row r="49" spans="1:40" ht="15" customHeight="1" x14ac:dyDescent="0.2">
      <c r="A49" s="131"/>
      <c r="B49" s="148"/>
      <c r="C49" s="148"/>
      <c r="D49" s="150"/>
      <c r="E49" s="152"/>
      <c r="F49" s="154"/>
      <c r="G49" s="147"/>
      <c r="H49" s="147"/>
      <c r="I49" s="139"/>
      <c r="J49" s="141"/>
      <c r="K49" s="143"/>
      <c r="L49" s="145"/>
      <c r="M49" s="145"/>
      <c r="N49" s="162"/>
      <c r="O49" s="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</row>
    <row r="50" spans="1:40" ht="15" customHeight="1" x14ac:dyDescent="0.2">
      <c r="A50" s="131" t="s">
        <v>16</v>
      </c>
      <c r="B50" s="148"/>
      <c r="C50" s="148"/>
      <c r="D50" s="150">
        <v>19</v>
      </c>
      <c r="E50" s="152"/>
      <c r="F50" s="154" t="str">
        <f>IF(F26&gt;0,F26,"")</f>
        <v/>
      </c>
      <c r="G50" s="147"/>
      <c r="H50" s="147"/>
      <c r="I50" s="139" t="str">
        <f t="shared" si="20"/>
        <v/>
      </c>
      <c r="J50" s="141" t="e">
        <f>IF(F50&gt;0,N24*F50,"")</f>
        <v>#DIV/0!</v>
      </c>
      <c r="K50" s="143" t="str">
        <f t="shared" si="21"/>
        <v/>
      </c>
      <c r="L50" s="145">
        <f t="shared" si="22"/>
        <v>0</v>
      </c>
      <c r="M50" s="145" t="str">
        <f t="shared" ref="M50" si="27">IF(AND(I50&gt;=2,H50&gt;=1),L50*K50,"INVALID")</f>
        <v>INVALID</v>
      </c>
      <c r="N50" s="162"/>
      <c r="O50" s="41"/>
      <c r="P50" s="341" t="str">
        <f t="shared" ref="P50" si="28">IF(ISBLANK(H50),"",IF(AND(H50&lt;1),"D.O. Depletion &lt; 1.0 mg/L remaining in bottle. Environmental sample too strong. Use LESS Sample. Need more nutrient water in bottle. Sample is not dilute enough.",IF(AND(G50-H50&lt;2),"D.O. Depletion less than at least 2.0 mg/L. Environmental sample too weak. Use MORE Sample. Need less nutrient water in bottle. Sample is too dilute.","")))</f>
        <v/>
      </c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</row>
    <row r="51" spans="1:40" ht="15" customHeight="1" x14ac:dyDescent="0.2">
      <c r="A51" s="131"/>
      <c r="B51" s="148"/>
      <c r="C51" s="148"/>
      <c r="D51" s="150"/>
      <c r="E51" s="152"/>
      <c r="F51" s="154"/>
      <c r="G51" s="147"/>
      <c r="H51" s="147"/>
      <c r="I51" s="139"/>
      <c r="J51" s="141"/>
      <c r="K51" s="143"/>
      <c r="L51" s="145"/>
      <c r="M51" s="145"/>
      <c r="N51" s="162"/>
      <c r="O51" s="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</row>
    <row r="52" spans="1:40" ht="15" customHeight="1" x14ac:dyDescent="0.2">
      <c r="A52" s="131" t="s">
        <v>16</v>
      </c>
      <c r="B52" s="148"/>
      <c r="C52" s="148"/>
      <c r="D52" s="150">
        <v>20</v>
      </c>
      <c r="E52" s="152"/>
      <c r="F52" s="154" t="str">
        <f>IF(F26&gt;0,F26,"")</f>
        <v/>
      </c>
      <c r="G52" s="147"/>
      <c r="H52" s="147"/>
      <c r="I52" s="139" t="str">
        <f t="shared" si="20"/>
        <v/>
      </c>
      <c r="J52" s="141" t="e">
        <f>IF(F52&gt;0,N24*F52,"")</f>
        <v>#DIV/0!</v>
      </c>
      <c r="K52" s="143" t="str">
        <f t="shared" si="21"/>
        <v/>
      </c>
      <c r="L52" s="145">
        <f t="shared" si="22"/>
        <v>0</v>
      </c>
      <c r="M52" s="145" t="str">
        <f t="shared" ref="M52" si="29">IF(AND(I52&gt;=2,H52&gt;=1),L52*K52,"INVALID")</f>
        <v>INVALID</v>
      </c>
      <c r="N52" s="162"/>
      <c r="O52" s="41"/>
      <c r="P52" s="341" t="str">
        <f t="shared" ref="P52" si="30">IF(ISBLANK(H52),"",IF(AND(H52&lt;1),"D.O. Depletion &lt; 1.0 mg/L remaining in bottle. Environmental sample too strong. Use LESS Sample. Need more nutrient water in bottle. Sample is not dilute enough.",IF(AND(G52-H52&lt;2),"D.O. Depletion less than at least 2.0 mg/L. Environmental sample too weak. Use MORE Sample. Need less nutrient water in bottle. Sample is too dilute.","")))</f>
        <v/>
      </c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</row>
    <row r="53" spans="1:40" ht="15" customHeight="1" thickBot="1" x14ac:dyDescent="0.25">
      <c r="A53" s="132"/>
      <c r="B53" s="149"/>
      <c r="C53" s="149"/>
      <c r="D53" s="151"/>
      <c r="E53" s="153"/>
      <c r="F53" s="155"/>
      <c r="G53" s="156"/>
      <c r="H53" s="156"/>
      <c r="I53" s="140"/>
      <c r="J53" s="142"/>
      <c r="K53" s="144"/>
      <c r="L53" s="146"/>
      <c r="M53" s="146"/>
      <c r="N53" s="163"/>
      <c r="O53" s="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</row>
    <row r="54" spans="1:40" ht="12.2" customHeight="1" thickBot="1" x14ac:dyDescent="0.25">
      <c r="A54" s="4" t="s">
        <v>6</v>
      </c>
      <c r="B54" s="26"/>
      <c r="C54" s="6"/>
      <c r="D54" s="7"/>
      <c r="E54" s="6"/>
      <c r="F54" s="27"/>
      <c r="G54" s="26"/>
      <c r="H54" s="26"/>
      <c r="I54" s="12"/>
      <c r="J54" s="5"/>
      <c r="K54" s="5"/>
      <c r="L54" s="12"/>
      <c r="M54" s="28" t="s">
        <v>16</v>
      </c>
      <c r="N54" s="29" t="e">
        <f>AVERAGEIF(M44:M49,"&gt;0")</f>
        <v>#DIV/0!</v>
      </c>
      <c r="O54" s="33"/>
    </row>
    <row r="55" spans="1:40" ht="18" customHeight="1" thickBot="1" x14ac:dyDescent="0.25">
      <c r="A55" s="30" t="s">
        <v>26</v>
      </c>
      <c r="B55" s="70"/>
      <c r="C55" s="31"/>
      <c r="D55" s="31"/>
      <c r="E55" s="31"/>
      <c r="F55" s="31"/>
      <c r="G55" s="31"/>
      <c r="H55" s="31"/>
      <c r="I55" s="31"/>
      <c r="J55" s="31"/>
      <c r="K55" s="31"/>
      <c r="L55" s="137" t="s">
        <v>23</v>
      </c>
      <c r="M55" s="138"/>
      <c r="N55" s="44" t="e">
        <f>(N43-N54)/N43*100%</f>
        <v>#DIV/0!</v>
      </c>
      <c r="O55" s="42"/>
    </row>
    <row r="56" spans="1:40" ht="18" customHeight="1" x14ac:dyDescent="0.2">
      <c r="A56" s="315"/>
      <c r="B56" s="316"/>
      <c r="C56" s="316"/>
      <c r="D56" s="316"/>
      <c r="E56" s="316"/>
      <c r="F56" s="316"/>
      <c r="G56" s="317"/>
      <c r="H56" s="330" t="s">
        <v>41</v>
      </c>
      <c r="I56" s="331"/>
      <c r="J56" s="331"/>
      <c r="K56" s="331"/>
      <c r="L56" s="332"/>
      <c r="M56" s="53" t="s">
        <v>34</v>
      </c>
      <c r="N56" s="22" t="s">
        <v>35</v>
      </c>
      <c r="O56" s="84"/>
      <c r="P56" s="13"/>
      <c r="Q56" s="13"/>
    </row>
    <row r="57" spans="1:40" ht="18" customHeight="1" x14ac:dyDescent="0.2">
      <c r="A57" s="318"/>
      <c r="B57" s="319"/>
      <c r="C57" s="319"/>
      <c r="D57" s="319"/>
      <c r="E57" s="319"/>
      <c r="F57" s="319"/>
      <c r="G57" s="320"/>
      <c r="H57" s="306" t="s">
        <v>48</v>
      </c>
      <c r="I57" s="307"/>
      <c r="J57" s="307"/>
      <c r="K57" s="307"/>
      <c r="L57" s="308"/>
      <c r="M57" s="15" t="s">
        <v>27</v>
      </c>
      <c r="N57" s="16" t="s">
        <v>32</v>
      </c>
      <c r="O57" s="10"/>
    </row>
    <row r="58" spans="1:40" ht="18" customHeight="1" x14ac:dyDescent="0.2">
      <c r="A58" s="318"/>
      <c r="B58" s="319"/>
      <c r="C58" s="319"/>
      <c r="D58" s="319"/>
      <c r="E58" s="319"/>
      <c r="F58" s="319"/>
      <c r="G58" s="320"/>
      <c r="H58" s="304" t="s">
        <v>18</v>
      </c>
      <c r="I58" s="303"/>
      <c r="J58" s="303"/>
      <c r="K58" s="303"/>
      <c r="L58" s="305"/>
      <c r="M58" s="15" t="s">
        <v>28</v>
      </c>
      <c r="N58" s="16" t="s">
        <v>33</v>
      </c>
      <c r="O58" s="10"/>
    </row>
    <row r="59" spans="1:40" ht="18" customHeight="1" x14ac:dyDescent="0.2">
      <c r="A59" s="318"/>
      <c r="B59" s="319"/>
      <c r="C59" s="319"/>
      <c r="D59" s="319"/>
      <c r="E59" s="319"/>
      <c r="F59" s="319"/>
      <c r="G59" s="320"/>
      <c r="H59" s="304" t="s">
        <v>49</v>
      </c>
      <c r="I59" s="303"/>
      <c r="J59" s="303"/>
      <c r="K59" s="303"/>
      <c r="L59" s="305"/>
      <c r="M59" s="15" t="s">
        <v>29</v>
      </c>
      <c r="N59" s="16" t="s">
        <v>27</v>
      </c>
      <c r="O59" s="10"/>
    </row>
    <row r="60" spans="1:40" ht="18" customHeight="1" x14ac:dyDescent="0.2">
      <c r="A60" s="318"/>
      <c r="B60" s="319"/>
      <c r="C60" s="319"/>
      <c r="D60" s="319"/>
      <c r="E60" s="319"/>
      <c r="F60" s="319"/>
      <c r="G60" s="320"/>
      <c r="H60" s="133" t="s">
        <v>50</v>
      </c>
      <c r="I60" s="134"/>
      <c r="J60" s="134"/>
      <c r="K60" s="134"/>
      <c r="L60" s="135"/>
      <c r="M60" s="15" t="s">
        <v>30</v>
      </c>
      <c r="N60" s="16" t="s">
        <v>28</v>
      </c>
      <c r="O60" s="10"/>
    </row>
    <row r="61" spans="1:40" ht="18" customHeight="1" x14ac:dyDescent="0.2">
      <c r="A61" s="318"/>
      <c r="B61" s="319"/>
      <c r="C61" s="319"/>
      <c r="D61" s="319"/>
      <c r="E61" s="319"/>
      <c r="F61" s="319"/>
      <c r="G61" s="320"/>
      <c r="H61" s="306" t="s">
        <v>42</v>
      </c>
      <c r="I61" s="307"/>
      <c r="J61" s="307"/>
      <c r="K61" s="307"/>
      <c r="L61" s="308"/>
      <c r="M61" s="15" t="s">
        <v>31</v>
      </c>
      <c r="N61" s="16" t="s">
        <v>29</v>
      </c>
      <c r="O61" s="10"/>
    </row>
    <row r="62" spans="1:40" ht="18" customHeight="1" x14ac:dyDescent="0.2">
      <c r="A62" s="318"/>
      <c r="B62" s="319"/>
      <c r="C62" s="319"/>
      <c r="D62" s="319"/>
      <c r="E62" s="319"/>
      <c r="F62" s="319"/>
      <c r="G62" s="320"/>
      <c r="H62" s="309" t="s">
        <v>47</v>
      </c>
      <c r="I62" s="310"/>
      <c r="J62" s="310"/>
      <c r="K62" s="310"/>
      <c r="L62" s="311"/>
      <c r="M62" s="15" t="s">
        <v>32</v>
      </c>
      <c r="N62" s="16" t="s">
        <v>30</v>
      </c>
      <c r="O62" s="10"/>
    </row>
    <row r="63" spans="1:40" ht="18" customHeight="1" thickBot="1" x14ac:dyDescent="0.25">
      <c r="A63" s="321"/>
      <c r="B63" s="322"/>
      <c r="C63" s="322"/>
      <c r="D63" s="322"/>
      <c r="E63" s="322"/>
      <c r="F63" s="322"/>
      <c r="G63" s="323"/>
      <c r="H63" s="312"/>
      <c r="I63" s="313"/>
      <c r="J63" s="313"/>
      <c r="K63" s="313"/>
      <c r="L63" s="314"/>
      <c r="M63" s="17" t="s">
        <v>33</v>
      </c>
      <c r="N63" s="18" t="s">
        <v>31</v>
      </c>
      <c r="O63" s="10"/>
    </row>
    <row r="64" spans="1:40" x14ac:dyDescent="0.2">
      <c r="A64" s="329"/>
      <c r="B64" s="329"/>
      <c r="C64" s="329"/>
      <c r="D64" s="329"/>
      <c r="E64" s="329"/>
      <c r="H64" s="67"/>
    </row>
    <row r="65" spans="1:10" x14ac:dyDescent="0.2">
      <c r="A65" s="329"/>
      <c r="B65" s="329"/>
      <c r="C65" s="329"/>
      <c r="D65" s="329"/>
      <c r="E65" s="329"/>
    </row>
    <row r="66" spans="1:10" x14ac:dyDescent="0.2">
      <c r="A66" s="329"/>
      <c r="B66" s="337"/>
      <c r="C66" s="337"/>
      <c r="D66" s="337"/>
      <c r="E66" s="337"/>
      <c r="J66" s="67"/>
    </row>
    <row r="67" spans="1:10" x14ac:dyDescent="0.2">
      <c r="A67" s="337"/>
      <c r="B67" s="337"/>
      <c r="C67" s="337"/>
      <c r="D67" s="337"/>
      <c r="E67" s="337"/>
    </row>
    <row r="68" spans="1:10" x14ac:dyDescent="0.2">
      <c r="A68" s="338"/>
      <c r="B68" s="339"/>
      <c r="C68" s="339"/>
      <c r="D68" s="339"/>
      <c r="E68" s="339"/>
    </row>
    <row r="69" spans="1:10" x14ac:dyDescent="0.2">
      <c r="A69" s="303"/>
      <c r="B69" s="303"/>
      <c r="C69" s="303"/>
      <c r="D69" s="303"/>
      <c r="E69" s="303"/>
    </row>
    <row r="70" spans="1:10" x14ac:dyDescent="0.2">
      <c r="A70" s="31"/>
      <c r="B70" s="31"/>
      <c r="C70" s="31"/>
      <c r="D70" s="31"/>
      <c r="E70" s="31"/>
    </row>
  </sheetData>
  <sheetProtection algorithmName="SHA-512" hashValue="+tUjRyx3RnIh9XzwBleETdxB2u5Xoc63c2YREUBxG70GHuLeFi4+2AUaDFNQppemrfdy/fEF7U4ncCS6tB6jlg==" saltValue="VXc92NPp8p5zlVsuRjUN0Q==" spinCount="100000" sheet="1" objects="1" scenarios="1"/>
  <mergeCells count="285">
    <mergeCell ref="I8:I9"/>
    <mergeCell ref="H10:H11"/>
    <mergeCell ref="I10:I11"/>
    <mergeCell ref="P10:AN11"/>
    <mergeCell ref="E1:N3"/>
    <mergeCell ref="B3:C3"/>
    <mergeCell ref="E4:N6"/>
    <mergeCell ref="B5:C5"/>
    <mergeCell ref="B7:C7"/>
    <mergeCell ref="E7:F7"/>
    <mergeCell ref="G7:K7"/>
    <mergeCell ref="M7:N7"/>
    <mergeCell ref="J8:J9"/>
    <mergeCell ref="K8:K9"/>
    <mergeCell ref="L8:L9"/>
    <mergeCell ref="M8:M9"/>
    <mergeCell ref="N8:N9"/>
    <mergeCell ref="B9:C9"/>
    <mergeCell ref="A10:A11"/>
    <mergeCell ref="B10:B11"/>
    <mergeCell ref="C10:C11"/>
    <mergeCell ref="D10:D11"/>
    <mergeCell ref="E10:F15"/>
    <mergeCell ref="G10:G11"/>
    <mergeCell ref="A8:A9"/>
    <mergeCell ref="D8:D9"/>
    <mergeCell ref="E8:E9"/>
    <mergeCell ref="F8:F9"/>
    <mergeCell ref="G8:H8"/>
    <mergeCell ref="P12:AN13"/>
    <mergeCell ref="A14:A15"/>
    <mergeCell ref="B14:B15"/>
    <mergeCell ref="C14:C15"/>
    <mergeCell ref="D14:D15"/>
    <mergeCell ref="G14:G15"/>
    <mergeCell ref="H14:H15"/>
    <mergeCell ref="I14:I15"/>
    <mergeCell ref="P14:AN15"/>
    <mergeCell ref="A12:A13"/>
    <mergeCell ref="B12:B13"/>
    <mergeCell ref="C12:C13"/>
    <mergeCell ref="D12:D13"/>
    <mergeCell ref="G12:G13"/>
    <mergeCell ref="H12:H13"/>
    <mergeCell ref="I12:I13"/>
    <mergeCell ref="G16:H16"/>
    <mergeCell ref="P16:AN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P17:AN18"/>
    <mergeCell ref="A19:A20"/>
    <mergeCell ref="B19:B20"/>
    <mergeCell ref="C19:C20"/>
    <mergeCell ref="D19:D20"/>
    <mergeCell ref="E19:E20"/>
    <mergeCell ref="F19:F20"/>
    <mergeCell ref="G19:G20"/>
    <mergeCell ref="H19:H20"/>
    <mergeCell ref="P19:AN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P23:AN24"/>
    <mergeCell ref="J24:K24"/>
    <mergeCell ref="L24:M25"/>
    <mergeCell ref="N24:N25"/>
    <mergeCell ref="G25:H25"/>
    <mergeCell ref="J25:K25"/>
    <mergeCell ref="P25:AN25"/>
    <mergeCell ref="I21:I22"/>
    <mergeCell ref="P21:AN22"/>
    <mergeCell ref="M26:M27"/>
    <mergeCell ref="N26:N31"/>
    <mergeCell ref="P26:AN27"/>
    <mergeCell ref="A28:A29"/>
    <mergeCell ref="B28:B29"/>
    <mergeCell ref="C28:C29"/>
    <mergeCell ref="D28:D29"/>
    <mergeCell ref="E28:E29"/>
    <mergeCell ref="F28:F29"/>
    <mergeCell ref="G28:G29"/>
    <mergeCell ref="G26:G27"/>
    <mergeCell ref="H26:H27"/>
    <mergeCell ref="I26:I27"/>
    <mergeCell ref="J26:J27"/>
    <mergeCell ref="K26:K27"/>
    <mergeCell ref="L26:L27"/>
    <mergeCell ref="A26:A27"/>
    <mergeCell ref="B26:B27"/>
    <mergeCell ref="C26:C27"/>
    <mergeCell ref="D26:D27"/>
    <mergeCell ref="E26:E27"/>
    <mergeCell ref="F26:F27"/>
    <mergeCell ref="P28:AN29"/>
    <mergeCell ref="A30:A31"/>
    <mergeCell ref="P30:AN31"/>
    <mergeCell ref="B30:B31"/>
    <mergeCell ref="C30:C31"/>
    <mergeCell ref="D30:D31"/>
    <mergeCell ref="E30:E31"/>
    <mergeCell ref="F30:F31"/>
    <mergeCell ref="G30:G31"/>
    <mergeCell ref="H30:H31"/>
    <mergeCell ref="I30:I31"/>
    <mergeCell ref="J28:J29"/>
    <mergeCell ref="K28:K29"/>
    <mergeCell ref="L28:L29"/>
    <mergeCell ref="M28:M29"/>
    <mergeCell ref="J30:J31"/>
    <mergeCell ref="K30:K31"/>
    <mergeCell ref="L30:L31"/>
    <mergeCell ref="M30:M31"/>
    <mergeCell ref="H28:H29"/>
    <mergeCell ref="I28:I29"/>
    <mergeCell ref="L35:L36"/>
    <mergeCell ref="M35:M36"/>
    <mergeCell ref="A33:A34"/>
    <mergeCell ref="B33:B34"/>
    <mergeCell ref="C33:C34"/>
    <mergeCell ref="D33:D34"/>
    <mergeCell ref="E33:E34"/>
    <mergeCell ref="L33:L34"/>
    <mergeCell ref="M33:M34"/>
    <mergeCell ref="A35:A36"/>
    <mergeCell ref="B35:B36"/>
    <mergeCell ref="C35:C36"/>
    <mergeCell ref="D35:D36"/>
    <mergeCell ref="E35:E36"/>
    <mergeCell ref="G35:G36"/>
    <mergeCell ref="F33:F42"/>
    <mergeCell ref="G33:G34"/>
    <mergeCell ref="H33:H34"/>
    <mergeCell ref="I33:I34"/>
    <mergeCell ref="J33:J42"/>
    <mergeCell ref="K33:K34"/>
    <mergeCell ref="H35:H36"/>
    <mergeCell ref="I35:I36"/>
    <mergeCell ref="I39:I40"/>
    <mergeCell ref="H41:H42"/>
    <mergeCell ref="I41:I42"/>
    <mergeCell ref="K41:K42"/>
    <mergeCell ref="L41:L42"/>
    <mergeCell ref="M41:M42"/>
    <mergeCell ref="P41:AN42"/>
    <mergeCell ref="A39:A40"/>
    <mergeCell ref="B39:B40"/>
    <mergeCell ref="C39:C40"/>
    <mergeCell ref="D39:D40"/>
    <mergeCell ref="E39:E40"/>
    <mergeCell ref="G39:G40"/>
    <mergeCell ref="K39:K40"/>
    <mergeCell ref="L39:L40"/>
    <mergeCell ref="M39:M40"/>
    <mergeCell ref="A41:A42"/>
    <mergeCell ref="B41:B42"/>
    <mergeCell ref="C41:C42"/>
    <mergeCell ref="D41:D42"/>
    <mergeCell ref="E41:E42"/>
    <mergeCell ref="G41:G42"/>
    <mergeCell ref="N33:N42"/>
    <mergeCell ref="P33:AN34"/>
    <mergeCell ref="K35:K36"/>
    <mergeCell ref="P35:AN36"/>
    <mergeCell ref="A37:A38"/>
    <mergeCell ref="B37:B38"/>
    <mergeCell ref="C37:C38"/>
    <mergeCell ref="D37:D38"/>
    <mergeCell ref="E37:E38"/>
    <mergeCell ref="G37:G38"/>
    <mergeCell ref="H37:H38"/>
    <mergeCell ref="H39:H40"/>
    <mergeCell ref="P39:AN40"/>
    <mergeCell ref="K37:K38"/>
    <mergeCell ref="L37:L38"/>
    <mergeCell ref="M37:M38"/>
    <mergeCell ref="P37:AN38"/>
    <mergeCell ref="I37:I38"/>
    <mergeCell ref="M44:M45"/>
    <mergeCell ref="N44:N53"/>
    <mergeCell ref="P44:AN45"/>
    <mergeCell ref="A46:A47"/>
    <mergeCell ref="B46:B47"/>
    <mergeCell ref="C46:C47"/>
    <mergeCell ref="D46:D47"/>
    <mergeCell ref="E46:E47"/>
    <mergeCell ref="F46:F47"/>
    <mergeCell ref="G46:G47"/>
    <mergeCell ref="G44:G45"/>
    <mergeCell ref="H44:H45"/>
    <mergeCell ref="I44:I45"/>
    <mergeCell ref="J44:J45"/>
    <mergeCell ref="K44:K45"/>
    <mergeCell ref="L44:L45"/>
    <mergeCell ref="A44:A45"/>
    <mergeCell ref="B44:B45"/>
    <mergeCell ref="C44:C45"/>
    <mergeCell ref="D44:D45"/>
    <mergeCell ref="E44:E45"/>
    <mergeCell ref="F44:F45"/>
    <mergeCell ref="P46:AN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H46:H47"/>
    <mergeCell ref="I46:I47"/>
    <mergeCell ref="J46:J47"/>
    <mergeCell ref="K46:K47"/>
    <mergeCell ref="L46:L47"/>
    <mergeCell ref="M46:M47"/>
    <mergeCell ref="J48:J49"/>
    <mergeCell ref="K48:K49"/>
    <mergeCell ref="L48:L49"/>
    <mergeCell ref="M48:M49"/>
    <mergeCell ref="P48:AN49"/>
    <mergeCell ref="A50:A51"/>
    <mergeCell ref="B50:B51"/>
    <mergeCell ref="C50:C51"/>
    <mergeCell ref="D50:D51"/>
    <mergeCell ref="E50:E51"/>
    <mergeCell ref="L50:L51"/>
    <mergeCell ref="M50:M51"/>
    <mergeCell ref="P50:AN51"/>
    <mergeCell ref="A52:A53"/>
    <mergeCell ref="B52:B53"/>
    <mergeCell ref="C52:C53"/>
    <mergeCell ref="D52:D53"/>
    <mergeCell ref="E52:E53"/>
    <mergeCell ref="F52:F53"/>
    <mergeCell ref="G52:G53"/>
    <mergeCell ref="F50:F51"/>
    <mergeCell ref="G50:G51"/>
    <mergeCell ref="H50:H51"/>
    <mergeCell ref="I50:I51"/>
    <mergeCell ref="J50:J51"/>
    <mergeCell ref="K50:K51"/>
    <mergeCell ref="A64:E64"/>
    <mergeCell ref="A65:E65"/>
    <mergeCell ref="A66:E66"/>
    <mergeCell ref="A67:E67"/>
    <mergeCell ref="A68:E68"/>
    <mergeCell ref="A69:E69"/>
    <mergeCell ref="P52:AN53"/>
    <mergeCell ref="L55:M55"/>
    <mergeCell ref="A56:G63"/>
    <mergeCell ref="H56:L56"/>
    <mergeCell ref="H57:L57"/>
    <mergeCell ref="H58:L58"/>
    <mergeCell ref="H59:L59"/>
    <mergeCell ref="H60:L60"/>
    <mergeCell ref="H61:L61"/>
    <mergeCell ref="H62:L63"/>
    <mergeCell ref="H52:H53"/>
    <mergeCell ref="I52:I53"/>
    <mergeCell ref="J52:J53"/>
    <mergeCell ref="K52:K53"/>
    <mergeCell ref="L52:L53"/>
    <mergeCell ref="M52:M53"/>
  </mergeCells>
  <conditionalFormatting sqref="I10:I16">
    <cfRule type="cellIs" dxfId="845" priority="42" operator="greaterThan">
      <formula>0.2</formula>
    </cfRule>
  </conditionalFormatting>
  <conditionalFormatting sqref="M26:M31">
    <cfRule type="containsText" dxfId="844" priority="29" operator="containsText" text="invalid">
      <formula>NOT(ISERROR(SEARCH("invalid",M26)))</formula>
    </cfRule>
    <cfRule type="cellIs" dxfId="843" priority="40" operator="lessThan">
      <formula>167.5</formula>
    </cfRule>
    <cfRule type="cellIs" dxfId="842" priority="41" operator="greaterThan">
      <formula>228.5</formula>
    </cfRule>
  </conditionalFormatting>
  <conditionalFormatting sqref="M33:M42 M44:M53">
    <cfRule type="containsText" dxfId="841" priority="39" operator="containsText" text="INVALID">
      <formula>NOT(ISERROR(SEARCH("INVALID",M33)))</formula>
    </cfRule>
  </conditionalFormatting>
  <conditionalFormatting sqref="P33 P44 P46 P48 P50 P52 P35 P37 P39 P41">
    <cfRule type="containsText" dxfId="840" priority="38" operator="containsText" text="Sample">
      <formula>NOT(ISERROR(SEARCH("Sample",P33)))</formula>
    </cfRule>
  </conditionalFormatting>
  <conditionalFormatting sqref="P26 P28 P30">
    <cfRule type="containsText" dxfId="839" priority="37" operator="containsText" text="seed">
      <formula>NOT(ISERROR(SEARCH("seed",P26)))</formula>
    </cfRule>
  </conditionalFormatting>
  <conditionalFormatting sqref="P14 P10 P12">
    <cfRule type="containsText" dxfId="838" priority="36" operator="containsText" text="contamination">
      <formula>NOT(ISERROR(SEARCH("contamination",P10)))</formula>
    </cfRule>
  </conditionalFormatting>
  <conditionalFormatting sqref="P16">
    <cfRule type="containsText" dxfId="837" priority="35" operator="containsText" text="outside">
      <formula>NOT(ISERROR(SEARCH("outside",P16)))</formula>
    </cfRule>
  </conditionalFormatting>
  <conditionalFormatting sqref="I16 F25 I25 N26 P16 N43 N54 N32">
    <cfRule type="containsErrors" dxfId="836" priority="34">
      <formula>ISERROR(F16)</formula>
    </cfRule>
  </conditionalFormatting>
  <conditionalFormatting sqref="M18">
    <cfRule type="containsErrors" dxfId="835" priority="33">
      <formula>ISERROR(M18)</formula>
    </cfRule>
  </conditionalFormatting>
  <conditionalFormatting sqref="N33">
    <cfRule type="containsErrors" dxfId="834" priority="32">
      <formula>ISERROR(N33)</formula>
    </cfRule>
  </conditionalFormatting>
  <conditionalFormatting sqref="N44">
    <cfRule type="containsErrors" dxfId="833" priority="31">
      <formula>ISERROR(N44)</formula>
    </cfRule>
  </conditionalFormatting>
  <conditionalFormatting sqref="N55">
    <cfRule type="containsErrors" dxfId="832" priority="30">
      <formula>ISERROR(N55)</formula>
    </cfRule>
  </conditionalFormatting>
  <conditionalFormatting sqref="M33:M42">
    <cfRule type="containsText" dxfId="831" priority="28" operator="containsText" text="invalid">
      <formula>NOT(ISERROR(SEARCH("invalid",M33)))</formula>
    </cfRule>
  </conditionalFormatting>
  <conditionalFormatting sqref="M44:M53">
    <cfRule type="containsText" dxfId="830" priority="27" operator="containsText" text="invalid">
      <formula>NOT(ISERROR(SEARCH("invalid",M44)))</formula>
    </cfRule>
  </conditionalFormatting>
  <conditionalFormatting sqref="I26:M31 P30 P28 P26">
    <cfRule type="cellIs" dxfId="829" priority="25" operator="equal">
      <formula>0</formula>
    </cfRule>
    <cfRule type="containsErrors" dxfId="828" priority="26">
      <formula>ISERROR(I26)</formula>
    </cfRule>
  </conditionalFormatting>
  <conditionalFormatting sqref="I33:M42 P41 P39 P37 P35 P33">
    <cfRule type="cellIs" dxfId="827" priority="23" operator="equal">
      <formula>0</formula>
    </cfRule>
    <cfRule type="containsErrors" dxfId="826" priority="24">
      <formula>ISERROR(I33)</formula>
    </cfRule>
  </conditionalFormatting>
  <conditionalFormatting sqref="I44:N53 P44 P50 P48 P46 P52">
    <cfRule type="cellIs" dxfId="825" priority="21" operator="equal">
      <formula>0</formula>
    </cfRule>
    <cfRule type="containsErrors" dxfId="824" priority="22">
      <formula>ISERROR(I44)</formula>
    </cfRule>
  </conditionalFormatting>
  <conditionalFormatting sqref="P30 P28 P26">
    <cfRule type="containsBlanks" dxfId="823" priority="20">
      <formula>LEN(TRIM(P26))=0</formula>
    </cfRule>
  </conditionalFormatting>
  <conditionalFormatting sqref="I10:I15">
    <cfRule type="containsBlanks" dxfId="822" priority="19">
      <formula>LEN(TRIM(I10))=0</formula>
    </cfRule>
  </conditionalFormatting>
  <conditionalFormatting sqref="J24:K25">
    <cfRule type="containsText" dxfId="821" priority="18" operator="containsText" text="too">
      <formula>NOT(ISERROR(SEARCH("too",J24)))</formula>
    </cfRule>
  </conditionalFormatting>
  <conditionalFormatting sqref="E19 E21 E23 E17">
    <cfRule type="containsText" dxfId="820" priority="17" operator="containsText" text="delete">
      <formula>NOT(ISERROR(SEARCH("delete",E17)))</formula>
    </cfRule>
  </conditionalFormatting>
  <conditionalFormatting sqref="P25">
    <cfRule type="containsText" dxfId="819" priority="16" operator="containsText" text="seed">
      <formula>NOT(ISERROR(SEARCH("seed",P25)))</formula>
    </cfRule>
  </conditionalFormatting>
  <conditionalFormatting sqref="J24:K25 N24:N25 P25">
    <cfRule type="containsErrors" dxfId="818" priority="15">
      <formula>ISERROR(J24)</formula>
    </cfRule>
  </conditionalFormatting>
  <conditionalFormatting sqref="M26:M31 M33:M42 M44:M53">
    <cfRule type="cellIs" dxfId="817" priority="14" operator="lessThan">
      <formula>0</formula>
    </cfRule>
  </conditionalFormatting>
  <conditionalFormatting sqref="P17 P23 P19 P21">
    <cfRule type="containsText" dxfId="816" priority="13" operator="containsText" text="Need">
      <formula>NOT(ISERROR(SEARCH("Need",P17)))</formula>
    </cfRule>
  </conditionalFormatting>
  <conditionalFormatting sqref="I17:I24">
    <cfRule type="expression" dxfId="815" priority="12">
      <formula>(G17-H17&lt;2)</formula>
    </cfRule>
  </conditionalFormatting>
  <conditionalFormatting sqref="I17:I24">
    <cfRule type="expression" dxfId="814" priority="11">
      <formula>(H17&lt;1)</formula>
    </cfRule>
  </conditionalFormatting>
  <conditionalFormatting sqref="I17:I24">
    <cfRule type="expression" dxfId="813" priority="10">
      <formula>ISBLANK(H17)</formula>
    </cfRule>
  </conditionalFormatting>
  <conditionalFormatting sqref="E17:E18">
    <cfRule type="expression" dxfId="812" priority="9">
      <formula>ISBLANK(H17)</formula>
    </cfRule>
  </conditionalFormatting>
  <conditionalFormatting sqref="E19:E20">
    <cfRule type="expression" dxfId="811" priority="8">
      <formula>ISBLANK(H19)</formula>
    </cfRule>
  </conditionalFormatting>
  <conditionalFormatting sqref="E21:E22">
    <cfRule type="expression" dxfId="810" priority="7">
      <formula>ISBLANK(H21)</formula>
    </cfRule>
  </conditionalFormatting>
  <conditionalFormatting sqref="E23:E24">
    <cfRule type="expression" dxfId="809" priority="6">
      <formula>ISBLANK(H23)</formula>
    </cfRule>
  </conditionalFormatting>
  <conditionalFormatting sqref="P10:AN15">
    <cfRule type="containsText" dxfId="808" priority="4" operator="containsText" text="meter">
      <formula>NOT(ISERROR(SEARCH("meter",P10)))</formula>
    </cfRule>
    <cfRule type="containsText" dxfId="807" priority="5" operator="containsText" text="False">
      <formula>NOT(ISERROR(SEARCH("False",P10)))</formula>
    </cfRule>
  </conditionalFormatting>
  <conditionalFormatting sqref="I10:I11">
    <cfRule type="expression" dxfId="806" priority="3">
      <formula>I10&lt;0</formula>
    </cfRule>
  </conditionalFormatting>
  <conditionalFormatting sqref="I12:I13">
    <cfRule type="expression" dxfId="805" priority="2">
      <formula>I12&lt;0</formula>
    </cfRule>
  </conditionalFormatting>
  <conditionalFormatting sqref="I14:I15">
    <cfRule type="expression" dxfId="804" priority="1">
      <formula>I14&lt;0</formula>
    </cfRule>
  </conditionalFormatting>
  <pageMargins left="0.7" right="0.7" top="0.75" bottom="0.75" header="0.3" footer="0.3"/>
  <pageSetup scale="50" orientation="landscape" r:id="rId1"/>
  <colBreaks count="1" manualBreakCount="1">
    <brk id="16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70"/>
  <sheetViews>
    <sheetView showGridLines="0" zoomScaleNormal="100" workbookViewId="0"/>
  </sheetViews>
  <sheetFormatPr defaultRowHeight="12.75" x14ac:dyDescent="0.2"/>
  <cols>
    <col min="1" max="1" width="18" style="1" customWidth="1"/>
    <col min="2" max="8" width="11.7109375" style="1" customWidth="1"/>
    <col min="9" max="13" width="13.7109375" style="1" customWidth="1"/>
    <col min="14" max="14" width="15.7109375" style="1" customWidth="1"/>
    <col min="15" max="15" width="1.28515625" style="43" customWidth="1"/>
    <col min="16" max="16384" width="9.140625" style="1"/>
  </cols>
  <sheetData>
    <row r="1" spans="1:40" ht="12.75" customHeight="1" x14ac:dyDescent="0.2">
      <c r="A1" s="78" t="s">
        <v>25</v>
      </c>
      <c r="B1" s="79" t="s">
        <v>24</v>
      </c>
      <c r="C1" s="79"/>
      <c r="D1" s="19"/>
      <c r="E1" s="281" t="s">
        <v>22</v>
      </c>
      <c r="F1" s="281"/>
      <c r="G1" s="281"/>
      <c r="H1" s="281"/>
      <c r="I1" s="281"/>
      <c r="J1" s="281"/>
      <c r="K1" s="281"/>
      <c r="L1" s="281"/>
      <c r="M1" s="281"/>
      <c r="N1" s="282"/>
      <c r="O1" s="34"/>
    </row>
    <row r="2" spans="1:40" ht="12.75" customHeight="1" x14ac:dyDescent="0.2">
      <c r="A2" s="2" t="s">
        <v>19</v>
      </c>
      <c r="B2" s="3" t="s">
        <v>19</v>
      </c>
      <c r="C2" s="20"/>
      <c r="D2" s="14"/>
      <c r="E2" s="283"/>
      <c r="F2" s="283"/>
      <c r="G2" s="283"/>
      <c r="H2" s="283"/>
      <c r="I2" s="283"/>
      <c r="J2" s="283"/>
      <c r="K2" s="283"/>
      <c r="L2" s="283"/>
      <c r="M2" s="283"/>
      <c r="N2" s="284"/>
      <c r="O2" s="34"/>
    </row>
    <row r="3" spans="1:40" ht="12.75" customHeight="1" x14ac:dyDescent="0.2">
      <c r="A3" s="25"/>
      <c r="B3" s="285"/>
      <c r="C3" s="285"/>
      <c r="D3" s="23"/>
      <c r="E3" s="283"/>
      <c r="F3" s="283"/>
      <c r="G3" s="283"/>
      <c r="H3" s="283"/>
      <c r="I3" s="283"/>
      <c r="J3" s="283"/>
      <c r="K3" s="283"/>
      <c r="L3" s="283"/>
      <c r="M3" s="283"/>
      <c r="N3" s="284"/>
      <c r="O3" s="34"/>
    </row>
    <row r="4" spans="1:40" ht="12.75" customHeight="1" x14ac:dyDescent="0.2">
      <c r="A4" s="2" t="s">
        <v>20</v>
      </c>
      <c r="B4" s="3" t="s">
        <v>20</v>
      </c>
      <c r="C4" s="20"/>
      <c r="D4" s="14"/>
      <c r="E4" s="286" t="s">
        <v>21</v>
      </c>
      <c r="F4" s="286"/>
      <c r="G4" s="286"/>
      <c r="H4" s="286"/>
      <c r="I4" s="286"/>
      <c r="J4" s="286"/>
      <c r="K4" s="286"/>
      <c r="L4" s="286"/>
      <c r="M4" s="286"/>
      <c r="N4" s="287"/>
      <c r="O4" s="35"/>
    </row>
    <row r="5" spans="1:40" ht="12.75" customHeight="1" x14ac:dyDescent="0.2">
      <c r="A5" s="25"/>
      <c r="B5" s="285"/>
      <c r="C5" s="285"/>
      <c r="D5" s="23"/>
      <c r="E5" s="286"/>
      <c r="F5" s="286"/>
      <c r="G5" s="286"/>
      <c r="H5" s="286"/>
      <c r="I5" s="286"/>
      <c r="J5" s="286"/>
      <c r="K5" s="286"/>
      <c r="L5" s="286"/>
      <c r="M5" s="286"/>
      <c r="N5" s="287"/>
      <c r="O5" s="35"/>
    </row>
    <row r="6" spans="1:40" ht="12.75" customHeight="1" x14ac:dyDescent="0.2">
      <c r="A6" s="2" t="s">
        <v>36</v>
      </c>
      <c r="B6" s="3" t="s">
        <v>36</v>
      </c>
      <c r="C6" s="3"/>
      <c r="D6" s="23"/>
      <c r="E6" s="286"/>
      <c r="F6" s="286"/>
      <c r="G6" s="286"/>
      <c r="H6" s="286"/>
      <c r="I6" s="286"/>
      <c r="J6" s="286"/>
      <c r="K6" s="286"/>
      <c r="L6" s="286"/>
      <c r="M6" s="286"/>
      <c r="N6" s="287"/>
      <c r="O6" s="35"/>
    </row>
    <row r="7" spans="1:40" ht="12.75" customHeight="1" x14ac:dyDescent="0.2">
      <c r="A7" s="24"/>
      <c r="B7" s="288"/>
      <c r="C7" s="288"/>
      <c r="D7" s="31"/>
      <c r="E7" s="289"/>
      <c r="F7" s="289"/>
      <c r="G7" s="289"/>
      <c r="H7" s="289"/>
      <c r="I7" s="289"/>
      <c r="J7" s="289"/>
      <c r="K7" s="289"/>
      <c r="L7" s="21"/>
      <c r="M7" s="289"/>
      <c r="N7" s="290"/>
      <c r="O7" s="36"/>
    </row>
    <row r="8" spans="1:40" ht="14.25" customHeight="1" x14ac:dyDescent="0.2">
      <c r="A8" s="262" t="s">
        <v>0</v>
      </c>
      <c r="B8" s="83" t="s">
        <v>1</v>
      </c>
      <c r="C8" s="82" t="s">
        <v>40</v>
      </c>
      <c r="D8" s="264" t="s">
        <v>9</v>
      </c>
      <c r="E8" s="264" t="s">
        <v>10</v>
      </c>
      <c r="F8" s="264" t="s">
        <v>11</v>
      </c>
      <c r="G8" s="266" t="s">
        <v>7</v>
      </c>
      <c r="H8" s="266"/>
      <c r="I8" s="267" t="s">
        <v>37</v>
      </c>
      <c r="J8" s="267" t="s">
        <v>8</v>
      </c>
      <c r="K8" s="267" t="s">
        <v>12</v>
      </c>
      <c r="L8" s="267" t="s">
        <v>38</v>
      </c>
      <c r="M8" s="267" t="s">
        <v>39</v>
      </c>
      <c r="N8" s="299" t="s">
        <v>13</v>
      </c>
      <c r="O8" s="37"/>
    </row>
    <row r="9" spans="1:40" ht="55.5" customHeight="1" thickBot="1" x14ac:dyDescent="0.25">
      <c r="A9" s="263"/>
      <c r="B9" s="301" t="s">
        <v>43</v>
      </c>
      <c r="C9" s="302"/>
      <c r="D9" s="265"/>
      <c r="E9" s="265"/>
      <c r="F9" s="265"/>
      <c r="G9" s="69" t="s">
        <v>2</v>
      </c>
      <c r="H9" s="69" t="s">
        <v>3</v>
      </c>
      <c r="I9" s="268"/>
      <c r="J9" s="268"/>
      <c r="K9" s="268"/>
      <c r="L9" s="268"/>
      <c r="M9" s="268"/>
      <c r="N9" s="300"/>
      <c r="O9" s="37"/>
    </row>
    <row r="10" spans="1:40" ht="15" customHeight="1" x14ac:dyDescent="0.2">
      <c r="A10" s="276" t="s">
        <v>45</v>
      </c>
      <c r="B10" s="277"/>
      <c r="C10" s="165"/>
      <c r="D10" s="254">
        <v>1</v>
      </c>
      <c r="E10" s="292"/>
      <c r="F10" s="293"/>
      <c r="G10" s="279"/>
      <c r="H10" s="280"/>
      <c r="I10" s="271" t="str">
        <f>IF(AND(G10&gt;0,H10&gt;0),G10-H10,"")</f>
        <v/>
      </c>
      <c r="J10" s="90"/>
      <c r="K10" s="91"/>
      <c r="L10" s="71"/>
      <c r="M10" s="71"/>
      <c r="N10" s="72"/>
      <c r="O10" s="85"/>
      <c r="P10" s="136" t="str">
        <f>IF(ISBLANK(H10),"",IF(AND(I10&gt;0.2,I10&lt;0.3),"Contamination, Labware, or Supersaturation of Dilution (D.I.) water.",IF(AND(I10&gt;0.29),"Review SOP's and fix the contamination issue.",IF(AND(I10&lt;0),"D.O. meter equipment issues."))))</f>
        <v/>
      </c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</row>
    <row r="11" spans="1:40" ht="15" customHeight="1" x14ac:dyDescent="0.2">
      <c r="A11" s="272"/>
      <c r="B11" s="278"/>
      <c r="C11" s="148"/>
      <c r="D11" s="255"/>
      <c r="E11" s="294"/>
      <c r="F11" s="295"/>
      <c r="G11" s="274"/>
      <c r="H11" s="201"/>
      <c r="I11" s="269"/>
      <c r="J11" s="92"/>
      <c r="K11" s="93"/>
      <c r="L11" s="59"/>
      <c r="M11" s="59"/>
      <c r="N11" s="61"/>
      <c r="O11" s="85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</row>
    <row r="12" spans="1:40" ht="15" customHeight="1" x14ac:dyDescent="0.2">
      <c r="A12" s="258" t="s">
        <v>45</v>
      </c>
      <c r="B12" s="273"/>
      <c r="C12" s="148"/>
      <c r="D12" s="255">
        <v>2</v>
      </c>
      <c r="E12" s="294"/>
      <c r="F12" s="295"/>
      <c r="G12" s="170"/>
      <c r="H12" s="170"/>
      <c r="I12" s="269" t="str">
        <f>IF(AND(G12&gt;0,H12&gt;0),G12-H12,"")</f>
        <v/>
      </c>
      <c r="J12" s="92"/>
      <c r="K12" s="93"/>
      <c r="L12" s="59"/>
      <c r="M12" s="59"/>
      <c r="N12" s="61"/>
      <c r="O12" s="86"/>
      <c r="P12" s="136" t="str">
        <f>IF(ISBLANK(H12),"",IF(AND(I12&gt;0.2,I12&lt;0.3),"Contamination, Labware, or Supersaturation of Dilution (D.I.) water.",IF(AND(I12&gt;0.29),"Review SOP's and fix the contamination issue.",IF(AND(I12&lt;0),"D.O. meter equipment issues."))))</f>
        <v/>
      </c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</row>
    <row r="13" spans="1:40" ht="15" customHeight="1" x14ac:dyDescent="0.2">
      <c r="A13" s="272"/>
      <c r="B13" s="274"/>
      <c r="C13" s="148"/>
      <c r="D13" s="255"/>
      <c r="E13" s="294"/>
      <c r="F13" s="295"/>
      <c r="G13" s="275"/>
      <c r="H13" s="275"/>
      <c r="I13" s="270"/>
      <c r="J13" s="92"/>
      <c r="K13" s="93"/>
      <c r="L13" s="59"/>
      <c r="M13" s="59"/>
      <c r="N13" s="61"/>
      <c r="O13" s="8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</row>
    <row r="14" spans="1:40" ht="15" customHeight="1" x14ac:dyDescent="0.2">
      <c r="A14" s="325" t="s">
        <v>45</v>
      </c>
      <c r="B14" s="278"/>
      <c r="C14" s="148"/>
      <c r="D14" s="255">
        <v>3</v>
      </c>
      <c r="E14" s="294"/>
      <c r="F14" s="295"/>
      <c r="G14" s="147"/>
      <c r="H14" s="147"/>
      <c r="I14" s="269" t="str">
        <f>IF(AND(G14&gt;0,H14&gt;0),G14-H14,"")</f>
        <v/>
      </c>
      <c r="J14" s="92"/>
      <c r="K14" s="93"/>
      <c r="L14" s="59"/>
      <c r="M14" s="59"/>
      <c r="N14" s="61"/>
      <c r="O14" s="86"/>
      <c r="P14" s="136" t="str">
        <f>IF(ISBLANK(H14),"",IF(AND(I14&gt;0.2,I14&lt;0.3),"Contamination, Labware, or Supersaturation of Dilution (D.I.) water.",IF(AND(I14&gt;0.29),"Review SOP's and fix the contamination issue.",IF(AND(I14&lt;0),"D.O. meter equipment issues."))))</f>
        <v/>
      </c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</row>
    <row r="15" spans="1:40" ht="15" customHeight="1" thickBot="1" x14ac:dyDescent="0.25">
      <c r="A15" s="326"/>
      <c r="B15" s="291"/>
      <c r="C15" s="149"/>
      <c r="D15" s="260"/>
      <c r="E15" s="296"/>
      <c r="F15" s="297"/>
      <c r="G15" s="156"/>
      <c r="H15" s="156"/>
      <c r="I15" s="298"/>
      <c r="J15" s="92"/>
      <c r="K15" s="93"/>
      <c r="L15" s="59"/>
      <c r="M15" s="59"/>
      <c r="N15" s="62"/>
      <c r="O15" s="8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</row>
    <row r="16" spans="1:40" ht="13.5" thickBot="1" x14ac:dyDescent="0.25">
      <c r="A16" s="8" t="s">
        <v>6</v>
      </c>
      <c r="B16" s="11"/>
      <c r="C16" s="9"/>
      <c r="D16" s="10"/>
      <c r="E16" s="31"/>
      <c r="F16" s="47"/>
      <c r="G16" s="251" t="s">
        <v>17</v>
      </c>
      <c r="H16" s="252"/>
      <c r="I16" s="80" t="e">
        <f>AVERAGEIF(I10:I15,"&gt;0")</f>
        <v>#DIV/0!</v>
      </c>
      <c r="J16" s="92"/>
      <c r="K16" s="93"/>
      <c r="L16" s="59"/>
      <c r="M16" s="59"/>
      <c r="N16" s="63"/>
      <c r="O16" s="87"/>
      <c r="P16" s="336" t="e">
        <f>IF(I16&gt;0.2,"Outside QA/QC parameters.","")</f>
        <v>#DIV/0!</v>
      </c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</row>
    <row r="17" spans="1:40" ht="15" customHeight="1" x14ac:dyDescent="0.2">
      <c r="A17" s="276" t="s">
        <v>4</v>
      </c>
      <c r="B17" s="165"/>
      <c r="C17" s="165"/>
      <c r="D17" s="254">
        <v>4</v>
      </c>
      <c r="E17" s="333" t="str">
        <f t="shared" ref="E17:E23" si="0">IF(AND(I17&gt;=2,H17&gt;=1),"","Delete Seed Values")</f>
        <v>Delete Seed Values</v>
      </c>
      <c r="F17" s="340"/>
      <c r="G17" s="169"/>
      <c r="H17" s="169"/>
      <c r="I17" s="334" t="str">
        <f t="shared" ref="I17:I23" si="1">IF(ISBLANK(H17),"",(G17-H17))</f>
        <v/>
      </c>
      <c r="J17" s="60"/>
      <c r="K17" s="60"/>
      <c r="L17" s="58"/>
      <c r="M17" s="58"/>
      <c r="N17" s="64"/>
      <c r="O17" s="84"/>
      <c r="P17" s="335" t="str">
        <f>IF(ISBLANK(H17),"",IF(AND(H17&lt;1),"Need to DELETE this individual seed control sample to perform accuarate SCF calculation. D.O. Depletion &lt; 1.0 mg/L remaining in bottle. Environmental sample too strong. Use LESS Sample. Need more nutrient water in bottle. Sample is not dilute enough.",IF(AND(G17-H17&lt;2),"Need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</row>
    <row r="18" spans="1:40" ht="15" customHeight="1" x14ac:dyDescent="0.2">
      <c r="A18" s="272"/>
      <c r="B18" s="148"/>
      <c r="C18" s="148"/>
      <c r="D18" s="255"/>
      <c r="E18" s="333"/>
      <c r="F18" s="256"/>
      <c r="G18" s="147"/>
      <c r="H18" s="147"/>
      <c r="I18" s="257"/>
      <c r="J18" s="60"/>
      <c r="K18" s="60"/>
      <c r="L18" s="10"/>
      <c r="M18" s="54"/>
      <c r="N18" s="65"/>
      <c r="O18" s="38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</row>
    <row r="19" spans="1:40" ht="15" customHeight="1" x14ac:dyDescent="0.2">
      <c r="A19" s="258" t="s">
        <v>4</v>
      </c>
      <c r="B19" s="148"/>
      <c r="C19" s="148"/>
      <c r="D19" s="255">
        <v>5</v>
      </c>
      <c r="E19" s="333" t="str">
        <f t="shared" si="0"/>
        <v>Delete Seed Values</v>
      </c>
      <c r="F19" s="256"/>
      <c r="G19" s="147"/>
      <c r="H19" s="147"/>
      <c r="I19" s="257" t="str">
        <f t="shared" si="1"/>
        <v/>
      </c>
      <c r="J19" s="60"/>
      <c r="K19" s="60"/>
      <c r="L19" s="55"/>
      <c r="M19" s="56"/>
      <c r="N19" s="75"/>
      <c r="O19" s="31"/>
      <c r="P19" s="335" t="str">
        <f t="shared" ref="P19" si="2">IF(ISBLANK(H19),"",IF(AND(H19&lt;1),"Need to DELETE this individual seed control sample to perform accuarate SCF calculation. D.O. Depletion &lt; 1.0 mg/L remaining in bottle. Environmental sample too strong. Use LESS Sample. Need more nutrient water in bottle. Sample is not dilute enough.",IF(AND(G19-H19&lt;2),"Need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</row>
    <row r="20" spans="1:40" ht="15" customHeight="1" x14ac:dyDescent="0.2">
      <c r="A20" s="272"/>
      <c r="B20" s="148"/>
      <c r="C20" s="148"/>
      <c r="D20" s="255"/>
      <c r="E20" s="333"/>
      <c r="F20" s="256"/>
      <c r="G20" s="147"/>
      <c r="H20" s="147"/>
      <c r="I20" s="257"/>
      <c r="J20" s="60"/>
      <c r="K20" s="60"/>
      <c r="L20" s="57"/>
      <c r="M20" s="56"/>
      <c r="N20" s="75"/>
      <c r="O20" s="31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</row>
    <row r="21" spans="1:40" ht="15" customHeight="1" x14ac:dyDescent="0.2">
      <c r="A21" s="258" t="s">
        <v>44</v>
      </c>
      <c r="B21" s="148"/>
      <c r="C21" s="148"/>
      <c r="D21" s="255">
        <v>6</v>
      </c>
      <c r="E21" s="333" t="str">
        <f t="shared" si="0"/>
        <v>Delete Seed Values</v>
      </c>
      <c r="F21" s="256"/>
      <c r="G21" s="147"/>
      <c r="H21" s="147"/>
      <c r="I21" s="257" t="str">
        <f t="shared" si="1"/>
        <v/>
      </c>
      <c r="J21" s="60"/>
      <c r="K21" s="60"/>
      <c r="L21" s="57"/>
      <c r="M21" s="56"/>
      <c r="N21" s="75"/>
      <c r="O21" s="31"/>
      <c r="P21" s="335" t="str">
        <f t="shared" ref="P21" si="3">IF(ISBLANK(H21),"",IF(AND(H21&lt;1),"Need to DELETE this individual seed control sample to perform accuarate SCF calculation. D.O. Depletion &lt; 1.0 mg/L remaining in bottle. Environmental sample too strong. Use LESS Sample. Need more nutrient water in bottle. Sample is not dilute enough.",IF(AND(G21-H21&lt;2),"Need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</row>
    <row r="22" spans="1:40" ht="15" customHeight="1" x14ac:dyDescent="0.2">
      <c r="A22" s="272"/>
      <c r="B22" s="148"/>
      <c r="C22" s="148"/>
      <c r="D22" s="255"/>
      <c r="E22" s="333"/>
      <c r="F22" s="256"/>
      <c r="G22" s="147"/>
      <c r="H22" s="147"/>
      <c r="I22" s="257"/>
      <c r="J22" s="60"/>
      <c r="K22" s="60"/>
      <c r="L22" s="57"/>
      <c r="M22" s="56"/>
      <c r="N22" s="75"/>
      <c r="O22" s="31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</row>
    <row r="23" spans="1:40" ht="15" customHeight="1" thickBot="1" x14ac:dyDescent="0.25">
      <c r="A23" s="258" t="s">
        <v>4</v>
      </c>
      <c r="B23" s="148"/>
      <c r="C23" s="148"/>
      <c r="D23" s="255">
        <v>7</v>
      </c>
      <c r="E23" s="333" t="str">
        <f t="shared" si="0"/>
        <v>Delete Seed Values</v>
      </c>
      <c r="F23" s="148"/>
      <c r="G23" s="147"/>
      <c r="H23" s="147"/>
      <c r="I23" s="257" t="str">
        <f t="shared" si="1"/>
        <v/>
      </c>
      <c r="J23" s="73"/>
      <c r="K23" s="73"/>
      <c r="L23" s="74"/>
      <c r="M23" s="76"/>
      <c r="N23" s="77"/>
      <c r="O23" s="31"/>
      <c r="P23" s="335" t="str">
        <f t="shared" ref="P23" si="4">IF(ISBLANK(H23),"",IF(AND(H23&lt;1),"Need to DELETE mLs Seed to perform accuarate SCF calculation. D.O. Depletion &lt; 1.0 mg/L remaining in bottle. Environmental sample too strong. Use LESS Sample. Need more nutrient water in bottle. Sample is not dilute enough.",IF(AND(G23-H23&lt;2),"Need to DELETE mLs Seed to perform accuarate SCF calculation. D.O. Depletion less than at least 2.0 mg/L. Environmental sample too weak. Use MORE Sample. Need less nutrient water in bottle. Sample is too dilute.","")))</f>
        <v/>
      </c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</row>
    <row r="24" spans="1:40" ht="15" customHeight="1" thickBot="1" x14ac:dyDescent="0.25">
      <c r="A24" s="259"/>
      <c r="B24" s="149"/>
      <c r="C24" s="149"/>
      <c r="D24" s="260"/>
      <c r="E24" s="333"/>
      <c r="F24" s="149"/>
      <c r="G24" s="156"/>
      <c r="H24" s="156"/>
      <c r="I24" s="261"/>
      <c r="J24" s="328" t="e">
        <f>IF(N24&lt;0.6,"SCF too Weak?","")</f>
        <v>#DIV/0!</v>
      </c>
      <c r="K24" s="328"/>
      <c r="L24" s="327" t="s">
        <v>46</v>
      </c>
      <c r="M24" s="327"/>
      <c r="N24" s="324" t="e">
        <f>IF(F25&gt;0,I25/F25,"")</f>
        <v>#DIV/0!</v>
      </c>
      <c r="O24" s="31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</row>
    <row r="25" spans="1:40" ht="15" customHeight="1" thickBot="1" x14ac:dyDescent="0.25">
      <c r="A25" s="8" t="s">
        <v>6</v>
      </c>
      <c r="B25" s="11"/>
      <c r="C25" s="9"/>
      <c r="D25" s="10"/>
      <c r="E25" s="31"/>
      <c r="F25" s="68" t="e">
        <f>AVERAGEIF(F17:F24,"&gt;0")</f>
        <v>#DIV/0!</v>
      </c>
      <c r="G25" s="251"/>
      <c r="H25" s="252"/>
      <c r="I25" s="81" t="e">
        <f>AVERAGEIF(I17:I24,"&gt;0")</f>
        <v>#DIV/0!</v>
      </c>
      <c r="J25" s="328" t="e">
        <f>IF(N24&gt;1,"SCF too Strong?","")</f>
        <v>#DIV/0!</v>
      </c>
      <c r="K25" s="328"/>
      <c r="L25" s="327"/>
      <c r="M25" s="327"/>
      <c r="N25" s="324"/>
      <c r="O25" s="31"/>
      <c r="P25" s="335" t="e">
        <f>IF(AND(N24&gt;1),"Increase dilution water. Seed correction sample too strong.",IF(AND(N24&lt;0.6),"Decrease dilution water. Seed correction sample too weak.",""))</f>
        <v>#DIV/0!</v>
      </c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</row>
    <row r="26" spans="1:40" ht="15" customHeight="1" x14ac:dyDescent="0.2">
      <c r="A26" s="253" t="s">
        <v>14</v>
      </c>
      <c r="B26" s="165"/>
      <c r="C26" s="165"/>
      <c r="D26" s="254">
        <v>8</v>
      </c>
      <c r="E26" s="167"/>
      <c r="F26" s="165"/>
      <c r="G26" s="169"/>
      <c r="H26" s="169"/>
      <c r="I26" s="238" t="str">
        <f>IF(AND(G26&gt;0,H26&gt;0),G26-H26,"")</f>
        <v/>
      </c>
      <c r="J26" s="238" t="str">
        <f>IF(F26&gt;0,N24*F26,"")</f>
        <v/>
      </c>
      <c r="K26" s="238" t="str">
        <f>IF(AND(G26&gt;0,H26&gt;0),I26-J26,"")</f>
        <v/>
      </c>
      <c r="L26" s="240">
        <f>IF(E26&gt;0,300/E26,0)</f>
        <v>0</v>
      </c>
      <c r="M26" s="240" t="str">
        <f>IF(AND(I26&gt;=2,H26&gt;=1),L26*K26,"INVALID")</f>
        <v>INVALID</v>
      </c>
      <c r="N26" s="242" t="e">
        <f>N32</f>
        <v>#DIV/0!</v>
      </c>
      <c r="O26" s="32"/>
      <c r="P26" s="136" t="str">
        <f>IF(ISBLANK(H26),"",IF(AND(M26&gt;228.5),"Decrease mLs of seed delivered to GGA bottle. Confirm with last 20 Standard deviation results.",IF(AND(M26&lt;167.5),"Increase mLs of seed delivered to GGA bottle. Confirm with last 20 Standard deviation results.","")))</f>
        <v/>
      </c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</row>
    <row r="27" spans="1:40" ht="15" customHeight="1" x14ac:dyDescent="0.2">
      <c r="A27" s="233"/>
      <c r="B27" s="148"/>
      <c r="C27" s="148"/>
      <c r="D27" s="255"/>
      <c r="E27" s="152"/>
      <c r="F27" s="148"/>
      <c r="G27" s="147"/>
      <c r="H27" s="147"/>
      <c r="I27" s="228"/>
      <c r="J27" s="239"/>
      <c r="K27" s="228"/>
      <c r="L27" s="241"/>
      <c r="M27" s="241"/>
      <c r="N27" s="243"/>
      <c r="O27" s="32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</row>
    <row r="28" spans="1:40" ht="15" customHeight="1" x14ac:dyDescent="0.2">
      <c r="A28" s="233" t="s">
        <v>14</v>
      </c>
      <c r="B28" s="148"/>
      <c r="C28" s="148"/>
      <c r="D28" s="235">
        <v>9</v>
      </c>
      <c r="E28" s="229"/>
      <c r="F28" s="227" t="str">
        <f>IF(F26&gt;0,F26,"")</f>
        <v/>
      </c>
      <c r="G28" s="147"/>
      <c r="H28" s="147"/>
      <c r="I28" s="228" t="str">
        <f>IF(AND(G28&gt;0,H28&gt;0),G28-H28,"")</f>
        <v/>
      </c>
      <c r="J28" s="239" t="e">
        <f>IF(F28&gt;0,N24*F28,"")</f>
        <v>#DIV/0!</v>
      </c>
      <c r="K28" s="239" t="str">
        <f>IF(AND(G28&gt;0,H28&gt;0),I28-J28,"")</f>
        <v/>
      </c>
      <c r="L28" s="247">
        <f>IF(E28&gt;0,300/E28,0)</f>
        <v>0</v>
      </c>
      <c r="M28" s="241" t="str">
        <f t="shared" ref="M28" si="5">IF(AND(I28&gt;=2,H28&gt;=1),L28*K28,"INVALID")</f>
        <v>INVALID</v>
      </c>
      <c r="N28" s="243"/>
      <c r="O28" s="32"/>
      <c r="P28" s="136" t="str">
        <f>IF(ISBLANK(H28),"",IF(AND(M28&gt;228.5),"Decrease mLs of seed delivered to GGA bottle. Confirm with last 20 Standard deviation results.",IF(AND(M28&lt;167.5),"Increase mLs of seed delivered to GGA bottle. Confirm with last 20 Standard deviation results.","")))</f>
        <v/>
      </c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</row>
    <row r="29" spans="1:40" ht="15" customHeight="1" x14ac:dyDescent="0.2">
      <c r="A29" s="233"/>
      <c r="B29" s="148"/>
      <c r="C29" s="148"/>
      <c r="D29" s="237"/>
      <c r="E29" s="229"/>
      <c r="F29" s="227"/>
      <c r="G29" s="147"/>
      <c r="H29" s="147"/>
      <c r="I29" s="228"/>
      <c r="J29" s="245"/>
      <c r="K29" s="246"/>
      <c r="L29" s="248"/>
      <c r="M29" s="241"/>
      <c r="N29" s="243"/>
      <c r="O29" s="32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</row>
    <row r="30" spans="1:40" ht="15" customHeight="1" x14ac:dyDescent="0.2">
      <c r="A30" s="233" t="s">
        <v>14</v>
      </c>
      <c r="B30" s="148"/>
      <c r="C30" s="148"/>
      <c r="D30" s="235">
        <v>10</v>
      </c>
      <c r="E30" s="229"/>
      <c r="F30" s="227" t="str">
        <f>IF(F26&gt;0,F26,"")</f>
        <v/>
      </c>
      <c r="G30" s="147"/>
      <c r="H30" s="147"/>
      <c r="I30" s="228" t="str">
        <f>IF(AND(G30&gt;0,H30&gt;0),G30-H30,"")</f>
        <v/>
      </c>
      <c r="J30" s="239" t="e">
        <f>IF(F30&gt;0,N24*F30,"")</f>
        <v>#DIV/0!</v>
      </c>
      <c r="K30" s="228" t="str">
        <f>IF(AND(G30&gt;0,H30&gt;0),I30-J30,"")</f>
        <v/>
      </c>
      <c r="L30" s="241">
        <f>IF(E30&gt;0,300/E30,0)</f>
        <v>0</v>
      </c>
      <c r="M30" s="241" t="str">
        <f t="shared" ref="M30" si="6">IF(AND(I30&gt;=2,H30&gt;=1),L30*K30,"INVALID")</f>
        <v>INVALID</v>
      </c>
      <c r="N30" s="243"/>
      <c r="O30" s="32"/>
      <c r="P30" s="136" t="str">
        <f t="shared" ref="P30" si="7">IF(ISBLANK(H30),"",IF(AND(M30&gt;228.5),"Decrease mLs of seed delivered to GGA bottle. Confirm with last 20 Standard deviation results.",IF(AND(M30&lt;167.5),"Increase mLs of seed delivered to GGA bottle. Confirm with last 20 Standard deviation results.","")))</f>
        <v/>
      </c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</row>
    <row r="31" spans="1:40" ht="15" customHeight="1" thickBot="1" x14ac:dyDescent="0.25">
      <c r="A31" s="234"/>
      <c r="B31" s="149"/>
      <c r="C31" s="149"/>
      <c r="D31" s="236"/>
      <c r="E31" s="230"/>
      <c r="F31" s="231"/>
      <c r="G31" s="147"/>
      <c r="H31" s="147"/>
      <c r="I31" s="232"/>
      <c r="J31" s="249"/>
      <c r="K31" s="232"/>
      <c r="L31" s="250"/>
      <c r="M31" s="250"/>
      <c r="N31" s="244"/>
      <c r="O31" s="32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</row>
    <row r="32" spans="1:40" ht="13.5" thickBot="1" x14ac:dyDescent="0.25">
      <c r="A32" s="8" t="s">
        <v>6</v>
      </c>
      <c r="B32" s="50"/>
      <c r="C32" s="9"/>
      <c r="D32" s="10"/>
      <c r="E32" s="9"/>
      <c r="F32" s="51"/>
      <c r="G32" s="50"/>
      <c r="H32" s="50"/>
      <c r="I32" s="49"/>
      <c r="J32" s="11"/>
      <c r="K32" s="11"/>
      <c r="L32" s="49"/>
      <c r="M32" s="48" t="s">
        <v>5</v>
      </c>
      <c r="N32" s="52" t="e">
        <f>AVERAGEIF(M26:M31,"&gt;0")</f>
        <v>#DIV/0!</v>
      </c>
      <c r="O32" s="33"/>
      <c r="P32" s="45"/>
      <c r="Q32" s="45"/>
      <c r="R32" s="45"/>
      <c r="S32" s="45"/>
      <c r="T32" s="45"/>
      <c r="U32" s="45"/>
      <c r="V32" s="45"/>
      <c r="W32" s="45"/>
      <c r="X32" s="45"/>
      <c r="Y32" s="46"/>
      <c r="Z32" s="46"/>
      <c r="AA32" s="46"/>
      <c r="AB32" s="46"/>
      <c r="AC32" s="46"/>
      <c r="AD32" s="46"/>
      <c r="AE32" s="46"/>
    </row>
    <row r="33" spans="1:40" ht="15" customHeight="1" x14ac:dyDescent="0.2">
      <c r="A33" s="209" t="s">
        <v>15</v>
      </c>
      <c r="B33" s="211"/>
      <c r="C33" s="211"/>
      <c r="D33" s="212">
        <v>11</v>
      </c>
      <c r="E33" s="213"/>
      <c r="F33" s="214"/>
      <c r="G33" s="217"/>
      <c r="H33" s="195"/>
      <c r="I33" s="196" t="str">
        <f>IF(AND(G33&gt;0,H33&gt;0),G33-H33,"")</f>
        <v/>
      </c>
      <c r="J33" s="203"/>
      <c r="K33" s="206" t="str">
        <f>IF(AND(G33&gt;0,H33&gt;0),I33-J33,"")</f>
        <v/>
      </c>
      <c r="L33" s="218">
        <f>IF(E33&gt;0,300/E33,0)</f>
        <v>0</v>
      </c>
      <c r="M33" s="219" t="str">
        <f>IF(AND(I33&gt;=2,H33&gt;=1),L33*K33,"INVALID")</f>
        <v>INVALID</v>
      </c>
      <c r="N33" s="179" t="e">
        <f>N43</f>
        <v>#DIV/0!</v>
      </c>
      <c r="O33" s="39"/>
      <c r="P33" s="136" t="str">
        <f>IF(ISBLANK(H33),"",IF(AND(H33&lt;1),"D.O. Depletion &lt; 1.0 mg/L remaining in bottle. Environmental sample too strong. Use LESS Sample. Need more nutrient water in bottle. Sample is not dilute enough.",IF(AND(G33-H33&lt;2),"D.O. Depletion less than at least 2.0 mg/L. Environmental sample too weak. Use MORE Sample. Need less nutrient water in bottle. Sample is too dilute.","")))</f>
        <v/>
      </c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</row>
    <row r="34" spans="1:40" ht="15" customHeight="1" x14ac:dyDescent="0.2">
      <c r="A34" s="210"/>
      <c r="B34" s="185"/>
      <c r="C34" s="185"/>
      <c r="D34" s="187"/>
      <c r="E34" s="189"/>
      <c r="F34" s="215"/>
      <c r="G34" s="191"/>
      <c r="H34" s="193"/>
      <c r="I34" s="197"/>
      <c r="J34" s="204"/>
      <c r="K34" s="175"/>
      <c r="L34" s="178"/>
      <c r="M34" s="172"/>
      <c r="N34" s="180"/>
      <c r="O34" s="40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</row>
    <row r="35" spans="1:40" ht="15" customHeight="1" x14ac:dyDescent="0.2">
      <c r="A35" s="182" t="s">
        <v>15</v>
      </c>
      <c r="B35" s="184"/>
      <c r="C35" s="184"/>
      <c r="D35" s="186">
        <v>12</v>
      </c>
      <c r="E35" s="188"/>
      <c r="F35" s="215"/>
      <c r="G35" s="190"/>
      <c r="H35" s="192"/>
      <c r="I35" s="194" t="str">
        <f t="shared" ref="I35" si="8">IF(AND(G35&gt;0,H35&gt;0),G35-H35,"")</f>
        <v/>
      </c>
      <c r="J35" s="204"/>
      <c r="K35" s="175" t="str">
        <f t="shared" ref="K35" si="9">IF(AND(G35&gt;0,H35&gt;0),I35-J35,"")</f>
        <v/>
      </c>
      <c r="L35" s="172">
        <f t="shared" ref="L35" si="10">IF(E35&gt;0,300/E35,0)</f>
        <v>0</v>
      </c>
      <c r="M35" s="172" t="str">
        <f>IF(AND(I35&gt;=2,H35&gt;=1),L35*K35,"INVALID")</f>
        <v>INVALID</v>
      </c>
      <c r="N35" s="180"/>
      <c r="O35" s="40"/>
      <c r="P35" s="136" t="str">
        <f t="shared" ref="P35" si="11">IF(ISBLANK(H35),"",IF(AND(H35&lt;1),"D.O. Depletion &lt; 1.0 mg/L remaining in bottle. Environmental sample too strong. Use LESS Sample. Need more nutrient water in bottle. Sample is not dilute enough.",IF(AND(G35-H35&lt;2),"D.O. Depletion less than at least 2.0 mg/L. Environmental sample too weak. Use MORE Sample. Need less nutrient water in bottle. Sample is too dilute.","")))</f>
        <v/>
      </c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</row>
    <row r="36" spans="1:40" ht="15" customHeight="1" x14ac:dyDescent="0.2">
      <c r="A36" s="183"/>
      <c r="B36" s="185"/>
      <c r="C36" s="185"/>
      <c r="D36" s="187"/>
      <c r="E36" s="189"/>
      <c r="F36" s="215"/>
      <c r="G36" s="191"/>
      <c r="H36" s="193"/>
      <c r="I36" s="194"/>
      <c r="J36" s="204"/>
      <c r="K36" s="175"/>
      <c r="L36" s="172"/>
      <c r="M36" s="172"/>
      <c r="N36" s="180"/>
      <c r="O36" s="40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</row>
    <row r="37" spans="1:40" ht="15" customHeight="1" x14ac:dyDescent="0.2">
      <c r="A37" s="198" t="s">
        <v>15</v>
      </c>
      <c r="B37" s="184"/>
      <c r="C37" s="184"/>
      <c r="D37" s="186">
        <v>13</v>
      </c>
      <c r="E37" s="188"/>
      <c r="F37" s="215"/>
      <c r="G37" s="190"/>
      <c r="H37" s="192"/>
      <c r="I37" s="194" t="str">
        <f t="shared" ref="I37:I41" si="12">IF(AND(G37&gt;0,H37&gt;0),G37-H37,"")</f>
        <v/>
      </c>
      <c r="J37" s="204"/>
      <c r="K37" s="175" t="str">
        <f t="shared" ref="K37" si="13">IF(AND(G37&gt;0,H37&gt;0),I37-J37,"")</f>
        <v/>
      </c>
      <c r="L37" s="172">
        <f t="shared" ref="L37" si="14">IF(E37&gt;0,300/E37,0)</f>
        <v>0</v>
      </c>
      <c r="M37" s="172" t="str">
        <f>IF(AND(I37&gt;=2,H37&gt;=1),L37*K37,"INVALID")</f>
        <v>INVALID</v>
      </c>
      <c r="N37" s="180"/>
      <c r="O37" s="40"/>
      <c r="P37" s="136" t="str">
        <f t="shared" ref="P37" si="15">IF(ISBLANK(H37),"",IF(AND(H37&lt;1),"D.O. Depletion &lt; 1.0 mg/L remaining in bottle. Environmental sample too strong. Use LESS Sample. Need more nutrient water in bottle. Sample is not dilute enough.",IF(AND(G37-H37&lt;2),"D.O. Depletion less than at least 2.0 mg/L. Environmental sample too weak. Use MORE Sample. Need less nutrient water in bottle. Sample is too dilute.","")))</f>
        <v/>
      </c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</row>
    <row r="38" spans="1:40" ht="15" customHeight="1" x14ac:dyDescent="0.2">
      <c r="A38" s="182"/>
      <c r="B38" s="220"/>
      <c r="C38" s="220"/>
      <c r="D38" s="221"/>
      <c r="E38" s="222"/>
      <c r="F38" s="215"/>
      <c r="G38" s="223"/>
      <c r="H38" s="224"/>
      <c r="I38" s="173"/>
      <c r="J38" s="204"/>
      <c r="K38" s="175"/>
      <c r="L38" s="172"/>
      <c r="M38" s="172"/>
      <c r="N38" s="180"/>
      <c r="O38" s="41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</row>
    <row r="39" spans="1:40" ht="15" customHeight="1" x14ac:dyDescent="0.2">
      <c r="A39" s="198" t="s">
        <v>15</v>
      </c>
      <c r="B39" s="184"/>
      <c r="C39" s="184"/>
      <c r="D39" s="186">
        <v>14</v>
      </c>
      <c r="E39" s="199"/>
      <c r="F39" s="215"/>
      <c r="G39" s="170"/>
      <c r="H39" s="170"/>
      <c r="I39" s="173" t="str">
        <f t="shared" si="12"/>
        <v/>
      </c>
      <c r="J39" s="204"/>
      <c r="K39" s="175" t="str">
        <f>IF(AND(G39&gt;0,H39&gt;0),I39-J39,"")</f>
        <v/>
      </c>
      <c r="L39" s="178">
        <f>IF(E39&gt;0,300/E39,0)</f>
        <v>0</v>
      </c>
      <c r="M39" s="172" t="str">
        <f>IF(AND(I39&gt;=2,H39&gt;=1),L39*K39,"INVALID")</f>
        <v>INVALID</v>
      </c>
      <c r="N39" s="180"/>
      <c r="O39" s="41"/>
      <c r="P39" s="136" t="str">
        <f t="shared" ref="P39" si="16">IF(ISBLANK(H39),"",IF(AND(H39&lt;1),"D.O. Depletion &lt; 1.0 mg/L remaining in bottle. Environmental sample too strong. Use LESS Sample. Need more nutrient water in bottle. Sample is not dilute enough.",IF(AND(G39-H39&lt;2),"D.O. Depletion less than at least 2.0 mg/L. Environmental sample too weak. Use MORE Sample. Need less nutrient water in bottle. Sample is too dilute.","")))</f>
        <v/>
      </c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</row>
    <row r="40" spans="1:40" ht="15" customHeight="1" x14ac:dyDescent="0.2">
      <c r="A40" s="182"/>
      <c r="B40" s="185"/>
      <c r="C40" s="185"/>
      <c r="D40" s="187"/>
      <c r="E40" s="200"/>
      <c r="F40" s="215"/>
      <c r="G40" s="201"/>
      <c r="H40" s="201"/>
      <c r="I40" s="202"/>
      <c r="J40" s="204"/>
      <c r="K40" s="175"/>
      <c r="L40" s="178"/>
      <c r="M40" s="172"/>
      <c r="N40" s="180"/>
      <c r="O40" s="41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</row>
    <row r="41" spans="1:40" ht="15" customHeight="1" x14ac:dyDescent="0.2">
      <c r="A41" s="198" t="s">
        <v>15</v>
      </c>
      <c r="B41" s="184"/>
      <c r="C41" s="184"/>
      <c r="D41" s="186">
        <v>15</v>
      </c>
      <c r="E41" s="199"/>
      <c r="F41" s="215"/>
      <c r="G41" s="170"/>
      <c r="H41" s="170"/>
      <c r="I41" s="173" t="str">
        <f t="shared" si="12"/>
        <v/>
      </c>
      <c r="J41" s="204"/>
      <c r="K41" s="175" t="str">
        <f t="shared" ref="K41" si="17">IF(AND(G41&gt;0,H41&gt;0),I41-J41,"")</f>
        <v/>
      </c>
      <c r="L41" s="172">
        <f t="shared" ref="L41" si="18">IF(E41&gt;0,300/E41,0)</f>
        <v>0</v>
      </c>
      <c r="M41" s="172" t="str">
        <f>IF(AND(I41&gt;=2,H41&gt;=1),L41*K41,"INVALID")</f>
        <v>INVALID</v>
      </c>
      <c r="N41" s="180"/>
      <c r="O41" s="41"/>
      <c r="P41" s="136" t="str">
        <f t="shared" ref="P41" si="19">IF(ISBLANK(H41),"",IF(AND(H41&lt;1),"D.O. Depletion &lt; 1.0 mg/L remaining in bottle. Environmental sample too strong. Use LESS Sample. Need more nutrient water in bottle. Sample is not dilute enough.",IF(AND(G41-H41&lt;2),"D.O. Depletion less than at least 2.0 mg/L. Environmental sample too weak. Use MORE Sample. Need less nutrient water in bottle. Sample is too dilute.","")))</f>
        <v/>
      </c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</row>
    <row r="42" spans="1:40" ht="15" customHeight="1" thickBot="1" x14ac:dyDescent="0.25">
      <c r="A42" s="207"/>
      <c r="B42" s="208"/>
      <c r="C42" s="208"/>
      <c r="D42" s="225"/>
      <c r="E42" s="226"/>
      <c r="F42" s="216"/>
      <c r="G42" s="171"/>
      <c r="H42" s="171"/>
      <c r="I42" s="174"/>
      <c r="J42" s="205"/>
      <c r="K42" s="176"/>
      <c r="L42" s="177"/>
      <c r="M42" s="177"/>
      <c r="N42" s="181"/>
      <c r="O42" s="41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</row>
    <row r="43" spans="1:40" ht="13.5" thickBot="1" x14ac:dyDescent="0.25">
      <c r="A43" s="8" t="s">
        <v>6</v>
      </c>
      <c r="B43" s="50"/>
      <c r="C43" s="9"/>
      <c r="D43" s="10"/>
      <c r="E43" s="9"/>
      <c r="F43" s="51"/>
      <c r="G43" s="50"/>
      <c r="H43" s="50"/>
      <c r="I43" s="49"/>
      <c r="J43" s="11"/>
      <c r="K43" s="11"/>
      <c r="L43" s="49"/>
      <c r="M43" s="48" t="s">
        <v>15</v>
      </c>
      <c r="N43" s="94" t="e">
        <f>AVERAGEIF(M33:M42,"&gt;0")</f>
        <v>#DIV/0!</v>
      </c>
      <c r="O43" s="33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</row>
    <row r="44" spans="1:40" ht="15" customHeight="1" x14ac:dyDescent="0.2">
      <c r="A44" s="164" t="s">
        <v>16</v>
      </c>
      <c r="B44" s="165"/>
      <c r="C44" s="165"/>
      <c r="D44" s="166">
        <v>16</v>
      </c>
      <c r="E44" s="167"/>
      <c r="F44" s="168" t="str">
        <f>IF(F26&gt;0,F26,"")</f>
        <v/>
      </c>
      <c r="G44" s="169"/>
      <c r="H44" s="169"/>
      <c r="I44" s="139" t="str">
        <f t="shared" ref="I44:I52" si="20">IF(AND(G44&gt;0,H44&gt;0),G44-H44,"")</f>
        <v/>
      </c>
      <c r="J44" s="158" t="e">
        <f>IF(F44&gt;0,N24*F44,"")</f>
        <v>#DIV/0!</v>
      </c>
      <c r="K44" s="159" t="str">
        <f t="shared" ref="K44:K52" si="21">IF(AND(G44&gt;0,H44&gt;0),I44-J44,"")</f>
        <v/>
      </c>
      <c r="L44" s="160">
        <f t="shared" ref="L44:L52" si="22">IF(E44&gt;0,300/E44,0)</f>
        <v>0</v>
      </c>
      <c r="M44" s="160" t="str">
        <f>IF(AND(I44&gt;=2,H44&gt;=1),L44*K44,"INVALID")</f>
        <v>INVALID</v>
      </c>
      <c r="N44" s="161" t="e">
        <f>N54</f>
        <v>#DIV/0!</v>
      </c>
      <c r="O44" s="39"/>
      <c r="P44" s="341" t="str">
        <f>IF(ISBLANK(H44),"",IF(AND(H44&lt;1),"D.O. Depletion &lt; 1.0 mg/L remaining in bottle. Environmental sample too strong. Use LESS Sample. Need more nutrient water in bottle. Sample is not dilute enough.",IF(AND(G44-H44&lt;2),"D.O. Depletion less than at least 2.0 mg/L. Environmental sample too weak. Use MORE Sample. Need less nutrient water in bottle. Sample is too dilute.","")))</f>
        <v/>
      </c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</row>
    <row r="45" spans="1:40" ht="15" customHeight="1" x14ac:dyDescent="0.2">
      <c r="A45" s="131"/>
      <c r="B45" s="148"/>
      <c r="C45" s="148"/>
      <c r="D45" s="157"/>
      <c r="E45" s="152"/>
      <c r="F45" s="154"/>
      <c r="G45" s="147"/>
      <c r="H45" s="147"/>
      <c r="I45" s="139"/>
      <c r="J45" s="141"/>
      <c r="K45" s="143"/>
      <c r="L45" s="145"/>
      <c r="M45" s="145"/>
      <c r="N45" s="162"/>
      <c r="O45" s="39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</row>
    <row r="46" spans="1:40" ht="15" customHeight="1" x14ac:dyDescent="0.2">
      <c r="A46" s="131" t="s">
        <v>16</v>
      </c>
      <c r="B46" s="148"/>
      <c r="C46" s="148"/>
      <c r="D46" s="157">
        <v>17</v>
      </c>
      <c r="E46" s="152"/>
      <c r="F46" s="154" t="str">
        <f>IF(F26&gt;0,F26,"")</f>
        <v/>
      </c>
      <c r="G46" s="147"/>
      <c r="H46" s="147"/>
      <c r="I46" s="139" t="str">
        <f t="shared" si="20"/>
        <v/>
      </c>
      <c r="J46" s="141" t="e">
        <f>IF(F46&gt;0,N24*F46,"")</f>
        <v>#DIV/0!</v>
      </c>
      <c r="K46" s="143" t="str">
        <f t="shared" si="21"/>
        <v/>
      </c>
      <c r="L46" s="145">
        <f t="shared" si="22"/>
        <v>0</v>
      </c>
      <c r="M46" s="145" t="str">
        <f t="shared" ref="M46" si="23">IF(AND(I46&gt;=2,H46&gt;=1),L46*K46,"INVALID")</f>
        <v>INVALID</v>
      </c>
      <c r="N46" s="162"/>
      <c r="O46" s="39"/>
      <c r="P46" s="341" t="str">
        <f t="shared" ref="P46" si="24">IF(ISBLANK(H46),"",IF(AND(H46&lt;1),"D.O. Depletion &lt; 1.0 mg/L remaining in bottle. Environmental sample too strong. Use LESS Sample. Need more nutrient water in bottle. Sample is not dilute enough.",IF(AND(G46-H46&lt;2),"D.O. Depletion less than at least 2.0 mg/L. Environmental sample too weak. Use MORE Sample. Need less nutrient water in bottle. Sample is too dilute.","")))</f>
        <v/>
      </c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41"/>
    </row>
    <row r="47" spans="1:40" ht="15" customHeight="1" x14ac:dyDescent="0.2">
      <c r="A47" s="131"/>
      <c r="B47" s="148"/>
      <c r="C47" s="148"/>
      <c r="D47" s="157"/>
      <c r="E47" s="152"/>
      <c r="F47" s="154"/>
      <c r="G47" s="147"/>
      <c r="H47" s="147"/>
      <c r="I47" s="139"/>
      <c r="J47" s="141"/>
      <c r="K47" s="143"/>
      <c r="L47" s="145"/>
      <c r="M47" s="145"/>
      <c r="N47" s="162"/>
      <c r="O47" s="39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</row>
    <row r="48" spans="1:40" ht="15" customHeight="1" x14ac:dyDescent="0.2">
      <c r="A48" s="131" t="s">
        <v>16</v>
      </c>
      <c r="B48" s="148"/>
      <c r="C48" s="148"/>
      <c r="D48" s="150">
        <v>18</v>
      </c>
      <c r="E48" s="152"/>
      <c r="F48" s="154" t="str">
        <f>IF(F26&gt;0,F26,"")</f>
        <v/>
      </c>
      <c r="G48" s="147"/>
      <c r="H48" s="147"/>
      <c r="I48" s="139" t="str">
        <f t="shared" si="20"/>
        <v/>
      </c>
      <c r="J48" s="141" t="e">
        <f>IF(F48&gt;0,N24*F48,"")</f>
        <v>#DIV/0!</v>
      </c>
      <c r="K48" s="143" t="str">
        <f t="shared" si="21"/>
        <v/>
      </c>
      <c r="L48" s="145">
        <f t="shared" si="22"/>
        <v>0</v>
      </c>
      <c r="M48" s="145" t="str">
        <f t="shared" ref="M48" si="25">IF(AND(I48&gt;=2,H48&gt;=1),L48*K48,"INVALID")</f>
        <v>INVALID</v>
      </c>
      <c r="N48" s="162"/>
      <c r="O48" s="39"/>
      <c r="P48" s="341" t="str">
        <f t="shared" ref="P48" si="26">IF(ISBLANK(H48),"",IF(AND(H48&lt;1),"D.O. Depletion &lt; 1.0 mg/L remaining in bottle. Environmental sample too strong. Use LESS Sample. Need more nutrient water in bottle. Sample is not dilute enough.",IF(AND(G48-H48&lt;2),"D.O. Depletion less than at least 2.0 mg/L. Environmental sample too weak. Use MORE Sample. Need less nutrient water in bottle. Sample is too dilute.","")))</f>
        <v/>
      </c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</row>
    <row r="49" spans="1:40" ht="15" customHeight="1" x14ac:dyDescent="0.2">
      <c r="A49" s="131"/>
      <c r="B49" s="148"/>
      <c r="C49" s="148"/>
      <c r="D49" s="150"/>
      <c r="E49" s="152"/>
      <c r="F49" s="154"/>
      <c r="G49" s="147"/>
      <c r="H49" s="147"/>
      <c r="I49" s="139"/>
      <c r="J49" s="141"/>
      <c r="K49" s="143"/>
      <c r="L49" s="145"/>
      <c r="M49" s="145"/>
      <c r="N49" s="162"/>
      <c r="O49" s="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</row>
    <row r="50" spans="1:40" ht="15" customHeight="1" x14ac:dyDescent="0.2">
      <c r="A50" s="131" t="s">
        <v>16</v>
      </c>
      <c r="B50" s="148"/>
      <c r="C50" s="148"/>
      <c r="D50" s="150">
        <v>19</v>
      </c>
      <c r="E50" s="152"/>
      <c r="F50" s="154" t="str">
        <f>IF(F26&gt;0,F26,"")</f>
        <v/>
      </c>
      <c r="G50" s="147"/>
      <c r="H50" s="147"/>
      <c r="I50" s="139" t="str">
        <f t="shared" si="20"/>
        <v/>
      </c>
      <c r="J50" s="141" t="e">
        <f>IF(F50&gt;0,N24*F50,"")</f>
        <v>#DIV/0!</v>
      </c>
      <c r="K50" s="143" t="str">
        <f t="shared" si="21"/>
        <v/>
      </c>
      <c r="L50" s="145">
        <f t="shared" si="22"/>
        <v>0</v>
      </c>
      <c r="M50" s="145" t="str">
        <f t="shared" ref="M50" si="27">IF(AND(I50&gt;=2,H50&gt;=1),L50*K50,"INVALID")</f>
        <v>INVALID</v>
      </c>
      <c r="N50" s="162"/>
      <c r="O50" s="41"/>
      <c r="P50" s="341" t="str">
        <f t="shared" ref="P50" si="28">IF(ISBLANK(H50),"",IF(AND(H50&lt;1),"D.O. Depletion &lt; 1.0 mg/L remaining in bottle. Environmental sample too strong. Use LESS Sample. Need more nutrient water in bottle. Sample is not dilute enough.",IF(AND(G50-H50&lt;2),"D.O. Depletion less than at least 2.0 mg/L. Environmental sample too weak. Use MORE Sample. Need less nutrient water in bottle. Sample is too dilute.","")))</f>
        <v/>
      </c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</row>
    <row r="51" spans="1:40" ht="15" customHeight="1" x14ac:dyDescent="0.2">
      <c r="A51" s="131"/>
      <c r="B51" s="148"/>
      <c r="C51" s="148"/>
      <c r="D51" s="150"/>
      <c r="E51" s="152"/>
      <c r="F51" s="154"/>
      <c r="G51" s="147"/>
      <c r="H51" s="147"/>
      <c r="I51" s="139"/>
      <c r="J51" s="141"/>
      <c r="K51" s="143"/>
      <c r="L51" s="145"/>
      <c r="M51" s="145"/>
      <c r="N51" s="162"/>
      <c r="O51" s="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</row>
    <row r="52" spans="1:40" ht="15" customHeight="1" x14ac:dyDescent="0.2">
      <c r="A52" s="131" t="s">
        <v>16</v>
      </c>
      <c r="B52" s="148"/>
      <c r="C52" s="148"/>
      <c r="D52" s="150">
        <v>20</v>
      </c>
      <c r="E52" s="152"/>
      <c r="F52" s="154" t="str">
        <f>IF(F26&gt;0,F26,"")</f>
        <v/>
      </c>
      <c r="G52" s="147"/>
      <c r="H52" s="147"/>
      <c r="I52" s="139" t="str">
        <f t="shared" si="20"/>
        <v/>
      </c>
      <c r="J52" s="141" t="e">
        <f>IF(F52&gt;0,N24*F52,"")</f>
        <v>#DIV/0!</v>
      </c>
      <c r="K52" s="143" t="str">
        <f t="shared" si="21"/>
        <v/>
      </c>
      <c r="L52" s="145">
        <f t="shared" si="22"/>
        <v>0</v>
      </c>
      <c r="M52" s="145" t="str">
        <f t="shared" ref="M52" si="29">IF(AND(I52&gt;=2,H52&gt;=1),L52*K52,"INVALID")</f>
        <v>INVALID</v>
      </c>
      <c r="N52" s="162"/>
      <c r="O52" s="41"/>
      <c r="P52" s="341" t="str">
        <f t="shared" ref="P52" si="30">IF(ISBLANK(H52),"",IF(AND(H52&lt;1),"D.O. Depletion &lt; 1.0 mg/L remaining in bottle. Environmental sample too strong. Use LESS Sample. Need more nutrient water in bottle. Sample is not dilute enough.",IF(AND(G52-H52&lt;2),"D.O. Depletion less than at least 2.0 mg/L. Environmental sample too weak. Use MORE Sample. Need less nutrient water in bottle. Sample is too dilute.","")))</f>
        <v/>
      </c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</row>
    <row r="53" spans="1:40" ht="15" customHeight="1" thickBot="1" x14ac:dyDescent="0.25">
      <c r="A53" s="132"/>
      <c r="B53" s="149"/>
      <c r="C53" s="149"/>
      <c r="D53" s="151"/>
      <c r="E53" s="153"/>
      <c r="F53" s="155"/>
      <c r="G53" s="156"/>
      <c r="H53" s="156"/>
      <c r="I53" s="140"/>
      <c r="J53" s="142"/>
      <c r="K53" s="144"/>
      <c r="L53" s="146"/>
      <c r="M53" s="146"/>
      <c r="N53" s="163"/>
      <c r="O53" s="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</row>
    <row r="54" spans="1:40" ht="12.2" customHeight="1" thickBot="1" x14ac:dyDescent="0.25">
      <c r="A54" s="4" t="s">
        <v>6</v>
      </c>
      <c r="B54" s="26"/>
      <c r="C54" s="6"/>
      <c r="D54" s="7"/>
      <c r="E54" s="6"/>
      <c r="F54" s="27"/>
      <c r="G54" s="26"/>
      <c r="H54" s="26"/>
      <c r="I54" s="12"/>
      <c r="J54" s="5"/>
      <c r="K54" s="5"/>
      <c r="L54" s="12"/>
      <c r="M54" s="28" t="s">
        <v>16</v>
      </c>
      <c r="N54" s="29" t="e">
        <f>AVERAGEIF(M44:M49,"&gt;0")</f>
        <v>#DIV/0!</v>
      </c>
      <c r="O54" s="33"/>
    </row>
    <row r="55" spans="1:40" ht="18" customHeight="1" thickBot="1" x14ac:dyDescent="0.25">
      <c r="A55" s="30" t="s">
        <v>26</v>
      </c>
      <c r="B55" s="70"/>
      <c r="C55" s="31"/>
      <c r="D55" s="31"/>
      <c r="E55" s="31"/>
      <c r="F55" s="31"/>
      <c r="G55" s="31"/>
      <c r="H55" s="31"/>
      <c r="I55" s="31"/>
      <c r="J55" s="31"/>
      <c r="K55" s="31"/>
      <c r="L55" s="137" t="s">
        <v>23</v>
      </c>
      <c r="M55" s="138"/>
      <c r="N55" s="44" t="e">
        <f>(N43-N54)/N43*100%</f>
        <v>#DIV/0!</v>
      </c>
      <c r="O55" s="42"/>
    </row>
    <row r="56" spans="1:40" ht="18" customHeight="1" x14ac:dyDescent="0.2">
      <c r="A56" s="315"/>
      <c r="B56" s="316"/>
      <c r="C56" s="316"/>
      <c r="D56" s="316"/>
      <c r="E56" s="316"/>
      <c r="F56" s="316"/>
      <c r="G56" s="317"/>
      <c r="H56" s="330" t="s">
        <v>41</v>
      </c>
      <c r="I56" s="331"/>
      <c r="J56" s="331"/>
      <c r="K56" s="331"/>
      <c r="L56" s="332"/>
      <c r="M56" s="53" t="s">
        <v>34</v>
      </c>
      <c r="N56" s="22" t="s">
        <v>35</v>
      </c>
      <c r="O56" s="84"/>
      <c r="P56" s="13"/>
      <c r="Q56" s="13"/>
    </row>
    <row r="57" spans="1:40" ht="18" customHeight="1" x14ac:dyDescent="0.2">
      <c r="A57" s="318"/>
      <c r="B57" s="319"/>
      <c r="C57" s="319"/>
      <c r="D57" s="319"/>
      <c r="E57" s="319"/>
      <c r="F57" s="319"/>
      <c r="G57" s="320"/>
      <c r="H57" s="306" t="s">
        <v>48</v>
      </c>
      <c r="I57" s="307"/>
      <c r="J57" s="307"/>
      <c r="K57" s="307"/>
      <c r="L57" s="308"/>
      <c r="M57" s="15" t="s">
        <v>27</v>
      </c>
      <c r="N57" s="16" t="s">
        <v>32</v>
      </c>
      <c r="O57" s="10"/>
    </row>
    <row r="58" spans="1:40" ht="18" customHeight="1" x14ac:dyDescent="0.2">
      <c r="A58" s="318"/>
      <c r="B58" s="319"/>
      <c r="C58" s="319"/>
      <c r="D58" s="319"/>
      <c r="E58" s="319"/>
      <c r="F58" s="319"/>
      <c r="G58" s="320"/>
      <c r="H58" s="304" t="s">
        <v>18</v>
      </c>
      <c r="I58" s="303"/>
      <c r="J58" s="303"/>
      <c r="K58" s="303"/>
      <c r="L58" s="305"/>
      <c r="M58" s="15" t="s">
        <v>28</v>
      </c>
      <c r="N58" s="16" t="s">
        <v>33</v>
      </c>
      <c r="O58" s="10"/>
    </row>
    <row r="59" spans="1:40" ht="18" customHeight="1" x14ac:dyDescent="0.2">
      <c r="A59" s="318"/>
      <c r="B59" s="319"/>
      <c r="C59" s="319"/>
      <c r="D59" s="319"/>
      <c r="E59" s="319"/>
      <c r="F59" s="319"/>
      <c r="G59" s="320"/>
      <c r="H59" s="304" t="s">
        <v>49</v>
      </c>
      <c r="I59" s="303"/>
      <c r="J59" s="303"/>
      <c r="K59" s="303"/>
      <c r="L59" s="305"/>
      <c r="M59" s="15" t="s">
        <v>29</v>
      </c>
      <c r="N59" s="16" t="s">
        <v>27</v>
      </c>
      <c r="O59" s="10"/>
    </row>
    <row r="60" spans="1:40" ht="18" customHeight="1" x14ac:dyDescent="0.2">
      <c r="A60" s="318"/>
      <c r="B60" s="319"/>
      <c r="C60" s="319"/>
      <c r="D60" s="319"/>
      <c r="E60" s="319"/>
      <c r="F60" s="319"/>
      <c r="G60" s="320"/>
      <c r="H60" s="133" t="s">
        <v>50</v>
      </c>
      <c r="I60" s="134"/>
      <c r="J60" s="134"/>
      <c r="K60" s="134"/>
      <c r="L60" s="135"/>
      <c r="M60" s="15" t="s">
        <v>30</v>
      </c>
      <c r="N60" s="16" t="s">
        <v>28</v>
      </c>
      <c r="O60" s="10"/>
    </row>
    <row r="61" spans="1:40" ht="18" customHeight="1" x14ac:dyDescent="0.2">
      <c r="A61" s="318"/>
      <c r="B61" s="319"/>
      <c r="C61" s="319"/>
      <c r="D61" s="319"/>
      <c r="E61" s="319"/>
      <c r="F61" s="319"/>
      <c r="G61" s="320"/>
      <c r="H61" s="306" t="s">
        <v>42</v>
      </c>
      <c r="I61" s="307"/>
      <c r="J61" s="307"/>
      <c r="K61" s="307"/>
      <c r="L61" s="308"/>
      <c r="M61" s="15" t="s">
        <v>31</v>
      </c>
      <c r="N61" s="16" t="s">
        <v>29</v>
      </c>
      <c r="O61" s="10"/>
    </row>
    <row r="62" spans="1:40" ht="18" customHeight="1" x14ac:dyDescent="0.2">
      <c r="A62" s="318"/>
      <c r="B62" s="319"/>
      <c r="C62" s="319"/>
      <c r="D62" s="319"/>
      <c r="E62" s="319"/>
      <c r="F62" s="319"/>
      <c r="G62" s="320"/>
      <c r="H62" s="309" t="s">
        <v>47</v>
      </c>
      <c r="I62" s="310"/>
      <c r="J62" s="310"/>
      <c r="K62" s="310"/>
      <c r="L62" s="311"/>
      <c r="M62" s="15" t="s">
        <v>32</v>
      </c>
      <c r="N62" s="16" t="s">
        <v>30</v>
      </c>
      <c r="O62" s="10"/>
    </row>
    <row r="63" spans="1:40" ht="18" customHeight="1" thickBot="1" x14ac:dyDescent="0.25">
      <c r="A63" s="321"/>
      <c r="B63" s="322"/>
      <c r="C63" s="322"/>
      <c r="D63" s="322"/>
      <c r="E63" s="322"/>
      <c r="F63" s="322"/>
      <c r="G63" s="323"/>
      <c r="H63" s="312"/>
      <c r="I63" s="313"/>
      <c r="J63" s="313"/>
      <c r="K63" s="313"/>
      <c r="L63" s="314"/>
      <c r="M63" s="17" t="s">
        <v>33</v>
      </c>
      <c r="N63" s="18" t="s">
        <v>31</v>
      </c>
      <c r="O63" s="10"/>
    </row>
    <row r="64" spans="1:40" x14ac:dyDescent="0.2">
      <c r="A64" s="329"/>
      <c r="B64" s="329"/>
      <c r="C64" s="329"/>
      <c r="D64" s="329"/>
      <c r="E64" s="329"/>
      <c r="H64" s="67"/>
    </row>
    <row r="65" spans="1:10" x14ac:dyDescent="0.2">
      <c r="A65" s="329"/>
      <c r="B65" s="329"/>
      <c r="C65" s="329"/>
      <c r="D65" s="329"/>
      <c r="E65" s="329"/>
    </row>
    <row r="66" spans="1:10" x14ac:dyDescent="0.2">
      <c r="A66" s="329"/>
      <c r="B66" s="337"/>
      <c r="C66" s="337"/>
      <c r="D66" s="337"/>
      <c r="E66" s="337"/>
      <c r="J66" s="67"/>
    </row>
    <row r="67" spans="1:10" x14ac:dyDescent="0.2">
      <c r="A67" s="337"/>
      <c r="B67" s="337"/>
      <c r="C67" s="337"/>
      <c r="D67" s="337"/>
      <c r="E67" s="337"/>
    </row>
    <row r="68" spans="1:10" x14ac:dyDescent="0.2">
      <c r="A68" s="338"/>
      <c r="B68" s="339"/>
      <c r="C68" s="339"/>
      <c r="D68" s="339"/>
      <c r="E68" s="339"/>
    </row>
    <row r="69" spans="1:10" x14ac:dyDescent="0.2">
      <c r="A69" s="303"/>
      <c r="B69" s="303"/>
      <c r="C69" s="303"/>
      <c r="D69" s="303"/>
      <c r="E69" s="303"/>
    </row>
    <row r="70" spans="1:10" x14ac:dyDescent="0.2">
      <c r="A70" s="31"/>
      <c r="B70" s="31"/>
      <c r="C70" s="31"/>
      <c r="D70" s="31"/>
      <c r="E70" s="31"/>
    </row>
  </sheetData>
  <sheetProtection algorithmName="SHA-512" hashValue="ao0GZdNZ50jy8f1Ge5u435Hz+hlp3f4jiN4BMMwtFY22KH5ImwOWB0OqPZUkBVQrYAi3dYrAlRl8YRfKOmERyg==" saltValue="8+rliMZLd1vk6XLYHkz9sw==" spinCount="100000" sheet="1" objects="1" scenarios="1"/>
  <mergeCells count="285">
    <mergeCell ref="I8:I9"/>
    <mergeCell ref="H10:H11"/>
    <mergeCell ref="I10:I11"/>
    <mergeCell ref="P10:AN11"/>
    <mergeCell ref="E1:N3"/>
    <mergeCell ref="B3:C3"/>
    <mergeCell ref="E4:N6"/>
    <mergeCell ref="B5:C5"/>
    <mergeCell ref="B7:C7"/>
    <mergeCell ref="E7:F7"/>
    <mergeCell ref="G7:K7"/>
    <mergeCell ref="M7:N7"/>
    <mergeCell ref="J8:J9"/>
    <mergeCell ref="K8:K9"/>
    <mergeCell ref="L8:L9"/>
    <mergeCell ref="M8:M9"/>
    <mergeCell ref="N8:N9"/>
    <mergeCell ref="B9:C9"/>
    <mergeCell ref="A10:A11"/>
    <mergeCell ref="B10:B11"/>
    <mergeCell ref="C10:C11"/>
    <mergeCell ref="D10:D11"/>
    <mergeCell ref="E10:F15"/>
    <mergeCell ref="G10:G11"/>
    <mergeCell ref="A8:A9"/>
    <mergeCell ref="D8:D9"/>
    <mergeCell ref="E8:E9"/>
    <mergeCell ref="F8:F9"/>
    <mergeCell ref="G8:H8"/>
    <mergeCell ref="P12:AN13"/>
    <mergeCell ref="A14:A15"/>
    <mergeCell ref="B14:B15"/>
    <mergeCell ref="C14:C15"/>
    <mergeCell ref="D14:D15"/>
    <mergeCell ref="G14:G15"/>
    <mergeCell ref="H14:H15"/>
    <mergeCell ref="I14:I15"/>
    <mergeCell ref="P14:AN15"/>
    <mergeCell ref="A12:A13"/>
    <mergeCell ref="B12:B13"/>
    <mergeCell ref="C12:C13"/>
    <mergeCell ref="D12:D13"/>
    <mergeCell ref="G12:G13"/>
    <mergeCell ref="H12:H13"/>
    <mergeCell ref="I12:I13"/>
    <mergeCell ref="G16:H16"/>
    <mergeCell ref="P16:AN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P17:AN18"/>
    <mergeCell ref="A19:A20"/>
    <mergeCell ref="B19:B20"/>
    <mergeCell ref="C19:C20"/>
    <mergeCell ref="D19:D20"/>
    <mergeCell ref="E19:E20"/>
    <mergeCell ref="F19:F20"/>
    <mergeCell ref="G19:G20"/>
    <mergeCell ref="H19:H20"/>
    <mergeCell ref="P19:AN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P23:AN24"/>
    <mergeCell ref="J24:K24"/>
    <mergeCell ref="L24:M25"/>
    <mergeCell ref="N24:N25"/>
    <mergeCell ref="G25:H25"/>
    <mergeCell ref="J25:K25"/>
    <mergeCell ref="P25:AN25"/>
    <mergeCell ref="I21:I22"/>
    <mergeCell ref="P21:AN22"/>
    <mergeCell ref="M26:M27"/>
    <mergeCell ref="N26:N31"/>
    <mergeCell ref="P26:AN27"/>
    <mergeCell ref="A28:A29"/>
    <mergeCell ref="B28:B29"/>
    <mergeCell ref="C28:C29"/>
    <mergeCell ref="D28:D29"/>
    <mergeCell ref="E28:E29"/>
    <mergeCell ref="F28:F29"/>
    <mergeCell ref="G28:G29"/>
    <mergeCell ref="G26:G27"/>
    <mergeCell ref="H26:H27"/>
    <mergeCell ref="I26:I27"/>
    <mergeCell ref="J26:J27"/>
    <mergeCell ref="K26:K27"/>
    <mergeCell ref="L26:L27"/>
    <mergeCell ref="A26:A27"/>
    <mergeCell ref="B26:B27"/>
    <mergeCell ref="C26:C27"/>
    <mergeCell ref="D26:D27"/>
    <mergeCell ref="E26:E27"/>
    <mergeCell ref="F26:F27"/>
    <mergeCell ref="P28:AN29"/>
    <mergeCell ref="A30:A31"/>
    <mergeCell ref="P30:AN31"/>
    <mergeCell ref="B30:B31"/>
    <mergeCell ref="C30:C31"/>
    <mergeCell ref="D30:D31"/>
    <mergeCell ref="E30:E31"/>
    <mergeCell ref="F30:F31"/>
    <mergeCell ref="G30:G31"/>
    <mergeCell ref="H30:H31"/>
    <mergeCell ref="I30:I31"/>
    <mergeCell ref="J28:J29"/>
    <mergeCell ref="K28:K29"/>
    <mergeCell ref="L28:L29"/>
    <mergeCell ref="M28:M29"/>
    <mergeCell ref="J30:J31"/>
    <mergeCell ref="K30:K31"/>
    <mergeCell ref="L30:L31"/>
    <mergeCell ref="M30:M31"/>
    <mergeCell ref="H28:H29"/>
    <mergeCell ref="I28:I29"/>
    <mergeCell ref="L35:L36"/>
    <mergeCell ref="M35:M36"/>
    <mergeCell ref="A33:A34"/>
    <mergeCell ref="B33:B34"/>
    <mergeCell ref="C33:C34"/>
    <mergeCell ref="D33:D34"/>
    <mergeCell ref="E33:E34"/>
    <mergeCell ref="L33:L34"/>
    <mergeCell ref="M33:M34"/>
    <mergeCell ref="A35:A36"/>
    <mergeCell ref="B35:B36"/>
    <mergeCell ref="C35:C36"/>
    <mergeCell ref="D35:D36"/>
    <mergeCell ref="E35:E36"/>
    <mergeCell ref="G35:G36"/>
    <mergeCell ref="F33:F42"/>
    <mergeCell ref="G33:G34"/>
    <mergeCell ref="H33:H34"/>
    <mergeCell ref="I33:I34"/>
    <mergeCell ref="J33:J42"/>
    <mergeCell ref="K33:K34"/>
    <mergeCell ref="H35:H36"/>
    <mergeCell ref="I35:I36"/>
    <mergeCell ref="I39:I40"/>
    <mergeCell ref="H41:H42"/>
    <mergeCell ref="I41:I42"/>
    <mergeCell ref="K41:K42"/>
    <mergeCell ref="L41:L42"/>
    <mergeCell ref="M41:M42"/>
    <mergeCell ref="P41:AN42"/>
    <mergeCell ref="A39:A40"/>
    <mergeCell ref="B39:B40"/>
    <mergeCell ref="C39:C40"/>
    <mergeCell ref="D39:D40"/>
    <mergeCell ref="E39:E40"/>
    <mergeCell ref="G39:G40"/>
    <mergeCell ref="K39:K40"/>
    <mergeCell ref="L39:L40"/>
    <mergeCell ref="M39:M40"/>
    <mergeCell ref="A41:A42"/>
    <mergeCell ref="B41:B42"/>
    <mergeCell ref="C41:C42"/>
    <mergeCell ref="D41:D42"/>
    <mergeCell ref="E41:E42"/>
    <mergeCell ref="G41:G42"/>
    <mergeCell ref="N33:N42"/>
    <mergeCell ref="P33:AN34"/>
    <mergeCell ref="K35:K36"/>
    <mergeCell ref="P35:AN36"/>
    <mergeCell ref="A37:A38"/>
    <mergeCell ref="B37:B38"/>
    <mergeCell ref="C37:C38"/>
    <mergeCell ref="D37:D38"/>
    <mergeCell ref="E37:E38"/>
    <mergeCell ref="G37:G38"/>
    <mergeCell ref="H37:H38"/>
    <mergeCell ref="H39:H40"/>
    <mergeCell ref="P39:AN40"/>
    <mergeCell ref="K37:K38"/>
    <mergeCell ref="L37:L38"/>
    <mergeCell ref="M37:M38"/>
    <mergeCell ref="P37:AN38"/>
    <mergeCell ref="I37:I38"/>
    <mergeCell ref="M44:M45"/>
    <mergeCell ref="N44:N53"/>
    <mergeCell ref="P44:AN45"/>
    <mergeCell ref="A46:A47"/>
    <mergeCell ref="B46:B47"/>
    <mergeCell ref="C46:C47"/>
    <mergeCell ref="D46:D47"/>
    <mergeCell ref="E46:E47"/>
    <mergeCell ref="F46:F47"/>
    <mergeCell ref="G46:G47"/>
    <mergeCell ref="G44:G45"/>
    <mergeCell ref="H44:H45"/>
    <mergeCell ref="I44:I45"/>
    <mergeCell ref="J44:J45"/>
    <mergeCell ref="K44:K45"/>
    <mergeCell ref="L44:L45"/>
    <mergeCell ref="A44:A45"/>
    <mergeCell ref="B44:B45"/>
    <mergeCell ref="C44:C45"/>
    <mergeCell ref="D44:D45"/>
    <mergeCell ref="E44:E45"/>
    <mergeCell ref="F44:F45"/>
    <mergeCell ref="P46:AN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H46:H47"/>
    <mergeCell ref="I46:I47"/>
    <mergeCell ref="J46:J47"/>
    <mergeCell ref="K46:K47"/>
    <mergeCell ref="L46:L47"/>
    <mergeCell ref="M46:M47"/>
    <mergeCell ref="J48:J49"/>
    <mergeCell ref="K48:K49"/>
    <mergeCell ref="L48:L49"/>
    <mergeCell ref="M48:M49"/>
    <mergeCell ref="P48:AN49"/>
    <mergeCell ref="A50:A51"/>
    <mergeCell ref="B50:B51"/>
    <mergeCell ref="C50:C51"/>
    <mergeCell ref="D50:D51"/>
    <mergeCell ref="E50:E51"/>
    <mergeCell ref="L50:L51"/>
    <mergeCell ref="M50:M51"/>
    <mergeCell ref="P50:AN51"/>
    <mergeCell ref="A52:A53"/>
    <mergeCell ref="B52:B53"/>
    <mergeCell ref="C52:C53"/>
    <mergeCell ref="D52:D53"/>
    <mergeCell ref="E52:E53"/>
    <mergeCell ref="F52:F53"/>
    <mergeCell ref="G52:G53"/>
    <mergeCell ref="F50:F51"/>
    <mergeCell ref="G50:G51"/>
    <mergeCell ref="H50:H51"/>
    <mergeCell ref="I50:I51"/>
    <mergeCell ref="J50:J51"/>
    <mergeCell ref="K50:K51"/>
    <mergeCell ref="A64:E64"/>
    <mergeCell ref="A65:E65"/>
    <mergeCell ref="A66:E66"/>
    <mergeCell ref="A67:E67"/>
    <mergeCell ref="A68:E68"/>
    <mergeCell ref="A69:E69"/>
    <mergeCell ref="P52:AN53"/>
    <mergeCell ref="L55:M55"/>
    <mergeCell ref="A56:G63"/>
    <mergeCell ref="H56:L56"/>
    <mergeCell ref="H57:L57"/>
    <mergeCell ref="H58:L58"/>
    <mergeCell ref="H59:L59"/>
    <mergeCell ref="H60:L60"/>
    <mergeCell ref="H61:L61"/>
    <mergeCell ref="H62:L63"/>
    <mergeCell ref="H52:H53"/>
    <mergeCell ref="I52:I53"/>
    <mergeCell ref="J52:J53"/>
    <mergeCell ref="K52:K53"/>
    <mergeCell ref="L52:L53"/>
    <mergeCell ref="M52:M53"/>
  </mergeCells>
  <conditionalFormatting sqref="I10:I16">
    <cfRule type="cellIs" dxfId="803" priority="42" operator="greaterThan">
      <formula>0.2</formula>
    </cfRule>
  </conditionalFormatting>
  <conditionalFormatting sqref="M26:M31">
    <cfRule type="containsText" dxfId="802" priority="29" operator="containsText" text="invalid">
      <formula>NOT(ISERROR(SEARCH("invalid",M26)))</formula>
    </cfRule>
    <cfRule type="cellIs" dxfId="801" priority="40" operator="lessThan">
      <formula>167.5</formula>
    </cfRule>
    <cfRule type="cellIs" dxfId="800" priority="41" operator="greaterThan">
      <formula>228.5</formula>
    </cfRule>
  </conditionalFormatting>
  <conditionalFormatting sqref="M33:M42 M44:M53">
    <cfRule type="containsText" dxfId="799" priority="39" operator="containsText" text="INVALID">
      <formula>NOT(ISERROR(SEARCH("INVALID",M33)))</formula>
    </cfRule>
  </conditionalFormatting>
  <conditionalFormatting sqref="P33 P44 P46 P48 P50 P52 P35 P37 P39 P41">
    <cfRule type="containsText" dxfId="798" priority="38" operator="containsText" text="Sample">
      <formula>NOT(ISERROR(SEARCH("Sample",P33)))</formula>
    </cfRule>
  </conditionalFormatting>
  <conditionalFormatting sqref="P26 P28 P30">
    <cfRule type="containsText" dxfId="797" priority="37" operator="containsText" text="seed">
      <formula>NOT(ISERROR(SEARCH("seed",P26)))</formula>
    </cfRule>
  </conditionalFormatting>
  <conditionalFormatting sqref="P14 P10 P12">
    <cfRule type="containsText" dxfId="796" priority="36" operator="containsText" text="contamination">
      <formula>NOT(ISERROR(SEARCH("contamination",P10)))</formula>
    </cfRule>
  </conditionalFormatting>
  <conditionalFormatting sqref="P16">
    <cfRule type="containsText" dxfId="795" priority="35" operator="containsText" text="outside">
      <formula>NOT(ISERROR(SEARCH("outside",P16)))</formula>
    </cfRule>
  </conditionalFormatting>
  <conditionalFormatting sqref="I16 F25 I25 N26 P16 N43 N54 N32">
    <cfRule type="containsErrors" dxfId="794" priority="34">
      <formula>ISERROR(F16)</formula>
    </cfRule>
  </conditionalFormatting>
  <conditionalFormatting sqref="M18">
    <cfRule type="containsErrors" dxfId="793" priority="33">
      <formula>ISERROR(M18)</formula>
    </cfRule>
  </conditionalFormatting>
  <conditionalFormatting sqref="N33">
    <cfRule type="containsErrors" dxfId="792" priority="32">
      <formula>ISERROR(N33)</formula>
    </cfRule>
  </conditionalFormatting>
  <conditionalFormatting sqref="N44">
    <cfRule type="containsErrors" dxfId="791" priority="31">
      <formula>ISERROR(N44)</formula>
    </cfRule>
  </conditionalFormatting>
  <conditionalFormatting sqref="N55">
    <cfRule type="containsErrors" dxfId="790" priority="30">
      <formula>ISERROR(N55)</formula>
    </cfRule>
  </conditionalFormatting>
  <conditionalFormatting sqref="M33:M42">
    <cfRule type="containsText" dxfId="789" priority="28" operator="containsText" text="invalid">
      <formula>NOT(ISERROR(SEARCH("invalid",M33)))</formula>
    </cfRule>
  </conditionalFormatting>
  <conditionalFormatting sqref="M44:M53">
    <cfRule type="containsText" dxfId="788" priority="27" operator="containsText" text="invalid">
      <formula>NOT(ISERROR(SEARCH("invalid",M44)))</formula>
    </cfRule>
  </conditionalFormatting>
  <conditionalFormatting sqref="I26:M31 P30 P28 P26">
    <cfRule type="cellIs" dxfId="787" priority="25" operator="equal">
      <formula>0</formula>
    </cfRule>
    <cfRule type="containsErrors" dxfId="786" priority="26">
      <formula>ISERROR(I26)</formula>
    </cfRule>
  </conditionalFormatting>
  <conditionalFormatting sqref="I33:M42 P41 P39 P37 P35 P33">
    <cfRule type="cellIs" dxfId="785" priority="23" operator="equal">
      <formula>0</formula>
    </cfRule>
    <cfRule type="containsErrors" dxfId="784" priority="24">
      <formula>ISERROR(I33)</formula>
    </cfRule>
  </conditionalFormatting>
  <conditionalFormatting sqref="I44:N53 P44 P50 P48 P46 P52">
    <cfRule type="cellIs" dxfId="783" priority="21" operator="equal">
      <formula>0</formula>
    </cfRule>
    <cfRule type="containsErrors" dxfId="782" priority="22">
      <formula>ISERROR(I44)</formula>
    </cfRule>
  </conditionalFormatting>
  <conditionalFormatting sqref="P30 P28 P26">
    <cfRule type="containsBlanks" dxfId="781" priority="20">
      <formula>LEN(TRIM(P26))=0</formula>
    </cfRule>
  </conditionalFormatting>
  <conditionalFormatting sqref="I10:I15">
    <cfRule type="containsBlanks" dxfId="780" priority="19">
      <formula>LEN(TRIM(I10))=0</formula>
    </cfRule>
  </conditionalFormatting>
  <conditionalFormatting sqref="J24:K25">
    <cfRule type="containsText" dxfId="779" priority="18" operator="containsText" text="too">
      <formula>NOT(ISERROR(SEARCH("too",J24)))</formula>
    </cfRule>
  </conditionalFormatting>
  <conditionalFormatting sqref="E19 E21 E23 E17">
    <cfRule type="containsText" dxfId="778" priority="17" operator="containsText" text="delete">
      <formula>NOT(ISERROR(SEARCH("delete",E17)))</formula>
    </cfRule>
  </conditionalFormatting>
  <conditionalFormatting sqref="P25">
    <cfRule type="containsText" dxfId="777" priority="16" operator="containsText" text="seed">
      <formula>NOT(ISERROR(SEARCH("seed",P25)))</formula>
    </cfRule>
  </conditionalFormatting>
  <conditionalFormatting sqref="J24:K25 N24:N25 P25">
    <cfRule type="containsErrors" dxfId="776" priority="15">
      <formula>ISERROR(J24)</formula>
    </cfRule>
  </conditionalFormatting>
  <conditionalFormatting sqref="M26:M31 M33:M42 M44:M53">
    <cfRule type="cellIs" dxfId="775" priority="14" operator="lessThan">
      <formula>0</formula>
    </cfRule>
  </conditionalFormatting>
  <conditionalFormatting sqref="P17 P23 P19 P21">
    <cfRule type="containsText" dxfId="774" priority="13" operator="containsText" text="Need">
      <formula>NOT(ISERROR(SEARCH("Need",P17)))</formula>
    </cfRule>
  </conditionalFormatting>
  <conditionalFormatting sqref="I17:I24">
    <cfRule type="expression" dxfId="773" priority="12">
      <formula>(G17-H17&lt;2)</formula>
    </cfRule>
  </conditionalFormatting>
  <conditionalFormatting sqref="I17:I24">
    <cfRule type="expression" dxfId="772" priority="11">
      <formula>(H17&lt;1)</formula>
    </cfRule>
  </conditionalFormatting>
  <conditionalFormatting sqref="I17:I24">
    <cfRule type="expression" dxfId="771" priority="10">
      <formula>ISBLANK(H17)</formula>
    </cfRule>
  </conditionalFormatting>
  <conditionalFormatting sqref="E17:E18">
    <cfRule type="expression" dxfId="770" priority="9">
      <formula>ISBLANK(H17)</formula>
    </cfRule>
  </conditionalFormatting>
  <conditionalFormatting sqref="E19:E20">
    <cfRule type="expression" dxfId="769" priority="8">
      <formula>ISBLANK(H19)</formula>
    </cfRule>
  </conditionalFormatting>
  <conditionalFormatting sqref="E21:E22">
    <cfRule type="expression" dxfId="768" priority="7">
      <formula>ISBLANK(H21)</formula>
    </cfRule>
  </conditionalFormatting>
  <conditionalFormatting sqref="E23:E24">
    <cfRule type="expression" dxfId="767" priority="6">
      <formula>ISBLANK(H23)</formula>
    </cfRule>
  </conditionalFormatting>
  <conditionalFormatting sqref="P10:AN15">
    <cfRule type="containsText" dxfId="766" priority="4" operator="containsText" text="meter">
      <formula>NOT(ISERROR(SEARCH("meter",P10)))</formula>
    </cfRule>
    <cfRule type="containsText" dxfId="765" priority="5" operator="containsText" text="False">
      <formula>NOT(ISERROR(SEARCH("False",P10)))</formula>
    </cfRule>
  </conditionalFormatting>
  <conditionalFormatting sqref="I10:I11">
    <cfRule type="expression" dxfId="764" priority="3">
      <formula>I10&lt;0</formula>
    </cfRule>
  </conditionalFormatting>
  <conditionalFormatting sqref="I12:I13">
    <cfRule type="expression" dxfId="763" priority="2">
      <formula>I12&lt;0</formula>
    </cfRule>
  </conditionalFormatting>
  <conditionalFormatting sqref="I14:I15">
    <cfRule type="expression" dxfId="762" priority="1">
      <formula>I14&lt;0</formula>
    </cfRule>
  </conditionalFormatting>
  <pageMargins left="0.7" right="0.7" top="0.75" bottom="0.75" header="0.3" footer="0.3"/>
  <pageSetup scale="50" orientation="landscape" r:id="rId1"/>
  <colBreaks count="1" manualBreakCount="1">
    <brk id="16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70"/>
  <sheetViews>
    <sheetView showGridLines="0" zoomScaleNormal="100" workbookViewId="0"/>
  </sheetViews>
  <sheetFormatPr defaultRowHeight="12.75" x14ac:dyDescent="0.2"/>
  <cols>
    <col min="1" max="1" width="18" style="1" customWidth="1"/>
    <col min="2" max="8" width="11.7109375" style="1" customWidth="1"/>
    <col min="9" max="13" width="13.7109375" style="1" customWidth="1"/>
    <col min="14" max="14" width="15.7109375" style="1" customWidth="1"/>
    <col min="15" max="15" width="1.28515625" style="43" customWidth="1"/>
    <col min="16" max="16384" width="9.140625" style="1"/>
  </cols>
  <sheetData>
    <row r="1" spans="1:40" ht="12.75" customHeight="1" x14ac:dyDescent="0.2">
      <c r="A1" s="78" t="s">
        <v>25</v>
      </c>
      <c r="B1" s="79" t="s">
        <v>24</v>
      </c>
      <c r="C1" s="79"/>
      <c r="D1" s="19"/>
      <c r="E1" s="281" t="s">
        <v>22</v>
      </c>
      <c r="F1" s="281"/>
      <c r="G1" s="281"/>
      <c r="H1" s="281"/>
      <c r="I1" s="281"/>
      <c r="J1" s="281"/>
      <c r="K1" s="281"/>
      <c r="L1" s="281"/>
      <c r="M1" s="281"/>
      <c r="N1" s="282"/>
      <c r="O1" s="34"/>
    </row>
    <row r="2" spans="1:40" ht="12.75" customHeight="1" x14ac:dyDescent="0.2">
      <c r="A2" s="2" t="s">
        <v>19</v>
      </c>
      <c r="B2" s="3" t="s">
        <v>19</v>
      </c>
      <c r="C2" s="20"/>
      <c r="D2" s="14"/>
      <c r="E2" s="283"/>
      <c r="F2" s="283"/>
      <c r="G2" s="283"/>
      <c r="H2" s="283"/>
      <c r="I2" s="283"/>
      <c r="J2" s="283"/>
      <c r="K2" s="283"/>
      <c r="L2" s="283"/>
      <c r="M2" s="283"/>
      <c r="N2" s="284"/>
      <c r="O2" s="34"/>
    </row>
    <row r="3" spans="1:40" ht="12.75" customHeight="1" x14ac:dyDescent="0.2">
      <c r="A3" s="25"/>
      <c r="B3" s="285"/>
      <c r="C3" s="285"/>
      <c r="D3" s="23"/>
      <c r="E3" s="283"/>
      <c r="F3" s="283"/>
      <c r="G3" s="283"/>
      <c r="H3" s="283"/>
      <c r="I3" s="283"/>
      <c r="J3" s="283"/>
      <c r="K3" s="283"/>
      <c r="L3" s="283"/>
      <c r="M3" s="283"/>
      <c r="N3" s="284"/>
      <c r="O3" s="34"/>
    </row>
    <row r="4" spans="1:40" ht="12.75" customHeight="1" x14ac:dyDescent="0.2">
      <c r="A4" s="2" t="s">
        <v>20</v>
      </c>
      <c r="B4" s="3" t="s">
        <v>20</v>
      </c>
      <c r="C4" s="20"/>
      <c r="D4" s="14"/>
      <c r="E4" s="286" t="s">
        <v>21</v>
      </c>
      <c r="F4" s="286"/>
      <c r="G4" s="286"/>
      <c r="H4" s="286"/>
      <c r="I4" s="286"/>
      <c r="J4" s="286"/>
      <c r="K4" s="286"/>
      <c r="L4" s="286"/>
      <c r="M4" s="286"/>
      <c r="N4" s="287"/>
      <c r="O4" s="35"/>
    </row>
    <row r="5" spans="1:40" ht="12.75" customHeight="1" x14ac:dyDescent="0.2">
      <c r="A5" s="25"/>
      <c r="B5" s="285"/>
      <c r="C5" s="285"/>
      <c r="D5" s="23"/>
      <c r="E5" s="286"/>
      <c r="F5" s="286"/>
      <c r="G5" s="286"/>
      <c r="H5" s="286"/>
      <c r="I5" s="286"/>
      <c r="J5" s="286"/>
      <c r="K5" s="286"/>
      <c r="L5" s="286"/>
      <c r="M5" s="286"/>
      <c r="N5" s="287"/>
      <c r="O5" s="35"/>
    </row>
    <row r="6" spans="1:40" ht="12.75" customHeight="1" x14ac:dyDescent="0.2">
      <c r="A6" s="2" t="s">
        <v>36</v>
      </c>
      <c r="B6" s="3" t="s">
        <v>36</v>
      </c>
      <c r="C6" s="3"/>
      <c r="D6" s="23"/>
      <c r="E6" s="286"/>
      <c r="F6" s="286"/>
      <c r="G6" s="286"/>
      <c r="H6" s="286"/>
      <c r="I6" s="286"/>
      <c r="J6" s="286"/>
      <c r="K6" s="286"/>
      <c r="L6" s="286"/>
      <c r="M6" s="286"/>
      <c r="N6" s="287"/>
      <c r="O6" s="35"/>
    </row>
    <row r="7" spans="1:40" ht="12.75" customHeight="1" x14ac:dyDescent="0.2">
      <c r="A7" s="24"/>
      <c r="B7" s="288"/>
      <c r="C7" s="288"/>
      <c r="D7" s="31"/>
      <c r="E7" s="289"/>
      <c r="F7" s="289"/>
      <c r="G7" s="289"/>
      <c r="H7" s="289"/>
      <c r="I7" s="289"/>
      <c r="J7" s="289"/>
      <c r="K7" s="289"/>
      <c r="L7" s="21"/>
      <c r="M7" s="289"/>
      <c r="N7" s="290"/>
      <c r="O7" s="36"/>
    </row>
    <row r="8" spans="1:40" ht="14.25" customHeight="1" x14ac:dyDescent="0.2">
      <c r="A8" s="262" t="s">
        <v>0</v>
      </c>
      <c r="B8" s="83" t="s">
        <v>1</v>
      </c>
      <c r="C8" s="82" t="s">
        <v>40</v>
      </c>
      <c r="D8" s="264" t="s">
        <v>9</v>
      </c>
      <c r="E8" s="264" t="s">
        <v>10</v>
      </c>
      <c r="F8" s="264" t="s">
        <v>11</v>
      </c>
      <c r="G8" s="266" t="s">
        <v>7</v>
      </c>
      <c r="H8" s="266"/>
      <c r="I8" s="267" t="s">
        <v>37</v>
      </c>
      <c r="J8" s="267" t="s">
        <v>8</v>
      </c>
      <c r="K8" s="267" t="s">
        <v>12</v>
      </c>
      <c r="L8" s="267" t="s">
        <v>38</v>
      </c>
      <c r="M8" s="267" t="s">
        <v>39</v>
      </c>
      <c r="N8" s="299" t="s">
        <v>13</v>
      </c>
      <c r="O8" s="37"/>
    </row>
    <row r="9" spans="1:40" ht="55.5" customHeight="1" thickBot="1" x14ac:dyDescent="0.25">
      <c r="A9" s="263"/>
      <c r="B9" s="301" t="s">
        <v>43</v>
      </c>
      <c r="C9" s="302"/>
      <c r="D9" s="265"/>
      <c r="E9" s="265"/>
      <c r="F9" s="265"/>
      <c r="G9" s="69" t="s">
        <v>2</v>
      </c>
      <c r="H9" s="69" t="s">
        <v>3</v>
      </c>
      <c r="I9" s="268"/>
      <c r="J9" s="268"/>
      <c r="K9" s="268"/>
      <c r="L9" s="268"/>
      <c r="M9" s="268"/>
      <c r="N9" s="300"/>
      <c r="O9" s="37"/>
    </row>
    <row r="10" spans="1:40" ht="15" customHeight="1" x14ac:dyDescent="0.2">
      <c r="A10" s="276" t="s">
        <v>45</v>
      </c>
      <c r="B10" s="277"/>
      <c r="C10" s="165"/>
      <c r="D10" s="254">
        <v>1</v>
      </c>
      <c r="E10" s="292"/>
      <c r="F10" s="293"/>
      <c r="G10" s="279"/>
      <c r="H10" s="280"/>
      <c r="I10" s="271" t="str">
        <f>IF(AND(G10&gt;0,H10&gt;0),G10-H10,"")</f>
        <v/>
      </c>
      <c r="J10" s="90"/>
      <c r="K10" s="91"/>
      <c r="L10" s="71"/>
      <c r="M10" s="71"/>
      <c r="N10" s="72"/>
      <c r="O10" s="85"/>
      <c r="P10" s="136" t="str">
        <f>IF(ISBLANK(H10),"",IF(AND(I10&gt;0.2,I10&lt;0.3),"Contamination, Labware, or Supersaturation of Dilution (D.I.) water.",IF(AND(I10&gt;0.29),"Review SOP's and fix the contamination issue.",IF(AND(I10&lt;0),"D.O. meter equipment issues."))))</f>
        <v/>
      </c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</row>
    <row r="11" spans="1:40" ht="15" customHeight="1" x14ac:dyDescent="0.2">
      <c r="A11" s="272"/>
      <c r="B11" s="278"/>
      <c r="C11" s="148"/>
      <c r="D11" s="255"/>
      <c r="E11" s="294"/>
      <c r="F11" s="295"/>
      <c r="G11" s="274"/>
      <c r="H11" s="201"/>
      <c r="I11" s="269"/>
      <c r="J11" s="92"/>
      <c r="K11" s="93"/>
      <c r="L11" s="59"/>
      <c r="M11" s="59"/>
      <c r="N11" s="61"/>
      <c r="O11" s="85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</row>
    <row r="12" spans="1:40" ht="15" customHeight="1" x14ac:dyDescent="0.2">
      <c r="A12" s="258" t="s">
        <v>45</v>
      </c>
      <c r="B12" s="273"/>
      <c r="C12" s="148"/>
      <c r="D12" s="255">
        <v>2</v>
      </c>
      <c r="E12" s="294"/>
      <c r="F12" s="295"/>
      <c r="G12" s="170"/>
      <c r="H12" s="170"/>
      <c r="I12" s="269" t="str">
        <f>IF(AND(G12&gt;0,H12&gt;0),G12-H12,"")</f>
        <v/>
      </c>
      <c r="J12" s="92"/>
      <c r="K12" s="93"/>
      <c r="L12" s="59"/>
      <c r="M12" s="59"/>
      <c r="N12" s="61"/>
      <c r="O12" s="86"/>
      <c r="P12" s="136" t="str">
        <f>IF(ISBLANK(H12),"",IF(AND(I12&gt;0.2,I12&lt;0.3),"Contamination, Labware, or Supersaturation of Dilution (D.I.) water.",IF(AND(I12&gt;0.29),"Review SOP's and fix the contamination issue.",IF(AND(I12&lt;0),"D.O. meter equipment issues."))))</f>
        <v/>
      </c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</row>
    <row r="13" spans="1:40" ht="15" customHeight="1" x14ac:dyDescent="0.2">
      <c r="A13" s="272"/>
      <c r="B13" s="274"/>
      <c r="C13" s="148"/>
      <c r="D13" s="255"/>
      <c r="E13" s="294"/>
      <c r="F13" s="295"/>
      <c r="G13" s="275"/>
      <c r="H13" s="275"/>
      <c r="I13" s="270"/>
      <c r="J13" s="92"/>
      <c r="K13" s="93"/>
      <c r="L13" s="59"/>
      <c r="M13" s="59"/>
      <c r="N13" s="61"/>
      <c r="O13" s="8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</row>
    <row r="14" spans="1:40" ht="15" customHeight="1" x14ac:dyDescent="0.2">
      <c r="A14" s="325" t="s">
        <v>45</v>
      </c>
      <c r="B14" s="278"/>
      <c r="C14" s="148"/>
      <c r="D14" s="255">
        <v>3</v>
      </c>
      <c r="E14" s="294"/>
      <c r="F14" s="295"/>
      <c r="G14" s="147"/>
      <c r="H14" s="147"/>
      <c r="I14" s="269" t="str">
        <f>IF(AND(G14&gt;0,H14&gt;0),G14-H14,"")</f>
        <v/>
      </c>
      <c r="J14" s="92"/>
      <c r="K14" s="93"/>
      <c r="L14" s="59"/>
      <c r="M14" s="59"/>
      <c r="N14" s="61"/>
      <c r="O14" s="86"/>
      <c r="P14" s="136" t="str">
        <f>IF(ISBLANK(H14),"",IF(AND(I14&gt;0.2,I14&lt;0.3),"Contamination, Labware, or Supersaturation of Dilution (D.I.) water.",IF(AND(I14&gt;0.29),"Review SOP's and fix the contamination issue.",IF(AND(I14&lt;0),"D.O. meter equipment issues."))))</f>
        <v/>
      </c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</row>
    <row r="15" spans="1:40" ht="15" customHeight="1" thickBot="1" x14ac:dyDescent="0.25">
      <c r="A15" s="326"/>
      <c r="B15" s="291"/>
      <c r="C15" s="149"/>
      <c r="D15" s="260"/>
      <c r="E15" s="296"/>
      <c r="F15" s="297"/>
      <c r="G15" s="156"/>
      <c r="H15" s="156"/>
      <c r="I15" s="298"/>
      <c r="J15" s="92"/>
      <c r="K15" s="93"/>
      <c r="L15" s="59"/>
      <c r="M15" s="59"/>
      <c r="N15" s="62"/>
      <c r="O15" s="8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</row>
    <row r="16" spans="1:40" ht="13.5" thickBot="1" x14ac:dyDescent="0.25">
      <c r="A16" s="8" t="s">
        <v>6</v>
      </c>
      <c r="B16" s="11"/>
      <c r="C16" s="9"/>
      <c r="D16" s="10"/>
      <c r="E16" s="31"/>
      <c r="F16" s="47"/>
      <c r="G16" s="251" t="s">
        <v>17</v>
      </c>
      <c r="H16" s="252"/>
      <c r="I16" s="80" t="e">
        <f>AVERAGEIF(I10:I15,"&gt;0")</f>
        <v>#DIV/0!</v>
      </c>
      <c r="J16" s="92"/>
      <c r="K16" s="93"/>
      <c r="L16" s="59"/>
      <c r="M16" s="59"/>
      <c r="N16" s="63"/>
      <c r="O16" s="87"/>
      <c r="P16" s="336" t="e">
        <f>IF(I16&gt;0.2,"Outside QA/QC parameters.","")</f>
        <v>#DIV/0!</v>
      </c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</row>
    <row r="17" spans="1:40" ht="15" customHeight="1" x14ac:dyDescent="0.2">
      <c r="A17" s="276" t="s">
        <v>4</v>
      </c>
      <c r="B17" s="165"/>
      <c r="C17" s="165"/>
      <c r="D17" s="254">
        <v>4</v>
      </c>
      <c r="E17" s="333" t="str">
        <f t="shared" ref="E17:E23" si="0">IF(AND(I17&gt;=2,H17&gt;=1),"","Delete Seed Values")</f>
        <v>Delete Seed Values</v>
      </c>
      <c r="F17" s="340"/>
      <c r="G17" s="169"/>
      <c r="H17" s="169"/>
      <c r="I17" s="334" t="str">
        <f t="shared" ref="I17:I23" si="1">IF(ISBLANK(H17),"",(G17-H17))</f>
        <v/>
      </c>
      <c r="J17" s="60"/>
      <c r="K17" s="60"/>
      <c r="L17" s="58"/>
      <c r="M17" s="58"/>
      <c r="N17" s="64"/>
      <c r="O17" s="84"/>
      <c r="P17" s="335" t="str">
        <f>IF(ISBLANK(H17),"",IF(AND(H17&lt;1),"Need to DELETE this individual seed control sample to perform accuarate SCF calculation. D.O. Depletion &lt; 1.0 mg/L remaining in bottle. Environmental sample too strong. Use LESS Sample. Need more nutrient water in bottle. Sample is not dilute enough.",IF(AND(G17-H17&lt;2),"Need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</row>
    <row r="18" spans="1:40" ht="15" customHeight="1" x14ac:dyDescent="0.2">
      <c r="A18" s="272"/>
      <c r="B18" s="148"/>
      <c r="C18" s="148"/>
      <c r="D18" s="255"/>
      <c r="E18" s="333"/>
      <c r="F18" s="256"/>
      <c r="G18" s="147"/>
      <c r="H18" s="147"/>
      <c r="I18" s="257"/>
      <c r="J18" s="60"/>
      <c r="K18" s="60"/>
      <c r="L18" s="10"/>
      <c r="M18" s="54"/>
      <c r="N18" s="65"/>
      <c r="O18" s="38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</row>
    <row r="19" spans="1:40" ht="15" customHeight="1" x14ac:dyDescent="0.2">
      <c r="A19" s="258" t="s">
        <v>4</v>
      </c>
      <c r="B19" s="148"/>
      <c r="C19" s="148"/>
      <c r="D19" s="255">
        <v>5</v>
      </c>
      <c r="E19" s="333" t="str">
        <f t="shared" si="0"/>
        <v>Delete Seed Values</v>
      </c>
      <c r="F19" s="256"/>
      <c r="G19" s="147"/>
      <c r="H19" s="147"/>
      <c r="I19" s="257" t="str">
        <f t="shared" si="1"/>
        <v/>
      </c>
      <c r="J19" s="60"/>
      <c r="K19" s="60"/>
      <c r="L19" s="55"/>
      <c r="M19" s="56"/>
      <c r="N19" s="75"/>
      <c r="O19" s="31"/>
      <c r="P19" s="335" t="str">
        <f t="shared" ref="P19" si="2">IF(ISBLANK(H19),"",IF(AND(H19&lt;1),"Need to DELETE this individual seed control sample to perform accuarate SCF calculation. D.O. Depletion &lt; 1.0 mg/L remaining in bottle. Environmental sample too strong. Use LESS Sample. Need more nutrient water in bottle. Sample is not dilute enough.",IF(AND(G19-H19&lt;2),"Need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</row>
    <row r="20" spans="1:40" ht="15" customHeight="1" x14ac:dyDescent="0.2">
      <c r="A20" s="272"/>
      <c r="B20" s="148"/>
      <c r="C20" s="148"/>
      <c r="D20" s="255"/>
      <c r="E20" s="333"/>
      <c r="F20" s="256"/>
      <c r="G20" s="147"/>
      <c r="H20" s="147"/>
      <c r="I20" s="257"/>
      <c r="J20" s="60"/>
      <c r="K20" s="60"/>
      <c r="L20" s="57"/>
      <c r="M20" s="56"/>
      <c r="N20" s="75"/>
      <c r="O20" s="31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</row>
    <row r="21" spans="1:40" ht="15" customHeight="1" x14ac:dyDescent="0.2">
      <c r="A21" s="258" t="s">
        <v>44</v>
      </c>
      <c r="B21" s="148"/>
      <c r="C21" s="148"/>
      <c r="D21" s="255">
        <v>6</v>
      </c>
      <c r="E21" s="333" t="str">
        <f t="shared" si="0"/>
        <v>Delete Seed Values</v>
      </c>
      <c r="F21" s="256"/>
      <c r="G21" s="147"/>
      <c r="H21" s="147"/>
      <c r="I21" s="257" t="str">
        <f t="shared" si="1"/>
        <v/>
      </c>
      <c r="J21" s="60"/>
      <c r="K21" s="60"/>
      <c r="L21" s="57"/>
      <c r="M21" s="56"/>
      <c r="N21" s="75"/>
      <c r="O21" s="31"/>
      <c r="P21" s="335" t="str">
        <f t="shared" ref="P21" si="3">IF(ISBLANK(H21),"",IF(AND(H21&lt;1),"Need to DELETE this individual seed control sample to perform accuarate SCF calculation. D.O. Depletion &lt; 1.0 mg/L remaining in bottle. Environmental sample too strong. Use LESS Sample. Need more nutrient water in bottle. Sample is not dilute enough.",IF(AND(G21-H21&lt;2),"Need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</row>
    <row r="22" spans="1:40" ht="15" customHeight="1" x14ac:dyDescent="0.2">
      <c r="A22" s="272"/>
      <c r="B22" s="148"/>
      <c r="C22" s="148"/>
      <c r="D22" s="255"/>
      <c r="E22" s="333"/>
      <c r="F22" s="256"/>
      <c r="G22" s="147"/>
      <c r="H22" s="147"/>
      <c r="I22" s="257"/>
      <c r="J22" s="60"/>
      <c r="K22" s="60"/>
      <c r="L22" s="57"/>
      <c r="M22" s="56"/>
      <c r="N22" s="75"/>
      <c r="O22" s="31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</row>
    <row r="23" spans="1:40" ht="15" customHeight="1" thickBot="1" x14ac:dyDescent="0.25">
      <c r="A23" s="258" t="s">
        <v>4</v>
      </c>
      <c r="B23" s="148"/>
      <c r="C23" s="148"/>
      <c r="D23" s="255">
        <v>7</v>
      </c>
      <c r="E23" s="333" t="str">
        <f t="shared" si="0"/>
        <v>Delete Seed Values</v>
      </c>
      <c r="F23" s="148"/>
      <c r="G23" s="147"/>
      <c r="H23" s="147"/>
      <c r="I23" s="257" t="str">
        <f t="shared" si="1"/>
        <v/>
      </c>
      <c r="J23" s="73"/>
      <c r="K23" s="73"/>
      <c r="L23" s="74"/>
      <c r="M23" s="76"/>
      <c r="N23" s="77"/>
      <c r="O23" s="31"/>
      <c r="P23" s="335" t="str">
        <f t="shared" ref="P23" si="4">IF(ISBLANK(H23),"",IF(AND(H23&lt;1),"Need to DELETE mLs Seed to perform accuarate SCF calculation. D.O. Depletion &lt; 1.0 mg/L remaining in bottle. Environmental sample too strong. Use LESS Sample. Need more nutrient water in bottle. Sample is not dilute enough.",IF(AND(G23-H23&lt;2),"Need to DELETE mLs Seed to perform accuarate SCF calculation. D.O. Depletion less than at least 2.0 mg/L. Environmental sample too weak. Use MORE Sample. Need less nutrient water in bottle. Sample is too dilute.","")))</f>
        <v/>
      </c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</row>
    <row r="24" spans="1:40" ht="15" customHeight="1" thickBot="1" x14ac:dyDescent="0.25">
      <c r="A24" s="259"/>
      <c r="B24" s="149"/>
      <c r="C24" s="149"/>
      <c r="D24" s="260"/>
      <c r="E24" s="333"/>
      <c r="F24" s="149"/>
      <c r="G24" s="156"/>
      <c r="H24" s="156"/>
      <c r="I24" s="261"/>
      <c r="J24" s="328" t="e">
        <f>IF(N24&lt;0.6,"SCF too Weak?","")</f>
        <v>#DIV/0!</v>
      </c>
      <c r="K24" s="328"/>
      <c r="L24" s="327" t="s">
        <v>46</v>
      </c>
      <c r="M24" s="327"/>
      <c r="N24" s="324" t="e">
        <f>IF(F25&gt;0,I25/F25,"")</f>
        <v>#DIV/0!</v>
      </c>
      <c r="O24" s="31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</row>
    <row r="25" spans="1:40" ht="15" customHeight="1" thickBot="1" x14ac:dyDescent="0.25">
      <c r="A25" s="8" t="s">
        <v>6</v>
      </c>
      <c r="B25" s="11"/>
      <c r="C25" s="9"/>
      <c r="D25" s="10"/>
      <c r="E25" s="31"/>
      <c r="F25" s="68" t="e">
        <f>AVERAGEIF(F17:F24,"&gt;0")</f>
        <v>#DIV/0!</v>
      </c>
      <c r="G25" s="251"/>
      <c r="H25" s="252"/>
      <c r="I25" s="81" t="e">
        <f>AVERAGEIF(I17:I24,"&gt;0")</f>
        <v>#DIV/0!</v>
      </c>
      <c r="J25" s="328" t="e">
        <f>IF(N24&gt;1,"SCF too Strong?","")</f>
        <v>#DIV/0!</v>
      </c>
      <c r="K25" s="328"/>
      <c r="L25" s="327"/>
      <c r="M25" s="327"/>
      <c r="N25" s="324"/>
      <c r="O25" s="31"/>
      <c r="P25" s="335" t="e">
        <f>IF(AND(N24&gt;1),"Increase dilution water. Seed correction sample too strong.",IF(AND(N24&lt;0.6),"Decrease dilution water. Seed correction sample too weak.",""))</f>
        <v>#DIV/0!</v>
      </c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</row>
    <row r="26" spans="1:40" ht="15" customHeight="1" x14ac:dyDescent="0.2">
      <c r="A26" s="253" t="s">
        <v>14</v>
      </c>
      <c r="B26" s="165"/>
      <c r="C26" s="165"/>
      <c r="D26" s="254">
        <v>8</v>
      </c>
      <c r="E26" s="167"/>
      <c r="F26" s="165"/>
      <c r="G26" s="169"/>
      <c r="H26" s="169"/>
      <c r="I26" s="238" t="str">
        <f>IF(AND(G26&gt;0,H26&gt;0),G26-H26,"")</f>
        <v/>
      </c>
      <c r="J26" s="238" t="str">
        <f>IF(F26&gt;0,N24*F26,"")</f>
        <v/>
      </c>
      <c r="K26" s="238" t="str">
        <f>IF(AND(G26&gt;0,H26&gt;0),I26-J26,"")</f>
        <v/>
      </c>
      <c r="L26" s="240">
        <f>IF(E26&gt;0,300/E26,0)</f>
        <v>0</v>
      </c>
      <c r="M26" s="240" t="str">
        <f>IF(AND(I26&gt;=2,H26&gt;=1),L26*K26,"INVALID")</f>
        <v>INVALID</v>
      </c>
      <c r="N26" s="242" t="e">
        <f>N32</f>
        <v>#DIV/0!</v>
      </c>
      <c r="O26" s="32"/>
      <c r="P26" s="136" t="str">
        <f>IF(ISBLANK(H26),"",IF(AND(M26&gt;228.5),"Decrease mLs of seed delivered to GGA bottle. Confirm with last 20 Standard deviation results.",IF(AND(M26&lt;167.5),"Increase mLs of seed delivered to GGA bottle. Confirm with last 20 Standard deviation results.","")))</f>
        <v/>
      </c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</row>
    <row r="27" spans="1:40" ht="15" customHeight="1" x14ac:dyDescent="0.2">
      <c r="A27" s="233"/>
      <c r="B27" s="148"/>
      <c r="C27" s="148"/>
      <c r="D27" s="255"/>
      <c r="E27" s="152"/>
      <c r="F27" s="148"/>
      <c r="G27" s="147"/>
      <c r="H27" s="147"/>
      <c r="I27" s="228"/>
      <c r="J27" s="239"/>
      <c r="K27" s="228"/>
      <c r="L27" s="241"/>
      <c r="M27" s="241"/>
      <c r="N27" s="243"/>
      <c r="O27" s="32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</row>
    <row r="28" spans="1:40" ht="15" customHeight="1" x14ac:dyDescent="0.2">
      <c r="A28" s="233" t="s">
        <v>14</v>
      </c>
      <c r="B28" s="148"/>
      <c r="C28" s="148"/>
      <c r="D28" s="235">
        <v>9</v>
      </c>
      <c r="E28" s="229"/>
      <c r="F28" s="227" t="str">
        <f>IF(F26&gt;0,F26,"")</f>
        <v/>
      </c>
      <c r="G28" s="147"/>
      <c r="H28" s="147"/>
      <c r="I28" s="228" t="str">
        <f>IF(AND(G28&gt;0,H28&gt;0),G28-H28,"")</f>
        <v/>
      </c>
      <c r="J28" s="239" t="e">
        <f>IF(F28&gt;0,N24*F28,"")</f>
        <v>#DIV/0!</v>
      </c>
      <c r="K28" s="239" t="str">
        <f>IF(AND(G28&gt;0,H28&gt;0),I28-J28,"")</f>
        <v/>
      </c>
      <c r="L28" s="247">
        <f>IF(E28&gt;0,300/E28,0)</f>
        <v>0</v>
      </c>
      <c r="M28" s="241" t="str">
        <f t="shared" ref="M28" si="5">IF(AND(I28&gt;=2,H28&gt;=1),L28*K28,"INVALID")</f>
        <v>INVALID</v>
      </c>
      <c r="N28" s="243"/>
      <c r="O28" s="32"/>
      <c r="P28" s="136" t="str">
        <f>IF(ISBLANK(H28),"",IF(AND(M28&gt;228.5),"Decrease mLs of seed delivered to GGA bottle. Confirm with last 20 Standard deviation results.",IF(AND(M28&lt;167.5),"Increase mLs of seed delivered to GGA bottle. Confirm with last 20 Standard deviation results.","")))</f>
        <v/>
      </c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</row>
    <row r="29" spans="1:40" ht="15" customHeight="1" x14ac:dyDescent="0.2">
      <c r="A29" s="233"/>
      <c r="B29" s="148"/>
      <c r="C29" s="148"/>
      <c r="D29" s="237"/>
      <c r="E29" s="229"/>
      <c r="F29" s="227"/>
      <c r="G29" s="147"/>
      <c r="H29" s="147"/>
      <c r="I29" s="228"/>
      <c r="J29" s="245"/>
      <c r="K29" s="246"/>
      <c r="L29" s="248"/>
      <c r="M29" s="241"/>
      <c r="N29" s="243"/>
      <c r="O29" s="32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</row>
    <row r="30" spans="1:40" ht="15" customHeight="1" x14ac:dyDescent="0.2">
      <c r="A30" s="233" t="s">
        <v>14</v>
      </c>
      <c r="B30" s="148"/>
      <c r="C30" s="148"/>
      <c r="D30" s="235">
        <v>10</v>
      </c>
      <c r="E30" s="229"/>
      <c r="F30" s="227" t="str">
        <f>IF(F26&gt;0,F26,"")</f>
        <v/>
      </c>
      <c r="G30" s="147"/>
      <c r="H30" s="147"/>
      <c r="I30" s="228" t="str">
        <f>IF(AND(G30&gt;0,H30&gt;0),G30-H30,"")</f>
        <v/>
      </c>
      <c r="J30" s="239" t="e">
        <f>IF(F30&gt;0,N24*F30,"")</f>
        <v>#DIV/0!</v>
      </c>
      <c r="K30" s="228" t="str">
        <f>IF(AND(G30&gt;0,H30&gt;0),I30-J30,"")</f>
        <v/>
      </c>
      <c r="L30" s="241">
        <f>IF(E30&gt;0,300/E30,0)</f>
        <v>0</v>
      </c>
      <c r="M30" s="241" t="str">
        <f t="shared" ref="M30" si="6">IF(AND(I30&gt;=2,H30&gt;=1),L30*K30,"INVALID")</f>
        <v>INVALID</v>
      </c>
      <c r="N30" s="243"/>
      <c r="O30" s="32"/>
      <c r="P30" s="136" t="str">
        <f t="shared" ref="P30" si="7">IF(ISBLANK(H30),"",IF(AND(M30&gt;228.5),"Decrease mLs of seed delivered to GGA bottle. Confirm with last 20 Standard deviation results.",IF(AND(M30&lt;167.5),"Increase mLs of seed delivered to GGA bottle. Confirm with last 20 Standard deviation results.","")))</f>
        <v/>
      </c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</row>
    <row r="31" spans="1:40" ht="15" customHeight="1" thickBot="1" x14ac:dyDescent="0.25">
      <c r="A31" s="234"/>
      <c r="B31" s="149"/>
      <c r="C31" s="149"/>
      <c r="D31" s="236"/>
      <c r="E31" s="230"/>
      <c r="F31" s="231"/>
      <c r="G31" s="147"/>
      <c r="H31" s="147"/>
      <c r="I31" s="232"/>
      <c r="J31" s="249"/>
      <c r="K31" s="232"/>
      <c r="L31" s="250"/>
      <c r="M31" s="250"/>
      <c r="N31" s="244"/>
      <c r="O31" s="32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</row>
    <row r="32" spans="1:40" ht="13.5" thickBot="1" x14ac:dyDescent="0.25">
      <c r="A32" s="8" t="s">
        <v>6</v>
      </c>
      <c r="B32" s="50"/>
      <c r="C32" s="9"/>
      <c r="D32" s="10"/>
      <c r="E32" s="9"/>
      <c r="F32" s="51"/>
      <c r="G32" s="50"/>
      <c r="H32" s="50"/>
      <c r="I32" s="49"/>
      <c r="J32" s="11"/>
      <c r="K32" s="11"/>
      <c r="L32" s="49"/>
      <c r="M32" s="48" t="s">
        <v>5</v>
      </c>
      <c r="N32" s="52" t="e">
        <f>AVERAGEIF(M26:M31,"&gt;0")</f>
        <v>#DIV/0!</v>
      </c>
      <c r="O32" s="33"/>
      <c r="P32" s="45"/>
      <c r="Q32" s="45"/>
      <c r="R32" s="45"/>
      <c r="S32" s="45"/>
      <c r="T32" s="45"/>
      <c r="U32" s="45"/>
      <c r="V32" s="45"/>
      <c r="W32" s="45"/>
      <c r="X32" s="45"/>
      <c r="Y32" s="46"/>
      <c r="Z32" s="46"/>
      <c r="AA32" s="46"/>
      <c r="AB32" s="46"/>
      <c r="AC32" s="46"/>
      <c r="AD32" s="46"/>
      <c r="AE32" s="46"/>
    </row>
    <row r="33" spans="1:40" ht="15" customHeight="1" x14ac:dyDescent="0.2">
      <c r="A33" s="209" t="s">
        <v>15</v>
      </c>
      <c r="B33" s="211"/>
      <c r="C33" s="211"/>
      <c r="D33" s="212">
        <v>11</v>
      </c>
      <c r="E33" s="213"/>
      <c r="F33" s="214"/>
      <c r="G33" s="217"/>
      <c r="H33" s="195"/>
      <c r="I33" s="196" t="str">
        <f>IF(AND(G33&gt;0,H33&gt;0),G33-H33,"")</f>
        <v/>
      </c>
      <c r="J33" s="203"/>
      <c r="K33" s="206" t="str">
        <f>IF(AND(G33&gt;0,H33&gt;0),I33-J33,"")</f>
        <v/>
      </c>
      <c r="L33" s="218">
        <f>IF(E33&gt;0,300/E33,0)</f>
        <v>0</v>
      </c>
      <c r="M33" s="219" t="str">
        <f>IF(AND(I33&gt;=2,H33&gt;=1),L33*K33,"INVALID")</f>
        <v>INVALID</v>
      </c>
      <c r="N33" s="179" t="e">
        <f>N43</f>
        <v>#DIV/0!</v>
      </c>
      <c r="O33" s="39"/>
      <c r="P33" s="136" t="str">
        <f>IF(ISBLANK(H33),"",IF(AND(H33&lt;1),"D.O. Depletion &lt; 1.0 mg/L remaining in bottle. Environmental sample too strong. Use LESS Sample. Need more nutrient water in bottle. Sample is not dilute enough.",IF(AND(G33-H33&lt;2),"D.O. Depletion less than at least 2.0 mg/L. Environmental sample too weak. Use MORE Sample. Need less nutrient water in bottle. Sample is too dilute.","")))</f>
        <v/>
      </c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</row>
    <row r="34" spans="1:40" ht="15" customHeight="1" x14ac:dyDescent="0.2">
      <c r="A34" s="210"/>
      <c r="B34" s="185"/>
      <c r="C34" s="185"/>
      <c r="D34" s="187"/>
      <c r="E34" s="189"/>
      <c r="F34" s="215"/>
      <c r="G34" s="191"/>
      <c r="H34" s="193"/>
      <c r="I34" s="197"/>
      <c r="J34" s="204"/>
      <c r="K34" s="175"/>
      <c r="L34" s="178"/>
      <c r="M34" s="172"/>
      <c r="N34" s="180"/>
      <c r="O34" s="40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</row>
    <row r="35" spans="1:40" ht="15" customHeight="1" x14ac:dyDescent="0.2">
      <c r="A35" s="182" t="s">
        <v>15</v>
      </c>
      <c r="B35" s="184"/>
      <c r="C35" s="184"/>
      <c r="D35" s="186">
        <v>12</v>
      </c>
      <c r="E35" s="188"/>
      <c r="F35" s="215"/>
      <c r="G35" s="190"/>
      <c r="H35" s="192"/>
      <c r="I35" s="194" t="str">
        <f t="shared" ref="I35" si="8">IF(AND(G35&gt;0,H35&gt;0),G35-H35,"")</f>
        <v/>
      </c>
      <c r="J35" s="204"/>
      <c r="K35" s="175" t="str">
        <f t="shared" ref="K35" si="9">IF(AND(G35&gt;0,H35&gt;0),I35-J35,"")</f>
        <v/>
      </c>
      <c r="L35" s="172">
        <f t="shared" ref="L35" si="10">IF(E35&gt;0,300/E35,0)</f>
        <v>0</v>
      </c>
      <c r="M35" s="172" t="str">
        <f>IF(AND(I35&gt;=2,H35&gt;=1),L35*K35,"INVALID")</f>
        <v>INVALID</v>
      </c>
      <c r="N35" s="180"/>
      <c r="O35" s="40"/>
      <c r="P35" s="136" t="str">
        <f t="shared" ref="P35" si="11">IF(ISBLANK(H35),"",IF(AND(H35&lt;1),"D.O. Depletion &lt; 1.0 mg/L remaining in bottle. Environmental sample too strong. Use LESS Sample. Need more nutrient water in bottle. Sample is not dilute enough.",IF(AND(G35-H35&lt;2),"D.O. Depletion less than at least 2.0 mg/L. Environmental sample too weak. Use MORE Sample. Need less nutrient water in bottle. Sample is too dilute.","")))</f>
        <v/>
      </c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</row>
    <row r="36" spans="1:40" ht="15" customHeight="1" x14ac:dyDescent="0.2">
      <c r="A36" s="183"/>
      <c r="B36" s="185"/>
      <c r="C36" s="185"/>
      <c r="D36" s="187"/>
      <c r="E36" s="189"/>
      <c r="F36" s="215"/>
      <c r="G36" s="191"/>
      <c r="H36" s="193"/>
      <c r="I36" s="194"/>
      <c r="J36" s="204"/>
      <c r="K36" s="175"/>
      <c r="L36" s="172"/>
      <c r="M36" s="172"/>
      <c r="N36" s="180"/>
      <c r="O36" s="40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</row>
    <row r="37" spans="1:40" ht="15" customHeight="1" x14ac:dyDescent="0.2">
      <c r="A37" s="198" t="s">
        <v>15</v>
      </c>
      <c r="B37" s="184"/>
      <c r="C37" s="184"/>
      <c r="D37" s="186">
        <v>13</v>
      </c>
      <c r="E37" s="188"/>
      <c r="F37" s="215"/>
      <c r="G37" s="190"/>
      <c r="H37" s="192"/>
      <c r="I37" s="194" t="str">
        <f t="shared" ref="I37:I41" si="12">IF(AND(G37&gt;0,H37&gt;0),G37-H37,"")</f>
        <v/>
      </c>
      <c r="J37" s="204"/>
      <c r="K37" s="175" t="str">
        <f t="shared" ref="K37" si="13">IF(AND(G37&gt;0,H37&gt;0),I37-J37,"")</f>
        <v/>
      </c>
      <c r="L37" s="172">
        <f t="shared" ref="L37" si="14">IF(E37&gt;0,300/E37,0)</f>
        <v>0</v>
      </c>
      <c r="M37" s="172" t="str">
        <f>IF(AND(I37&gt;=2,H37&gt;=1),L37*K37,"INVALID")</f>
        <v>INVALID</v>
      </c>
      <c r="N37" s="180"/>
      <c r="O37" s="40"/>
      <c r="P37" s="136" t="str">
        <f t="shared" ref="P37" si="15">IF(ISBLANK(H37),"",IF(AND(H37&lt;1),"D.O. Depletion &lt; 1.0 mg/L remaining in bottle. Environmental sample too strong. Use LESS Sample. Need more nutrient water in bottle. Sample is not dilute enough.",IF(AND(G37-H37&lt;2),"D.O. Depletion less than at least 2.0 mg/L. Environmental sample too weak. Use MORE Sample. Need less nutrient water in bottle. Sample is too dilute.","")))</f>
        <v/>
      </c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</row>
    <row r="38" spans="1:40" ht="15" customHeight="1" x14ac:dyDescent="0.2">
      <c r="A38" s="182"/>
      <c r="B38" s="220"/>
      <c r="C38" s="220"/>
      <c r="D38" s="221"/>
      <c r="E38" s="222"/>
      <c r="F38" s="215"/>
      <c r="G38" s="223"/>
      <c r="H38" s="224"/>
      <c r="I38" s="173"/>
      <c r="J38" s="204"/>
      <c r="K38" s="175"/>
      <c r="L38" s="172"/>
      <c r="M38" s="172"/>
      <c r="N38" s="180"/>
      <c r="O38" s="41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</row>
    <row r="39" spans="1:40" ht="15" customHeight="1" x14ac:dyDescent="0.2">
      <c r="A39" s="198" t="s">
        <v>15</v>
      </c>
      <c r="B39" s="184"/>
      <c r="C39" s="184"/>
      <c r="D39" s="186">
        <v>14</v>
      </c>
      <c r="E39" s="199"/>
      <c r="F39" s="215"/>
      <c r="G39" s="170"/>
      <c r="H39" s="170"/>
      <c r="I39" s="173" t="str">
        <f t="shared" si="12"/>
        <v/>
      </c>
      <c r="J39" s="204"/>
      <c r="K39" s="175" t="str">
        <f>IF(AND(G39&gt;0,H39&gt;0),I39-J39,"")</f>
        <v/>
      </c>
      <c r="L39" s="178">
        <f>IF(E39&gt;0,300/E39,0)</f>
        <v>0</v>
      </c>
      <c r="M39" s="172" t="str">
        <f>IF(AND(I39&gt;=2,H39&gt;=1),L39*K39,"INVALID")</f>
        <v>INVALID</v>
      </c>
      <c r="N39" s="180"/>
      <c r="O39" s="41"/>
      <c r="P39" s="136" t="str">
        <f t="shared" ref="P39" si="16">IF(ISBLANK(H39),"",IF(AND(H39&lt;1),"D.O. Depletion &lt; 1.0 mg/L remaining in bottle. Environmental sample too strong. Use LESS Sample. Need more nutrient water in bottle. Sample is not dilute enough.",IF(AND(G39-H39&lt;2),"D.O. Depletion less than at least 2.0 mg/L. Environmental sample too weak. Use MORE Sample. Need less nutrient water in bottle. Sample is too dilute.","")))</f>
        <v/>
      </c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</row>
    <row r="40" spans="1:40" ht="15" customHeight="1" x14ac:dyDescent="0.2">
      <c r="A40" s="182"/>
      <c r="B40" s="185"/>
      <c r="C40" s="185"/>
      <c r="D40" s="187"/>
      <c r="E40" s="200"/>
      <c r="F40" s="215"/>
      <c r="G40" s="201"/>
      <c r="H40" s="201"/>
      <c r="I40" s="202"/>
      <c r="J40" s="204"/>
      <c r="K40" s="175"/>
      <c r="L40" s="178"/>
      <c r="M40" s="172"/>
      <c r="N40" s="180"/>
      <c r="O40" s="41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</row>
    <row r="41" spans="1:40" ht="15" customHeight="1" x14ac:dyDescent="0.2">
      <c r="A41" s="198" t="s">
        <v>15</v>
      </c>
      <c r="B41" s="184"/>
      <c r="C41" s="184"/>
      <c r="D41" s="186">
        <v>15</v>
      </c>
      <c r="E41" s="199"/>
      <c r="F41" s="215"/>
      <c r="G41" s="170"/>
      <c r="H41" s="170"/>
      <c r="I41" s="173" t="str">
        <f t="shared" si="12"/>
        <v/>
      </c>
      <c r="J41" s="204"/>
      <c r="K41" s="175" t="str">
        <f t="shared" ref="K41" si="17">IF(AND(G41&gt;0,H41&gt;0),I41-J41,"")</f>
        <v/>
      </c>
      <c r="L41" s="172">
        <f t="shared" ref="L41" si="18">IF(E41&gt;0,300/E41,0)</f>
        <v>0</v>
      </c>
      <c r="M41" s="172" t="str">
        <f>IF(AND(I41&gt;=2,H41&gt;=1),L41*K41,"INVALID")</f>
        <v>INVALID</v>
      </c>
      <c r="N41" s="180"/>
      <c r="O41" s="41"/>
      <c r="P41" s="136" t="str">
        <f t="shared" ref="P41" si="19">IF(ISBLANK(H41),"",IF(AND(H41&lt;1),"D.O. Depletion &lt; 1.0 mg/L remaining in bottle. Environmental sample too strong. Use LESS Sample. Need more nutrient water in bottle. Sample is not dilute enough.",IF(AND(G41-H41&lt;2),"D.O. Depletion less than at least 2.0 mg/L. Environmental sample too weak. Use MORE Sample. Need less nutrient water in bottle. Sample is too dilute.","")))</f>
        <v/>
      </c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</row>
    <row r="42" spans="1:40" ht="15" customHeight="1" thickBot="1" x14ac:dyDescent="0.25">
      <c r="A42" s="207"/>
      <c r="B42" s="208"/>
      <c r="C42" s="208"/>
      <c r="D42" s="225"/>
      <c r="E42" s="226"/>
      <c r="F42" s="216"/>
      <c r="G42" s="171"/>
      <c r="H42" s="171"/>
      <c r="I42" s="174"/>
      <c r="J42" s="205"/>
      <c r="K42" s="176"/>
      <c r="L42" s="177"/>
      <c r="M42" s="177"/>
      <c r="N42" s="181"/>
      <c r="O42" s="41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</row>
    <row r="43" spans="1:40" ht="13.5" thickBot="1" x14ac:dyDescent="0.25">
      <c r="A43" s="8" t="s">
        <v>6</v>
      </c>
      <c r="B43" s="50"/>
      <c r="C43" s="9"/>
      <c r="D43" s="10"/>
      <c r="E43" s="9"/>
      <c r="F43" s="51"/>
      <c r="G43" s="50"/>
      <c r="H43" s="50"/>
      <c r="I43" s="49"/>
      <c r="J43" s="11"/>
      <c r="K43" s="11"/>
      <c r="L43" s="49"/>
      <c r="M43" s="48" t="s">
        <v>15</v>
      </c>
      <c r="N43" s="94" t="e">
        <f>AVERAGEIF(M33:M42,"&gt;0")</f>
        <v>#DIV/0!</v>
      </c>
      <c r="O43" s="33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</row>
    <row r="44" spans="1:40" ht="15" customHeight="1" x14ac:dyDescent="0.2">
      <c r="A44" s="164" t="s">
        <v>16</v>
      </c>
      <c r="B44" s="165"/>
      <c r="C44" s="165"/>
      <c r="D44" s="166">
        <v>16</v>
      </c>
      <c r="E44" s="167"/>
      <c r="F44" s="168" t="str">
        <f>IF(F26&gt;0,F26,"")</f>
        <v/>
      </c>
      <c r="G44" s="169"/>
      <c r="H44" s="169"/>
      <c r="I44" s="139" t="str">
        <f t="shared" ref="I44:I52" si="20">IF(AND(G44&gt;0,H44&gt;0),G44-H44,"")</f>
        <v/>
      </c>
      <c r="J44" s="158" t="e">
        <f>IF(F44&gt;0,N24*F44,"")</f>
        <v>#DIV/0!</v>
      </c>
      <c r="K44" s="159" t="str">
        <f t="shared" ref="K44:K52" si="21">IF(AND(G44&gt;0,H44&gt;0),I44-J44,"")</f>
        <v/>
      </c>
      <c r="L44" s="160">
        <f t="shared" ref="L44:L52" si="22">IF(E44&gt;0,300/E44,0)</f>
        <v>0</v>
      </c>
      <c r="M44" s="160" t="str">
        <f>IF(AND(I44&gt;=2,H44&gt;=1),L44*K44,"INVALID")</f>
        <v>INVALID</v>
      </c>
      <c r="N44" s="161" t="e">
        <f>N54</f>
        <v>#DIV/0!</v>
      </c>
      <c r="O44" s="39"/>
      <c r="P44" s="341" t="str">
        <f>IF(ISBLANK(H44),"",IF(AND(H44&lt;1),"D.O. Depletion &lt; 1.0 mg/L remaining in bottle. Environmental sample too strong. Use LESS Sample. Need more nutrient water in bottle. Sample is not dilute enough.",IF(AND(G44-H44&lt;2),"D.O. Depletion less than at least 2.0 mg/L. Environmental sample too weak. Use MORE Sample. Need less nutrient water in bottle. Sample is too dilute.","")))</f>
        <v/>
      </c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</row>
    <row r="45" spans="1:40" ht="15" customHeight="1" x14ac:dyDescent="0.2">
      <c r="A45" s="131"/>
      <c r="B45" s="148"/>
      <c r="C45" s="148"/>
      <c r="D45" s="157"/>
      <c r="E45" s="152"/>
      <c r="F45" s="154"/>
      <c r="G45" s="147"/>
      <c r="H45" s="147"/>
      <c r="I45" s="139"/>
      <c r="J45" s="141"/>
      <c r="K45" s="143"/>
      <c r="L45" s="145"/>
      <c r="M45" s="145"/>
      <c r="N45" s="162"/>
      <c r="O45" s="39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</row>
    <row r="46" spans="1:40" ht="15" customHeight="1" x14ac:dyDescent="0.2">
      <c r="A46" s="131" t="s">
        <v>16</v>
      </c>
      <c r="B46" s="148"/>
      <c r="C46" s="148"/>
      <c r="D46" s="157">
        <v>17</v>
      </c>
      <c r="E46" s="152"/>
      <c r="F46" s="154" t="str">
        <f>IF(F26&gt;0,F26,"")</f>
        <v/>
      </c>
      <c r="G46" s="147"/>
      <c r="H46" s="147"/>
      <c r="I46" s="139" t="str">
        <f t="shared" si="20"/>
        <v/>
      </c>
      <c r="J46" s="141" t="e">
        <f>IF(F46&gt;0,N24*F46,"")</f>
        <v>#DIV/0!</v>
      </c>
      <c r="K46" s="143" t="str">
        <f t="shared" si="21"/>
        <v/>
      </c>
      <c r="L46" s="145">
        <f t="shared" si="22"/>
        <v>0</v>
      </c>
      <c r="M46" s="145" t="str">
        <f t="shared" ref="M46" si="23">IF(AND(I46&gt;=2,H46&gt;=1),L46*K46,"INVALID")</f>
        <v>INVALID</v>
      </c>
      <c r="N46" s="162"/>
      <c r="O46" s="39"/>
      <c r="P46" s="341" t="str">
        <f t="shared" ref="P46" si="24">IF(ISBLANK(H46),"",IF(AND(H46&lt;1),"D.O. Depletion &lt; 1.0 mg/L remaining in bottle. Environmental sample too strong. Use LESS Sample. Need more nutrient water in bottle. Sample is not dilute enough.",IF(AND(G46-H46&lt;2),"D.O. Depletion less than at least 2.0 mg/L. Environmental sample too weak. Use MORE Sample. Need less nutrient water in bottle. Sample is too dilute.","")))</f>
        <v/>
      </c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41"/>
    </row>
    <row r="47" spans="1:40" ht="15" customHeight="1" x14ac:dyDescent="0.2">
      <c r="A47" s="131"/>
      <c r="B47" s="148"/>
      <c r="C47" s="148"/>
      <c r="D47" s="157"/>
      <c r="E47" s="152"/>
      <c r="F47" s="154"/>
      <c r="G47" s="147"/>
      <c r="H47" s="147"/>
      <c r="I47" s="139"/>
      <c r="J47" s="141"/>
      <c r="K47" s="143"/>
      <c r="L47" s="145"/>
      <c r="M47" s="145"/>
      <c r="N47" s="162"/>
      <c r="O47" s="39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</row>
    <row r="48" spans="1:40" ht="15" customHeight="1" x14ac:dyDescent="0.2">
      <c r="A48" s="131" t="s">
        <v>16</v>
      </c>
      <c r="B48" s="148"/>
      <c r="C48" s="148"/>
      <c r="D48" s="150">
        <v>18</v>
      </c>
      <c r="E48" s="152"/>
      <c r="F48" s="154" t="str">
        <f>IF(F26&gt;0,F26,"")</f>
        <v/>
      </c>
      <c r="G48" s="147"/>
      <c r="H48" s="147"/>
      <c r="I48" s="139" t="str">
        <f t="shared" si="20"/>
        <v/>
      </c>
      <c r="J48" s="141" t="e">
        <f>IF(F48&gt;0,N24*F48,"")</f>
        <v>#DIV/0!</v>
      </c>
      <c r="K48" s="143" t="str">
        <f t="shared" si="21"/>
        <v/>
      </c>
      <c r="L48" s="145">
        <f t="shared" si="22"/>
        <v>0</v>
      </c>
      <c r="M48" s="145" t="str">
        <f t="shared" ref="M48" si="25">IF(AND(I48&gt;=2,H48&gt;=1),L48*K48,"INVALID")</f>
        <v>INVALID</v>
      </c>
      <c r="N48" s="162"/>
      <c r="O48" s="39"/>
      <c r="P48" s="341" t="str">
        <f t="shared" ref="P48" si="26">IF(ISBLANK(H48),"",IF(AND(H48&lt;1),"D.O. Depletion &lt; 1.0 mg/L remaining in bottle. Environmental sample too strong. Use LESS Sample. Need more nutrient water in bottle. Sample is not dilute enough.",IF(AND(G48-H48&lt;2),"D.O. Depletion less than at least 2.0 mg/L. Environmental sample too weak. Use MORE Sample. Need less nutrient water in bottle. Sample is too dilute.","")))</f>
        <v/>
      </c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</row>
    <row r="49" spans="1:40" ht="15" customHeight="1" x14ac:dyDescent="0.2">
      <c r="A49" s="131"/>
      <c r="B49" s="148"/>
      <c r="C49" s="148"/>
      <c r="D49" s="150"/>
      <c r="E49" s="152"/>
      <c r="F49" s="154"/>
      <c r="G49" s="147"/>
      <c r="H49" s="147"/>
      <c r="I49" s="139"/>
      <c r="J49" s="141"/>
      <c r="K49" s="143"/>
      <c r="L49" s="145"/>
      <c r="M49" s="145"/>
      <c r="N49" s="162"/>
      <c r="O49" s="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</row>
    <row r="50" spans="1:40" ht="15" customHeight="1" x14ac:dyDescent="0.2">
      <c r="A50" s="131" t="s">
        <v>16</v>
      </c>
      <c r="B50" s="148"/>
      <c r="C50" s="148"/>
      <c r="D50" s="150">
        <v>19</v>
      </c>
      <c r="E50" s="152"/>
      <c r="F50" s="154" t="str">
        <f>IF(F26&gt;0,F26,"")</f>
        <v/>
      </c>
      <c r="G50" s="147"/>
      <c r="H50" s="147"/>
      <c r="I50" s="139" t="str">
        <f t="shared" si="20"/>
        <v/>
      </c>
      <c r="J50" s="141" t="e">
        <f>IF(F50&gt;0,N24*F50,"")</f>
        <v>#DIV/0!</v>
      </c>
      <c r="K50" s="143" t="str">
        <f t="shared" si="21"/>
        <v/>
      </c>
      <c r="L50" s="145">
        <f t="shared" si="22"/>
        <v>0</v>
      </c>
      <c r="M50" s="145" t="str">
        <f t="shared" ref="M50" si="27">IF(AND(I50&gt;=2,H50&gt;=1),L50*K50,"INVALID")</f>
        <v>INVALID</v>
      </c>
      <c r="N50" s="162"/>
      <c r="O50" s="41"/>
      <c r="P50" s="341" t="str">
        <f t="shared" ref="P50" si="28">IF(ISBLANK(H50),"",IF(AND(H50&lt;1),"D.O. Depletion &lt; 1.0 mg/L remaining in bottle. Environmental sample too strong. Use LESS Sample. Need more nutrient water in bottle. Sample is not dilute enough.",IF(AND(G50-H50&lt;2),"D.O. Depletion less than at least 2.0 mg/L. Environmental sample too weak. Use MORE Sample. Need less nutrient water in bottle. Sample is too dilute.","")))</f>
        <v/>
      </c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</row>
    <row r="51" spans="1:40" ht="15" customHeight="1" x14ac:dyDescent="0.2">
      <c r="A51" s="131"/>
      <c r="B51" s="148"/>
      <c r="C51" s="148"/>
      <c r="D51" s="150"/>
      <c r="E51" s="152"/>
      <c r="F51" s="154"/>
      <c r="G51" s="147"/>
      <c r="H51" s="147"/>
      <c r="I51" s="139"/>
      <c r="J51" s="141"/>
      <c r="K51" s="143"/>
      <c r="L51" s="145"/>
      <c r="M51" s="145"/>
      <c r="N51" s="162"/>
      <c r="O51" s="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</row>
    <row r="52" spans="1:40" ht="15" customHeight="1" x14ac:dyDescent="0.2">
      <c r="A52" s="131" t="s">
        <v>16</v>
      </c>
      <c r="B52" s="148"/>
      <c r="C52" s="148"/>
      <c r="D52" s="150">
        <v>20</v>
      </c>
      <c r="E52" s="152"/>
      <c r="F52" s="154" t="str">
        <f>IF(F26&gt;0,F26,"")</f>
        <v/>
      </c>
      <c r="G52" s="147"/>
      <c r="H52" s="147"/>
      <c r="I52" s="139" t="str">
        <f t="shared" si="20"/>
        <v/>
      </c>
      <c r="J52" s="141" t="e">
        <f>IF(F52&gt;0,N24*F52,"")</f>
        <v>#DIV/0!</v>
      </c>
      <c r="K52" s="143" t="str">
        <f t="shared" si="21"/>
        <v/>
      </c>
      <c r="L52" s="145">
        <f t="shared" si="22"/>
        <v>0</v>
      </c>
      <c r="M52" s="145" t="str">
        <f t="shared" ref="M52" si="29">IF(AND(I52&gt;=2,H52&gt;=1),L52*K52,"INVALID")</f>
        <v>INVALID</v>
      </c>
      <c r="N52" s="162"/>
      <c r="O52" s="41"/>
      <c r="P52" s="341" t="str">
        <f t="shared" ref="P52" si="30">IF(ISBLANK(H52),"",IF(AND(H52&lt;1),"D.O. Depletion &lt; 1.0 mg/L remaining in bottle. Environmental sample too strong. Use LESS Sample. Need more nutrient water in bottle. Sample is not dilute enough.",IF(AND(G52-H52&lt;2),"D.O. Depletion less than at least 2.0 mg/L. Environmental sample too weak. Use MORE Sample. Need less nutrient water in bottle. Sample is too dilute.","")))</f>
        <v/>
      </c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</row>
    <row r="53" spans="1:40" ht="15" customHeight="1" thickBot="1" x14ac:dyDescent="0.25">
      <c r="A53" s="132"/>
      <c r="B53" s="149"/>
      <c r="C53" s="149"/>
      <c r="D53" s="151"/>
      <c r="E53" s="153"/>
      <c r="F53" s="155"/>
      <c r="G53" s="156"/>
      <c r="H53" s="156"/>
      <c r="I53" s="140"/>
      <c r="J53" s="142"/>
      <c r="K53" s="144"/>
      <c r="L53" s="146"/>
      <c r="M53" s="146"/>
      <c r="N53" s="163"/>
      <c r="O53" s="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</row>
    <row r="54" spans="1:40" ht="12.2" customHeight="1" thickBot="1" x14ac:dyDescent="0.25">
      <c r="A54" s="4" t="s">
        <v>6</v>
      </c>
      <c r="B54" s="26"/>
      <c r="C54" s="6"/>
      <c r="D54" s="7"/>
      <c r="E54" s="6"/>
      <c r="F54" s="27"/>
      <c r="G54" s="26"/>
      <c r="H54" s="26"/>
      <c r="I54" s="12"/>
      <c r="J54" s="5"/>
      <c r="K54" s="5"/>
      <c r="L54" s="12"/>
      <c r="M54" s="28" t="s">
        <v>16</v>
      </c>
      <c r="N54" s="29" t="e">
        <f>AVERAGEIF(M44:M49,"&gt;0")</f>
        <v>#DIV/0!</v>
      </c>
      <c r="O54" s="33"/>
    </row>
    <row r="55" spans="1:40" ht="18" customHeight="1" thickBot="1" x14ac:dyDescent="0.25">
      <c r="A55" s="30" t="s">
        <v>26</v>
      </c>
      <c r="B55" s="70"/>
      <c r="C55" s="31"/>
      <c r="D55" s="31"/>
      <c r="E55" s="31"/>
      <c r="F55" s="31"/>
      <c r="G55" s="31"/>
      <c r="H55" s="31"/>
      <c r="I55" s="31"/>
      <c r="J55" s="31"/>
      <c r="K55" s="31"/>
      <c r="L55" s="137" t="s">
        <v>23</v>
      </c>
      <c r="M55" s="138"/>
      <c r="N55" s="44" t="e">
        <f>(N43-N54)/N43*100%</f>
        <v>#DIV/0!</v>
      </c>
      <c r="O55" s="42"/>
    </row>
    <row r="56" spans="1:40" ht="18" customHeight="1" x14ac:dyDescent="0.2">
      <c r="A56" s="315"/>
      <c r="B56" s="316"/>
      <c r="C56" s="316"/>
      <c r="D56" s="316"/>
      <c r="E56" s="316"/>
      <c r="F56" s="316"/>
      <c r="G56" s="317"/>
      <c r="H56" s="330" t="s">
        <v>41</v>
      </c>
      <c r="I56" s="331"/>
      <c r="J56" s="331"/>
      <c r="K56" s="331"/>
      <c r="L56" s="332"/>
      <c r="M56" s="53" t="s">
        <v>34</v>
      </c>
      <c r="N56" s="22" t="s">
        <v>35</v>
      </c>
      <c r="O56" s="84"/>
      <c r="P56" s="13"/>
      <c r="Q56" s="13"/>
    </row>
    <row r="57" spans="1:40" ht="18" customHeight="1" x14ac:dyDescent="0.2">
      <c r="A57" s="318"/>
      <c r="B57" s="319"/>
      <c r="C57" s="319"/>
      <c r="D57" s="319"/>
      <c r="E57" s="319"/>
      <c r="F57" s="319"/>
      <c r="G57" s="320"/>
      <c r="H57" s="306" t="s">
        <v>48</v>
      </c>
      <c r="I57" s="307"/>
      <c r="J57" s="307"/>
      <c r="K57" s="307"/>
      <c r="L57" s="308"/>
      <c r="M57" s="15" t="s">
        <v>27</v>
      </c>
      <c r="N57" s="16" t="s">
        <v>32</v>
      </c>
      <c r="O57" s="10"/>
    </row>
    <row r="58" spans="1:40" ht="18" customHeight="1" x14ac:dyDescent="0.2">
      <c r="A58" s="318"/>
      <c r="B58" s="319"/>
      <c r="C58" s="319"/>
      <c r="D58" s="319"/>
      <c r="E58" s="319"/>
      <c r="F58" s="319"/>
      <c r="G58" s="320"/>
      <c r="H58" s="304" t="s">
        <v>18</v>
      </c>
      <c r="I58" s="303"/>
      <c r="J58" s="303"/>
      <c r="K58" s="303"/>
      <c r="L58" s="305"/>
      <c r="M58" s="15" t="s">
        <v>28</v>
      </c>
      <c r="N58" s="16" t="s">
        <v>33</v>
      </c>
      <c r="O58" s="10"/>
    </row>
    <row r="59" spans="1:40" ht="18" customHeight="1" x14ac:dyDescent="0.2">
      <c r="A59" s="318"/>
      <c r="B59" s="319"/>
      <c r="C59" s="319"/>
      <c r="D59" s="319"/>
      <c r="E59" s="319"/>
      <c r="F59" s="319"/>
      <c r="G59" s="320"/>
      <c r="H59" s="304" t="s">
        <v>49</v>
      </c>
      <c r="I59" s="303"/>
      <c r="J59" s="303"/>
      <c r="K59" s="303"/>
      <c r="L59" s="305"/>
      <c r="M59" s="15" t="s">
        <v>29</v>
      </c>
      <c r="N59" s="16" t="s">
        <v>27</v>
      </c>
      <c r="O59" s="10"/>
    </row>
    <row r="60" spans="1:40" ht="18" customHeight="1" x14ac:dyDescent="0.2">
      <c r="A60" s="318"/>
      <c r="B60" s="319"/>
      <c r="C60" s="319"/>
      <c r="D60" s="319"/>
      <c r="E60" s="319"/>
      <c r="F60" s="319"/>
      <c r="G60" s="320"/>
      <c r="H60" s="133" t="s">
        <v>50</v>
      </c>
      <c r="I60" s="134"/>
      <c r="J60" s="134"/>
      <c r="K60" s="134"/>
      <c r="L60" s="135"/>
      <c r="M60" s="15" t="s">
        <v>30</v>
      </c>
      <c r="N60" s="16" t="s">
        <v>28</v>
      </c>
      <c r="O60" s="10"/>
    </row>
    <row r="61" spans="1:40" ht="18" customHeight="1" x14ac:dyDescent="0.2">
      <c r="A61" s="318"/>
      <c r="B61" s="319"/>
      <c r="C61" s="319"/>
      <c r="D61" s="319"/>
      <c r="E61" s="319"/>
      <c r="F61" s="319"/>
      <c r="G61" s="320"/>
      <c r="H61" s="306" t="s">
        <v>42</v>
      </c>
      <c r="I61" s="307"/>
      <c r="J61" s="307"/>
      <c r="K61" s="307"/>
      <c r="L61" s="308"/>
      <c r="M61" s="15" t="s">
        <v>31</v>
      </c>
      <c r="N61" s="16" t="s">
        <v>29</v>
      </c>
      <c r="O61" s="10"/>
    </row>
    <row r="62" spans="1:40" ht="18" customHeight="1" x14ac:dyDescent="0.2">
      <c r="A62" s="318"/>
      <c r="B62" s="319"/>
      <c r="C62" s="319"/>
      <c r="D62" s="319"/>
      <c r="E62" s="319"/>
      <c r="F62" s="319"/>
      <c r="G62" s="320"/>
      <c r="H62" s="309" t="s">
        <v>47</v>
      </c>
      <c r="I62" s="310"/>
      <c r="J62" s="310"/>
      <c r="K62" s="310"/>
      <c r="L62" s="311"/>
      <c r="M62" s="15" t="s">
        <v>32</v>
      </c>
      <c r="N62" s="16" t="s">
        <v>30</v>
      </c>
      <c r="O62" s="10"/>
    </row>
    <row r="63" spans="1:40" ht="18" customHeight="1" thickBot="1" x14ac:dyDescent="0.25">
      <c r="A63" s="321"/>
      <c r="B63" s="322"/>
      <c r="C63" s="322"/>
      <c r="D63" s="322"/>
      <c r="E63" s="322"/>
      <c r="F63" s="322"/>
      <c r="G63" s="323"/>
      <c r="H63" s="312"/>
      <c r="I63" s="313"/>
      <c r="J63" s="313"/>
      <c r="K63" s="313"/>
      <c r="L63" s="314"/>
      <c r="M63" s="17" t="s">
        <v>33</v>
      </c>
      <c r="N63" s="18" t="s">
        <v>31</v>
      </c>
      <c r="O63" s="10"/>
    </row>
    <row r="64" spans="1:40" x14ac:dyDescent="0.2">
      <c r="A64" s="329"/>
      <c r="B64" s="329"/>
      <c r="C64" s="329"/>
      <c r="D64" s="329"/>
      <c r="E64" s="329"/>
      <c r="H64" s="67"/>
    </row>
    <row r="65" spans="1:10" x14ac:dyDescent="0.2">
      <c r="A65" s="329"/>
      <c r="B65" s="329"/>
      <c r="C65" s="329"/>
      <c r="D65" s="329"/>
      <c r="E65" s="329"/>
    </row>
    <row r="66" spans="1:10" x14ac:dyDescent="0.2">
      <c r="A66" s="329"/>
      <c r="B66" s="337"/>
      <c r="C66" s="337"/>
      <c r="D66" s="337"/>
      <c r="E66" s="337"/>
      <c r="J66" s="67"/>
    </row>
    <row r="67" spans="1:10" x14ac:dyDescent="0.2">
      <c r="A67" s="337"/>
      <c r="B67" s="337"/>
      <c r="C67" s="337"/>
      <c r="D67" s="337"/>
      <c r="E67" s="337"/>
    </row>
    <row r="68" spans="1:10" x14ac:dyDescent="0.2">
      <c r="A68" s="338"/>
      <c r="B68" s="339"/>
      <c r="C68" s="339"/>
      <c r="D68" s="339"/>
      <c r="E68" s="339"/>
    </row>
    <row r="69" spans="1:10" x14ac:dyDescent="0.2">
      <c r="A69" s="303"/>
      <c r="B69" s="303"/>
      <c r="C69" s="303"/>
      <c r="D69" s="303"/>
      <c r="E69" s="303"/>
    </row>
    <row r="70" spans="1:10" x14ac:dyDescent="0.2">
      <c r="A70" s="31"/>
      <c r="B70" s="31"/>
      <c r="C70" s="31"/>
      <c r="D70" s="31"/>
      <c r="E70" s="31"/>
    </row>
  </sheetData>
  <sheetProtection algorithmName="SHA-512" hashValue="6LjPnv5Fs/uYv5g9KsNifvAnmpKCT6YWJYE5c6WF64RuLL7YvqNDOwx4ozQdlh3AcJSXyKmqwqfDTDzDLtt+yw==" saltValue="F0gC8GQt7TQ6wp11uZl64g==" spinCount="100000" sheet="1" objects="1" scenarios="1"/>
  <mergeCells count="285">
    <mergeCell ref="I8:I9"/>
    <mergeCell ref="H10:H11"/>
    <mergeCell ref="I10:I11"/>
    <mergeCell ref="P10:AN11"/>
    <mergeCell ref="E1:N3"/>
    <mergeCell ref="B3:C3"/>
    <mergeCell ref="E4:N6"/>
    <mergeCell ref="B5:C5"/>
    <mergeCell ref="B7:C7"/>
    <mergeCell ref="E7:F7"/>
    <mergeCell ref="G7:K7"/>
    <mergeCell ref="M7:N7"/>
    <mergeCell ref="J8:J9"/>
    <mergeCell ref="K8:K9"/>
    <mergeCell ref="L8:L9"/>
    <mergeCell ref="M8:M9"/>
    <mergeCell ref="N8:N9"/>
    <mergeCell ref="B9:C9"/>
    <mergeCell ref="A10:A11"/>
    <mergeCell ref="B10:B11"/>
    <mergeCell ref="C10:C11"/>
    <mergeCell ref="D10:D11"/>
    <mergeCell ref="E10:F15"/>
    <mergeCell ref="G10:G11"/>
    <mergeCell ref="A8:A9"/>
    <mergeCell ref="D8:D9"/>
    <mergeCell ref="E8:E9"/>
    <mergeCell ref="F8:F9"/>
    <mergeCell ref="G8:H8"/>
    <mergeCell ref="P12:AN13"/>
    <mergeCell ref="A14:A15"/>
    <mergeCell ref="B14:B15"/>
    <mergeCell ref="C14:C15"/>
    <mergeCell ref="D14:D15"/>
    <mergeCell ref="G14:G15"/>
    <mergeCell ref="H14:H15"/>
    <mergeCell ref="I14:I15"/>
    <mergeCell ref="P14:AN15"/>
    <mergeCell ref="A12:A13"/>
    <mergeCell ref="B12:B13"/>
    <mergeCell ref="C12:C13"/>
    <mergeCell ref="D12:D13"/>
    <mergeCell ref="G12:G13"/>
    <mergeCell ref="H12:H13"/>
    <mergeCell ref="I12:I13"/>
    <mergeCell ref="G16:H16"/>
    <mergeCell ref="P16:AN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P17:AN18"/>
    <mergeCell ref="A19:A20"/>
    <mergeCell ref="B19:B20"/>
    <mergeCell ref="C19:C20"/>
    <mergeCell ref="D19:D20"/>
    <mergeCell ref="E19:E20"/>
    <mergeCell ref="F19:F20"/>
    <mergeCell ref="G19:G20"/>
    <mergeCell ref="H19:H20"/>
    <mergeCell ref="P19:AN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P23:AN24"/>
    <mergeCell ref="J24:K24"/>
    <mergeCell ref="L24:M25"/>
    <mergeCell ref="N24:N25"/>
    <mergeCell ref="G25:H25"/>
    <mergeCell ref="J25:K25"/>
    <mergeCell ref="P25:AN25"/>
    <mergeCell ref="I21:I22"/>
    <mergeCell ref="P21:AN22"/>
    <mergeCell ref="M26:M27"/>
    <mergeCell ref="N26:N31"/>
    <mergeCell ref="P26:AN27"/>
    <mergeCell ref="A28:A29"/>
    <mergeCell ref="B28:B29"/>
    <mergeCell ref="C28:C29"/>
    <mergeCell ref="D28:D29"/>
    <mergeCell ref="E28:E29"/>
    <mergeCell ref="F28:F29"/>
    <mergeCell ref="G28:G29"/>
    <mergeCell ref="G26:G27"/>
    <mergeCell ref="H26:H27"/>
    <mergeCell ref="I26:I27"/>
    <mergeCell ref="J26:J27"/>
    <mergeCell ref="K26:K27"/>
    <mergeCell ref="L26:L27"/>
    <mergeCell ref="A26:A27"/>
    <mergeCell ref="B26:B27"/>
    <mergeCell ref="C26:C27"/>
    <mergeCell ref="D26:D27"/>
    <mergeCell ref="E26:E27"/>
    <mergeCell ref="F26:F27"/>
    <mergeCell ref="P28:AN29"/>
    <mergeCell ref="A30:A31"/>
    <mergeCell ref="P30:AN31"/>
    <mergeCell ref="B30:B31"/>
    <mergeCell ref="C30:C31"/>
    <mergeCell ref="D30:D31"/>
    <mergeCell ref="E30:E31"/>
    <mergeCell ref="F30:F31"/>
    <mergeCell ref="G30:G31"/>
    <mergeCell ref="H30:H31"/>
    <mergeCell ref="I30:I31"/>
    <mergeCell ref="J28:J29"/>
    <mergeCell ref="K28:K29"/>
    <mergeCell ref="L28:L29"/>
    <mergeCell ref="M28:M29"/>
    <mergeCell ref="J30:J31"/>
    <mergeCell ref="K30:K31"/>
    <mergeCell ref="L30:L31"/>
    <mergeCell ref="M30:M31"/>
    <mergeCell ref="H28:H29"/>
    <mergeCell ref="I28:I29"/>
    <mergeCell ref="L35:L36"/>
    <mergeCell ref="M35:M36"/>
    <mergeCell ref="A33:A34"/>
    <mergeCell ref="B33:B34"/>
    <mergeCell ref="C33:C34"/>
    <mergeCell ref="D33:D34"/>
    <mergeCell ref="E33:E34"/>
    <mergeCell ref="L33:L34"/>
    <mergeCell ref="M33:M34"/>
    <mergeCell ref="A35:A36"/>
    <mergeCell ref="B35:B36"/>
    <mergeCell ref="C35:C36"/>
    <mergeCell ref="D35:D36"/>
    <mergeCell ref="E35:E36"/>
    <mergeCell ref="G35:G36"/>
    <mergeCell ref="F33:F42"/>
    <mergeCell ref="G33:G34"/>
    <mergeCell ref="H33:H34"/>
    <mergeCell ref="I33:I34"/>
    <mergeCell ref="J33:J42"/>
    <mergeCell ref="K33:K34"/>
    <mergeCell ref="H35:H36"/>
    <mergeCell ref="I35:I36"/>
    <mergeCell ref="I39:I40"/>
    <mergeCell ref="H41:H42"/>
    <mergeCell ref="I41:I42"/>
    <mergeCell ref="K41:K42"/>
    <mergeCell ref="L41:L42"/>
    <mergeCell ref="M41:M42"/>
    <mergeCell ref="P41:AN42"/>
    <mergeCell ref="A39:A40"/>
    <mergeCell ref="B39:B40"/>
    <mergeCell ref="C39:C40"/>
    <mergeCell ref="D39:D40"/>
    <mergeCell ref="E39:E40"/>
    <mergeCell ref="G39:G40"/>
    <mergeCell ref="K39:K40"/>
    <mergeCell ref="L39:L40"/>
    <mergeCell ref="M39:M40"/>
    <mergeCell ref="A41:A42"/>
    <mergeCell ref="B41:B42"/>
    <mergeCell ref="C41:C42"/>
    <mergeCell ref="D41:D42"/>
    <mergeCell ref="E41:E42"/>
    <mergeCell ref="G41:G42"/>
    <mergeCell ref="N33:N42"/>
    <mergeCell ref="P33:AN34"/>
    <mergeCell ref="K35:K36"/>
    <mergeCell ref="P35:AN36"/>
    <mergeCell ref="A37:A38"/>
    <mergeCell ref="B37:B38"/>
    <mergeCell ref="C37:C38"/>
    <mergeCell ref="D37:D38"/>
    <mergeCell ref="E37:E38"/>
    <mergeCell ref="G37:G38"/>
    <mergeCell ref="H37:H38"/>
    <mergeCell ref="H39:H40"/>
    <mergeCell ref="P39:AN40"/>
    <mergeCell ref="K37:K38"/>
    <mergeCell ref="L37:L38"/>
    <mergeCell ref="M37:M38"/>
    <mergeCell ref="P37:AN38"/>
    <mergeCell ref="I37:I38"/>
    <mergeCell ref="M44:M45"/>
    <mergeCell ref="N44:N53"/>
    <mergeCell ref="P44:AN45"/>
    <mergeCell ref="A46:A47"/>
    <mergeCell ref="B46:B47"/>
    <mergeCell ref="C46:C47"/>
    <mergeCell ref="D46:D47"/>
    <mergeCell ref="E46:E47"/>
    <mergeCell ref="F46:F47"/>
    <mergeCell ref="G46:G47"/>
    <mergeCell ref="G44:G45"/>
    <mergeCell ref="H44:H45"/>
    <mergeCell ref="I44:I45"/>
    <mergeCell ref="J44:J45"/>
    <mergeCell ref="K44:K45"/>
    <mergeCell ref="L44:L45"/>
    <mergeCell ref="A44:A45"/>
    <mergeCell ref="B44:B45"/>
    <mergeCell ref="C44:C45"/>
    <mergeCell ref="D44:D45"/>
    <mergeCell ref="E44:E45"/>
    <mergeCell ref="F44:F45"/>
    <mergeCell ref="P46:AN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H46:H47"/>
    <mergeCell ref="I46:I47"/>
    <mergeCell ref="J46:J47"/>
    <mergeCell ref="K46:K47"/>
    <mergeCell ref="L46:L47"/>
    <mergeCell ref="M46:M47"/>
    <mergeCell ref="J48:J49"/>
    <mergeCell ref="K48:K49"/>
    <mergeCell ref="L48:L49"/>
    <mergeCell ref="M48:M49"/>
    <mergeCell ref="P48:AN49"/>
    <mergeCell ref="A50:A51"/>
    <mergeCell ref="B50:B51"/>
    <mergeCell ref="C50:C51"/>
    <mergeCell ref="D50:D51"/>
    <mergeCell ref="E50:E51"/>
    <mergeCell ref="L50:L51"/>
    <mergeCell ref="M50:M51"/>
    <mergeCell ref="P50:AN51"/>
    <mergeCell ref="A52:A53"/>
    <mergeCell ref="B52:B53"/>
    <mergeCell ref="C52:C53"/>
    <mergeCell ref="D52:D53"/>
    <mergeCell ref="E52:E53"/>
    <mergeCell ref="F52:F53"/>
    <mergeCell ref="G52:G53"/>
    <mergeCell ref="F50:F51"/>
    <mergeCell ref="G50:G51"/>
    <mergeCell ref="H50:H51"/>
    <mergeCell ref="I50:I51"/>
    <mergeCell ref="J50:J51"/>
    <mergeCell ref="K50:K51"/>
    <mergeCell ref="A64:E64"/>
    <mergeCell ref="A65:E65"/>
    <mergeCell ref="A66:E66"/>
    <mergeCell ref="A67:E67"/>
    <mergeCell ref="A68:E68"/>
    <mergeCell ref="A69:E69"/>
    <mergeCell ref="P52:AN53"/>
    <mergeCell ref="L55:M55"/>
    <mergeCell ref="A56:G63"/>
    <mergeCell ref="H56:L56"/>
    <mergeCell ref="H57:L57"/>
    <mergeCell ref="H58:L58"/>
    <mergeCell ref="H59:L59"/>
    <mergeCell ref="H60:L60"/>
    <mergeCell ref="H61:L61"/>
    <mergeCell ref="H62:L63"/>
    <mergeCell ref="H52:H53"/>
    <mergeCell ref="I52:I53"/>
    <mergeCell ref="J52:J53"/>
    <mergeCell ref="K52:K53"/>
    <mergeCell ref="L52:L53"/>
    <mergeCell ref="M52:M53"/>
  </mergeCells>
  <conditionalFormatting sqref="I10:I16">
    <cfRule type="cellIs" dxfId="761" priority="42" operator="greaterThan">
      <formula>0.2</formula>
    </cfRule>
  </conditionalFormatting>
  <conditionalFormatting sqref="M26:M31">
    <cfRule type="containsText" dxfId="760" priority="29" operator="containsText" text="invalid">
      <formula>NOT(ISERROR(SEARCH("invalid",M26)))</formula>
    </cfRule>
    <cfRule type="cellIs" dxfId="759" priority="40" operator="lessThan">
      <formula>167.5</formula>
    </cfRule>
    <cfRule type="cellIs" dxfId="758" priority="41" operator="greaterThan">
      <formula>228.5</formula>
    </cfRule>
  </conditionalFormatting>
  <conditionalFormatting sqref="M33:M42 M44:M53">
    <cfRule type="containsText" dxfId="757" priority="39" operator="containsText" text="INVALID">
      <formula>NOT(ISERROR(SEARCH("INVALID",M33)))</formula>
    </cfRule>
  </conditionalFormatting>
  <conditionalFormatting sqref="P33 P44 P46 P48 P50 P52 P35 P37 P39 P41">
    <cfRule type="containsText" dxfId="756" priority="38" operator="containsText" text="Sample">
      <formula>NOT(ISERROR(SEARCH("Sample",P33)))</formula>
    </cfRule>
  </conditionalFormatting>
  <conditionalFormatting sqref="P26 P28 P30">
    <cfRule type="containsText" dxfId="755" priority="37" operator="containsText" text="seed">
      <formula>NOT(ISERROR(SEARCH("seed",P26)))</formula>
    </cfRule>
  </conditionalFormatting>
  <conditionalFormatting sqref="P14 P10 P12">
    <cfRule type="containsText" dxfId="754" priority="36" operator="containsText" text="contamination">
      <formula>NOT(ISERROR(SEARCH("contamination",P10)))</formula>
    </cfRule>
  </conditionalFormatting>
  <conditionalFormatting sqref="P16">
    <cfRule type="containsText" dxfId="753" priority="35" operator="containsText" text="outside">
      <formula>NOT(ISERROR(SEARCH("outside",P16)))</formula>
    </cfRule>
  </conditionalFormatting>
  <conditionalFormatting sqref="I16 F25 I25 N26 P16 N43 N54 N32">
    <cfRule type="containsErrors" dxfId="752" priority="34">
      <formula>ISERROR(F16)</formula>
    </cfRule>
  </conditionalFormatting>
  <conditionalFormatting sqref="M18">
    <cfRule type="containsErrors" dxfId="751" priority="33">
      <formula>ISERROR(M18)</formula>
    </cfRule>
  </conditionalFormatting>
  <conditionalFormatting sqref="N33">
    <cfRule type="containsErrors" dxfId="750" priority="32">
      <formula>ISERROR(N33)</formula>
    </cfRule>
  </conditionalFormatting>
  <conditionalFormatting sqref="N44">
    <cfRule type="containsErrors" dxfId="749" priority="31">
      <formula>ISERROR(N44)</formula>
    </cfRule>
  </conditionalFormatting>
  <conditionalFormatting sqref="N55">
    <cfRule type="containsErrors" dxfId="748" priority="30">
      <formula>ISERROR(N55)</formula>
    </cfRule>
  </conditionalFormatting>
  <conditionalFormatting sqref="M33:M42">
    <cfRule type="containsText" dxfId="747" priority="28" operator="containsText" text="invalid">
      <formula>NOT(ISERROR(SEARCH("invalid",M33)))</formula>
    </cfRule>
  </conditionalFormatting>
  <conditionalFormatting sqref="M44:M53">
    <cfRule type="containsText" dxfId="746" priority="27" operator="containsText" text="invalid">
      <formula>NOT(ISERROR(SEARCH("invalid",M44)))</formula>
    </cfRule>
  </conditionalFormatting>
  <conditionalFormatting sqref="I26:M31 P30 P28 P26">
    <cfRule type="cellIs" dxfId="745" priority="25" operator="equal">
      <formula>0</formula>
    </cfRule>
    <cfRule type="containsErrors" dxfId="744" priority="26">
      <formula>ISERROR(I26)</formula>
    </cfRule>
  </conditionalFormatting>
  <conditionalFormatting sqref="I33:M42 P41 P39 P37 P35 P33">
    <cfRule type="cellIs" dxfId="743" priority="23" operator="equal">
      <formula>0</formula>
    </cfRule>
    <cfRule type="containsErrors" dxfId="742" priority="24">
      <formula>ISERROR(I33)</formula>
    </cfRule>
  </conditionalFormatting>
  <conditionalFormatting sqref="I44:N53 P44 P50 P48 P46 P52">
    <cfRule type="cellIs" dxfId="741" priority="21" operator="equal">
      <formula>0</formula>
    </cfRule>
    <cfRule type="containsErrors" dxfId="740" priority="22">
      <formula>ISERROR(I44)</formula>
    </cfRule>
  </conditionalFormatting>
  <conditionalFormatting sqref="P30 P28 P26">
    <cfRule type="containsBlanks" dxfId="739" priority="20">
      <formula>LEN(TRIM(P26))=0</formula>
    </cfRule>
  </conditionalFormatting>
  <conditionalFormatting sqref="I10:I15">
    <cfRule type="containsBlanks" dxfId="738" priority="19">
      <formula>LEN(TRIM(I10))=0</formula>
    </cfRule>
  </conditionalFormatting>
  <conditionalFormatting sqref="J24:K25">
    <cfRule type="containsText" dxfId="737" priority="18" operator="containsText" text="too">
      <formula>NOT(ISERROR(SEARCH("too",J24)))</formula>
    </cfRule>
  </conditionalFormatting>
  <conditionalFormatting sqref="E19 E21 E23 E17">
    <cfRule type="containsText" dxfId="736" priority="17" operator="containsText" text="delete">
      <formula>NOT(ISERROR(SEARCH("delete",E17)))</formula>
    </cfRule>
  </conditionalFormatting>
  <conditionalFormatting sqref="P25">
    <cfRule type="containsText" dxfId="735" priority="16" operator="containsText" text="seed">
      <formula>NOT(ISERROR(SEARCH("seed",P25)))</formula>
    </cfRule>
  </conditionalFormatting>
  <conditionalFormatting sqref="J24:K25 N24:N25 P25">
    <cfRule type="containsErrors" dxfId="734" priority="15">
      <formula>ISERROR(J24)</formula>
    </cfRule>
  </conditionalFormatting>
  <conditionalFormatting sqref="M26:M31 M33:M42 M44:M53">
    <cfRule type="cellIs" dxfId="733" priority="14" operator="lessThan">
      <formula>0</formula>
    </cfRule>
  </conditionalFormatting>
  <conditionalFormatting sqref="P17 P23 P19 P21">
    <cfRule type="containsText" dxfId="732" priority="13" operator="containsText" text="Need">
      <formula>NOT(ISERROR(SEARCH("Need",P17)))</formula>
    </cfRule>
  </conditionalFormatting>
  <conditionalFormatting sqref="I17:I24">
    <cfRule type="expression" dxfId="731" priority="12">
      <formula>(G17-H17&lt;2)</formula>
    </cfRule>
  </conditionalFormatting>
  <conditionalFormatting sqref="I17:I24">
    <cfRule type="expression" dxfId="730" priority="11">
      <formula>(H17&lt;1)</formula>
    </cfRule>
  </conditionalFormatting>
  <conditionalFormatting sqref="I17:I24">
    <cfRule type="expression" dxfId="729" priority="10">
      <formula>ISBLANK(H17)</formula>
    </cfRule>
  </conditionalFormatting>
  <conditionalFormatting sqref="E17:E18">
    <cfRule type="expression" dxfId="728" priority="9">
      <formula>ISBLANK(H17)</formula>
    </cfRule>
  </conditionalFormatting>
  <conditionalFormatting sqref="E19:E20">
    <cfRule type="expression" dxfId="727" priority="8">
      <formula>ISBLANK(H19)</formula>
    </cfRule>
  </conditionalFormatting>
  <conditionalFormatting sqref="E21:E22">
    <cfRule type="expression" dxfId="726" priority="7">
      <formula>ISBLANK(H21)</formula>
    </cfRule>
  </conditionalFormatting>
  <conditionalFormatting sqref="E23:E24">
    <cfRule type="expression" dxfId="725" priority="6">
      <formula>ISBLANK(H23)</formula>
    </cfRule>
  </conditionalFormatting>
  <conditionalFormatting sqref="P10:AN15">
    <cfRule type="containsText" dxfId="724" priority="4" operator="containsText" text="meter">
      <formula>NOT(ISERROR(SEARCH("meter",P10)))</formula>
    </cfRule>
    <cfRule type="containsText" dxfId="723" priority="5" operator="containsText" text="False">
      <formula>NOT(ISERROR(SEARCH("False",P10)))</formula>
    </cfRule>
  </conditionalFormatting>
  <conditionalFormatting sqref="I10:I11">
    <cfRule type="expression" dxfId="722" priority="3">
      <formula>I10&lt;0</formula>
    </cfRule>
  </conditionalFormatting>
  <conditionalFormatting sqref="I12:I13">
    <cfRule type="expression" dxfId="721" priority="2">
      <formula>I12&lt;0</formula>
    </cfRule>
  </conditionalFormatting>
  <conditionalFormatting sqref="I14:I15">
    <cfRule type="expression" dxfId="720" priority="1">
      <formula>I14&lt;0</formula>
    </cfRule>
  </conditionalFormatting>
  <pageMargins left="0.7" right="0.7" top="0.75" bottom="0.75" header="0.3" footer="0.3"/>
  <pageSetup scale="50" orientation="landscape" r:id="rId1"/>
  <colBreaks count="1" manualBreakCount="1">
    <brk id="16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70"/>
  <sheetViews>
    <sheetView showGridLines="0" zoomScaleNormal="100" workbookViewId="0"/>
  </sheetViews>
  <sheetFormatPr defaultRowHeight="12.75" x14ac:dyDescent="0.2"/>
  <cols>
    <col min="1" max="1" width="18" style="1" customWidth="1"/>
    <col min="2" max="8" width="11.7109375" style="1" customWidth="1"/>
    <col min="9" max="13" width="13.7109375" style="1" customWidth="1"/>
    <col min="14" max="14" width="15.7109375" style="1" customWidth="1"/>
    <col min="15" max="15" width="1.28515625" style="43" customWidth="1"/>
    <col min="16" max="16384" width="9.140625" style="1"/>
  </cols>
  <sheetData>
    <row r="1" spans="1:40" ht="12.75" customHeight="1" x14ac:dyDescent="0.2">
      <c r="A1" s="78" t="s">
        <v>25</v>
      </c>
      <c r="B1" s="79" t="s">
        <v>24</v>
      </c>
      <c r="C1" s="79"/>
      <c r="D1" s="19"/>
      <c r="E1" s="281" t="s">
        <v>22</v>
      </c>
      <c r="F1" s="281"/>
      <c r="G1" s="281"/>
      <c r="H1" s="281"/>
      <c r="I1" s="281"/>
      <c r="J1" s="281"/>
      <c r="K1" s="281"/>
      <c r="L1" s="281"/>
      <c r="M1" s="281"/>
      <c r="N1" s="282"/>
      <c r="O1" s="34"/>
    </row>
    <row r="2" spans="1:40" ht="12.75" customHeight="1" x14ac:dyDescent="0.2">
      <c r="A2" s="2" t="s">
        <v>19</v>
      </c>
      <c r="B2" s="3" t="s">
        <v>19</v>
      </c>
      <c r="C2" s="20"/>
      <c r="D2" s="14"/>
      <c r="E2" s="283"/>
      <c r="F2" s="283"/>
      <c r="G2" s="283"/>
      <c r="H2" s="283"/>
      <c r="I2" s="283"/>
      <c r="J2" s="283"/>
      <c r="K2" s="283"/>
      <c r="L2" s="283"/>
      <c r="M2" s="283"/>
      <c r="N2" s="284"/>
      <c r="O2" s="34"/>
    </row>
    <row r="3" spans="1:40" ht="12.75" customHeight="1" x14ac:dyDescent="0.2">
      <c r="A3" s="25"/>
      <c r="B3" s="285"/>
      <c r="C3" s="285"/>
      <c r="D3" s="23"/>
      <c r="E3" s="283"/>
      <c r="F3" s="283"/>
      <c r="G3" s="283"/>
      <c r="H3" s="283"/>
      <c r="I3" s="283"/>
      <c r="J3" s="283"/>
      <c r="K3" s="283"/>
      <c r="L3" s="283"/>
      <c r="M3" s="283"/>
      <c r="N3" s="284"/>
      <c r="O3" s="34"/>
    </row>
    <row r="4" spans="1:40" ht="12.75" customHeight="1" x14ac:dyDescent="0.2">
      <c r="A4" s="2" t="s">
        <v>20</v>
      </c>
      <c r="B4" s="3" t="s">
        <v>20</v>
      </c>
      <c r="C4" s="20"/>
      <c r="D4" s="14"/>
      <c r="E4" s="286" t="s">
        <v>21</v>
      </c>
      <c r="F4" s="286"/>
      <c r="G4" s="286"/>
      <c r="H4" s="286"/>
      <c r="I4" s="286"/>
      <c r="J4" s="286"/>
      <c r="K4" s="286"/>
      <c r="L4" s="286"/>
      <c r="M4" s="286"/>
      <c r="N4" s="287"/>
      <c r="O4" s="35"/>
    </row>
    <row r="5" spans="1:40" ht="12.75" customHeight="1" x14ac:dyDescent="0.2">
      <c r="A5" s="25"/>
      <c r="B5" s="285"/>
      <c r="C5" s="285"/>
      <c r="D5" s="23"/>
      <c r="E5" s="286"/>
      <c r="F5" s="286"/>
      <c r="G5" s="286"/>
      <c r="H5" s="286"/>
      <c r="I5" s="286"/>
      <c r="J5" s="286"/>
      <c r="K5" s="286"/>
      <c r="L5" s="286"/>
      <c r="M5" s="286"/>
      <c r="N5" s="287"/>
      <c r="O5" s="35"/>
    </row>
    <row r="6" spans="1:40" ht="12.75" customHeight="1" x14ac:dyDescent="0.2">
      <c r="A6" s="2" t="s">
        <v>36</v>
      </c>
      <c r="B6" s="3" t="s">
        <v>36</v>
      </c>
      <c r="C6" s="3"/>
      <c r="D6" s="23"/>
      <c r="E6" s="286"/>
      <c r="F6" s="286"/>
      <c r="G6" s="286"/>
      <c r="H6" s="286"/>
      <c r="I6" s="286"/>
      <c r="J6" s="286"/>
      <c r="K6" s="286"/>
      <c r="L6" s="286"/>
      <c r="M6" s="286"/>
      <c r="N6" s="287"/>
      <c r="O6" s="35"/>
    </row>
    <row r="7" spans="1:40" ht="12.75" customHeight="1" x14ac:dyDescent="0.2">
      <c r="A7" s="24"/>
      <c r="B7" s="288"/>
      <c r="C7" s="288"/>
      <c r="D7" s="31"/>
      <c r="E7" s="289"/>
      <c r="F7" s="289"/>
      <c r="G7" s="289"/>
      <c r="H7" s="289"/>
      <c r="I7" s="289"/>
      <c r="J7" s="289"/>
      <c r="K7" s="289"/>
      <c r="L7" s="21"/>
      <c r="M7" s="289"/>
      <c r="N7" s="290"/>
      <c r="O7" s="36"/>
    </row>
    <row r="8" spans="1:40" ht="14.25" customHeight="1" x14ac:dyDescent="0.2">
      <c r="A8" s="262" t="s">
        <v>0</v>
      </c>
      <c r="B8" s="83" t="s">
        <v>1</v>
      </c>
      <c r="C8" s="82" t="s">
        <v>40</v>
      </c>
      <c r="D8" s="264" t="s">
        <v>9</v>
      </c>
      <c r="E8" s="264" t="s">
        <v>10</v>
      </c>
      <c r="F8" s="264" t="s">
        <v>11</v>
      </c>
      <c r="G8" s="266" t="s">
        <v>7</v>
      </c>
      <c r="H8" s="266"/>
      <c r="I8" s="267" t="s">
        <v>37</v>
      </c>
      <c r="J8" s="267" t="s">
        <v>8</v>
      </c>
      <c r="K8" s="267" t="s">
        <v>12</v>
      </c>
      <c r="L8" s="267" t="s">
        <v>38</v>
      </c>
      <c r="M8" s="267" t="s">
        <v>39</v>
      </c>
      <c r="N8" s="299" t="s">
        <v>13</v>
      </c>
      <c r="O8" s="37"/>
    </row>
    <row r="9" spans="1:40" ht="55.5" customHeight="1" thickBot="1" x14ac:dyDescent="0.25">
      <c r="A9" s="263"/>
      <c r="B9" s="301" t="s">
        <v>43</v>
      </c>
      <c r="C9" s="302"/>
      <c r="D9" s="265"/>
      <c r="E9" s="265"/>
      <c r="F9" s="265"/>
      <c r="G9" s="69" t="s">
        <v>2</v>
      </c>
      <c r="H9" s="69" t="s">
        <v>3</v>
      </c>
      <c r="I9" s="268"/>
      <c r="J9" s="268"/>
      <c r="K9" s="268"/>
      <c r="L9" s="268"/>
      <c r="M9" s="268"/>
      <c r="N9" s="300"/>
      <c r="O9" s="37"/>
    </row>
    <row r="10" spans="1:40" ht="15" customHeight="1" x14ac:dyDescent="0.2">
      <c r="A10" s="276" t="s">
        <v>45</v>
      </c>
      <c r="B10" s="277"/>
      <c r="C10" s="165"/>
      <c r="D10" s="254">
        <v>1</v>
      </c>
      <c r="E10" s="292"/>
      <c r="F10" s="293"/>
      <c r="G10" s="279"/>
      <c r="H10" s="280"/>
      <c r="I10" s="271" t="str">
        <f>IF(AND(G10&gt;0,H10&gt;0),G10-H10,"")</f>
        <v/>
      </c>
      <c r="J10" s="90"/>
      <c r="K10" s="91"/>
      <c r="L10" s="71"/>
      <c r="M10" s="71"/>
      <c r="N10" s="72"/>
      <c r="O10" s="85"/>
      <c r="P10" s="136" t="str">
        <f>IF(ISBLANK(H10),"",IF(AND(I10&gt;0.2,I10&lt;0.3),"Contamination, Labware, or Supersaturation of Dilution (D.I.) water.",IF(AND(I10&gt;0.29),"Review SOP's and fix the contamination issue.",IF(AND(I10&lt;0),"D.O. meter equipment issues."))))</f>
        <v/>
      </c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</row>
    <row r="11" spans="1:40" ht="15" customHeight="1" x14ac:dyDescent="0.2">
      <c r="A11" s="272"/>
      <c r="B11" s="278"/>
      <c r="C11" s="148"/>
      <c r="D11" s="255"/>
      <c r="E11" s="294"/>
      <c r="F11" s="295"/>
      <c r="G11" s="274"/>
      <c r="H11" s="201"/>
      <c r="I11" s="269"/>
      <c r="J11" s="92"/>
      <c r="K11" s="93"/>
      <c r="L11" s="59"/>
      <c r="M11" s="59"/>
      <c r="N11" s="61"/>
      <c r="O11" s="85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</row>
    <row r="12" spans="1:40" ht="15" customHeight="1" x14ac:dyDescent="0.2">
      <c r="A12" s="258" t="s">
        <v>45</v>
      </c>
      <c r="B12" s="273"/>
      <c r="C12" s="148"/>
      <c r="D12" s="255">
        <v>2</v>
      </c>
      <c r="E12" s="294"/>
      <c r="F12" s="295"/>
      <c r="G12" s="170"/>
      <c r="H12" s="170"/>
      <c r="I12" s="269" t="str">
        <f>IF(AND(G12&gt;0,H12&gt;0),G12-H12,"")</f>
        <v/>
      </c>
      <c r="J12" s="92"/>
      <c r="K12" s="93"/>
      <c r="L12" s="59"/>
      <c r="M12" s="59"/>
      <c r="N12" s="61"/>
      <c r="O12" s="86"/>
      <c r="P12" s="136" t="str">
        <f>IF(ISBLANK(H12),"",IF(AND(I12&gt;0.2,I12&lt;0.3),"Contamination, Labware, or Supersaturation of Dilution (D.I.) water.",IF(AND(I12&gt;0.29),"Review SOP's and fix the contamination issue.",IF(AND(I12&lt;0),"D.O. meter equipment issues."))))</f>
        <v/>
      </c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</row>
    <row r="13" spans="1:40" ht="15" customHeight="1" x14ac:dyDescent="0.2">
      <c r="A13" s="272"/>
      <c r="B13" s="274"/>
      <c r="C13" s="148"/>
      <c r="D13" s="255"/>
      <c r="E13" s="294"/>
      <c r="F13" s="295"/>
      <c r="G13" s="275"/>
      <c r="H13" s="275"/>
      <c r="I13" s="270"/>
      <c r="J13" s="92"/>
      <c r="K13" s="93"/>
      <c r="L13" s="59"/>
      <c r="M13" s="59"/>
      <c r="N13" s="61"/>
      <c r="O13" s="8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</row>
    <row r="14" spans="1:40" ht="15" customHeight="1" x14ac:dyDescent="0.2">
      <c r="A14" s="325" t="s">
        <v>45</v>
      </c>
      <c r="B14" s="278"/>
      <c r="C14" s="148"/>
      <c r="D14" s="255">
        <v>3</v>
      </c>
      <c r="E14" s="294"/>
      <c r="F14" s="295"/>
      <c r="G14" s="147"/>
      <c r="H14" s="147"/>
      <c r="I14" s="269" t="str">
        <f>IF(AND(G14&gt;0,H14&gt;0),G14-H14,"")</f>
        <v/>
      </c>
      <c r="J14" s="92"/>
      <c r="K14" s="93"/>
      <c r="L14" s="59"/>
      <c r="M14" s="59"/>
      <c r="N14" s="61"/>
      <c r="O14" s="86"/>
      <c r="P14" s="136" t="str">
        <f>IF(ISBLANK(H14),"",IF(AND(I14&gt;0.2,I14&lt;0.3),"Contamination, Labware, or Supersaturation of Dilution (D.I.) water.",IF(AND(I14&gt;0.29),"Review SOP's and fix the contamination issue.",IF(AND(I14&lt;0),"D.O. meter equipment issues."))))</f>
        <v/>
      </c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</row>
    <row r="15" spans="1:40" ht="15" customHeight="1" thickBot="1" x14ac:dyDescent="0.25">
      <c r="A15" s="326"/>
      <c r="B15" s="291"/>
      <c r="C15" s="149"/>
      <c r="D15" s="260"/>
      <c r="E15" s="296"/>
      <c r="F15" s="297"/>
      <c r="G15" s="156"/>
      <c r="H15" s="156"/>
      <c r="I15" s="298"/>
      <c r="J15" s="92"/>
      <c r="K15" s="93"/>
      <c r="L15" s="59"/>
      <c r="M15" s="59"/>
      <c r="N15" s="62"/>
      <c r="O15" s="8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</row>
    <row r="16" spans="1:40" ht="13.5" thickBot="1" x14ac:dyDescent="0.25">
      <c r="A16" s="8" t="s">
        <v>6</v>
      </c>
      <c r="B16" s="11"/>
      <c r="C16" s="9"/>
      <c r="D16" s="10"/>
      <c r="E16" s="31"/>
      <c r="F16" s="47"/>
      <c r="G16" s="251" t="s">
        <v>17</v>
      </c>
      <c r="H16" s="252"/>
      <c r="I16" s="80" t="e">
        <f>AVERAGEIF(I10:I15,"&gt;0")</f>
        <v>#DIV/0!</v>
      </c>
      <c r="J16" s="92"/>
      <c r="K16" s="93"/>
      <c r="L16" s="59"/>
      <c r="M16" s="59"/>
      <c r="N16" s="63"/>
      <c r="O16" s="87"/>
      <c r="P16" s="336" t="e">
        <f>IF(I16&gt;0.2,"Outside QA/QC parameters.","")</f>
        <v>#DIV/0!</v>
      </c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</row>
    <row r="17" spans="1:40" ht="15" customHeight="1" x14ac:dyDescent="0.2">
      <c r="A17" s="276" t="s">
        <v>4</v>
      </c>
      <c r="B17" s="165"/>
      <c r="C17" s="165"/>
      <c r="D17" s="254">
        <v>4</v>
      </c>
      <c r="E17" s="333" t="str">
        <f t="shared" ref="E17:E23" si="0">IF(AND(I17&gt;=2,H17&gt;=1),"","Delete Seed Values")</f>
        <v>Delete Seed Values</v>
      </c>
      <c r="F17" s="340"/>
      <c r="G17" s="169"/>
      <c r="H17" s="169"/>
      <c r="I17" s="334" t="str">
        <f t="shared" ref="I17:I23" si="1">IF(ISBLANK(H17),"",(G17-H17))</f>
        <v/>
      </c>
      <c r="J17" s="60"/>
      <c r="K17" s="60"/>
      <c r="L17" s="58"/>
      <c r="M17" s="58"/>
      <c r="N17" s="64"/>
      <c r="O17" s="84"/>
      <c r="P17" s="335" t="str">
        <f>IF(ISBLANK(H17),"",IF(AND(H17&lt;1),"Need to DELETE this individual seed control sample to perform accuarate SCF calculation. D.O. Depletion &lt; 1.0 mg/L remaining in bottle. Environmental sample too strong. Use LESS Sample. Need more nutrient water in bottle. Sample is not dilute enough.",IF(AND(G17-H17&lt;2),"Need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</row>
    <row r="18" spans="1:40" ht="15" customHeight="1" x14ac:dyDescent="0.2">
      <c r="A18" s="272"/>
      <c r="B18" s="148"/>
      <c r="C18" s="148"/>
      <c r="D18" s="255"/>
      <c r="E18" s="333"/>
      <c r="F18" s="256"/>
      <c r="G18" s="147"/>
      <c r="H18" s="147"/>
      <c r="I18" s="257"/>
      <c r="J18" s="60"/>
      <c r="K18" s="60"/>
      <c r="L18" s="10"/>
      <c r="M18" s="54"/>
      <c r="N18" s="65"/>
      <c r="O18" s="38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</row>
    <row r="19" spans="1:40" ht="15" customHeight="1" x14ac:dyDescent="0.2">
      <c r="A19" s="258" t="s">
        <v>4</v>
      </c>
      <c r="B19" s="148"/>
      <c r="C19" s="148"/>
      <c r="D19" s="255">
        <v>5</v>
      </c>
      <c r="E19" s="333" t="str">
        <f t="shared" si="0"/>
        <v>Delete Seed Values</v>
      </c>
      <c r="F19" s="256"/>
      <c r="G19" s="147"/>
      <c r="H19" s="147"/>
      <c r="I19" s="257" t="str">
        <f t="shared" si="1"/>
        <v/>
      </c>
      <c r="J19" s="60"/>
      <c r="K19" s="60"/>
      <c r="L19" s="55"/>
      <c r="M19" s="56"/>
      <c r="N19" s="75"/>
      <c r="O19" s="31"/>
      <c r="P19" s="335" t="str">
        <f t="shared" ref="P19" si="2">IF(ISBLANK(H19),"",IF(AND(H19&lt;1),"Need to DELETE this individual seed control sample to perform accuarate SCF calculation. D.O. Depletion &lt; 1.0 mg/L remaining in bottle. Environmental sample too strong. Use LESS Sample. Need more nutrient water in bottle. Sample is not dilute enough.",IF(AND(G19-H19&lt;2),"Need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</row>
    <row r="20" spans="1:40" ht="15" customHeight="1" x14ac:dyDescent="0.2">
      <c r="A20" s="272"/>
      <c r="B20" s="148"/>
      <c r="C20" s="148"/>
      <c r="D20" s="255"/>
      <c r="E20" s="333"/>
      <c r="F20" s="256"/>
      <c r="G20" s="147"/>
      <c r="H20" s="147"/>
      <c r="I20" s="257"/>
      <c r="J20" s="60"/>
      <c r="K20" s="60"/>
      <c r="L20" s="57"/>
      <c r="M20" s="56"/>
      <c r="N20" s="75"/>
      <c r="O20" s="31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</row>
    <row r="21" spans="1:40" ht="15" customHeight="1" x14ac:dyDescent="0.2">
      <c r="A21" s="258" t="s">
        <v>44</v>
      </c>
      <c r="B21" s="148"/>
      <c r="C21" s="148"/>
      <c r="D21" s="255">
        <v>6</v>
      </c>
      <c r="E21" s="333" t="str">
        <f t="shared" si="0"/>
        <v>Delete Seed Values</v>
      </c>
      <c r="F21" s="256"/>
      <c r="G21" s="147"/>
      <c r="H21" s="147"/>
      <c r="I21" s="257" t="str">
        <f t="shared" si="1"/>
        <v/>
      </c>
      <c r="J21" s="60"/>
      <c r="K21" s="60"/>
      <c r="L21" s="57"/>
      <c r="M21" s="56"/>
      <c r="N21" s="75"/>
      <c r="O21" s="31"/>
      <c r="P21" s="335" t="str">
        <f t="shared" ref="P21" si="3">IF(ISBLANK(H21),"",IF(AND(H21&lt;1),"Need to DELETE this individual seed control sample to perform accuarate SCF calculation. D.O. Depletion &lt; 1.0 mg/L remaining in bottle. Environmental sample too strong. Use LESS Sample. Need more nutrient water in bottle. Sample is not dilute enough.",IF(AND(G21-H21&lt;2),"Need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</row>
    <row r="22" spans="1:40" ht="15" customHeight="1" x14ac:dyDescent="0.2">
      <c r="A22" s="272"/>
      <c r="B22" s="148"/>
      <c r="C22" s="148"/>
      <c r="D22" s="255"/>
      <c r="E22" s="333"/>
      <c r="F22" s="256"/>
      <c r="G22" s="147"/>
      <c r="H22" s="147"/>
      <c r="I22" s="257"/>
      <c r="J22" s="60"/>
      <c r="K22" s="60"/>
      <c r="L22" s="57"/>
      <c r="M22" s="56"/>
      <c r="N22" s="75"/>
      <c r="O22" s="31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</row>
    <row r="23" spans="1:40" ht="15" customHeight="1" thickBot="1" x14ac:dyDescent="0.25">
      <c r="A23" s="258" t="s">
        <v>4</v>
      </c>
      <c r="B23" s="148"/>
      <c r="C23" s="148"/>
      <c r="D23" s="255">
        <v>7</v>
      </c>
      <c r="E23" s="333" t="str">
        <f t="shared" si="0"/>
        <v>Delete Seed Values</v>
      </c>
      <c r="F23" s="148"/>
      <c r="G23" s="147"/>
      <c r="H23" s="147"/>
      <c r="I23" s="257" t="str">
        <f t="shared" si="1"/>
        <v/>
      </c>
      <c r="J23" s="73"/>
      <c r="K23" s="73"/>
      <c r="L23" s="74"/>
      <c r="M23" s="76"/>
      <c r="N23" s="77"/>
      <c r="O23" s="31"/>
      <c r="P23" s="335" t="str">
        <f t="shared" ref="P23" si="4">IF(ISBLANK(H23),"",IF(AND(H23&lt;1),"Need to DELETE mLs Seed to perform accuarate SCF calculation. D.O. Depletion &lt; 1.0 mg/L remaining in bottle. Environmental sample too strong. Use LESS Sample. Need more nutrient water in bottle. Sample is not dilute enough.",IF(AND(G23-H23&lt;2),"Need to DELETE mLs Seed to perform accuarate SCF calculation. D.O. Depletion less than at least 2.0 mg/L. Environmental sample too weak. Use MORE Sample. Need less nutrient water in bottle. Sample is too dilute.","")))</f>
        <v/>
      </c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</row>
    <row r="24" spans="1:40" ht="15" customHeight="1" thickBot="1" x14ac:dyDescent="0.25">
      <c r="A24" s="259"/>
      <c r="B24" s="149"/>
      <c r="C24" s="149"/>
      <c r="D24" s="260"/>
      <c r="E24" s="333"/>
      <c r="F24" s="149"/>
      <c r="G24" s="156"/>
      <c r="H24" s="156"/>
      <c r="I24" s="261"/>
      <c r="J24" s="328" t="e">
        <f>IF(N24&lt;0.6,"SCF too Weak?","")</f>
        <v>#DIV/0!</v>
      </c>
      <c r="K24" s="328"/>
      <c r="L24" s="327" t="s">
        <v>46</v>
      </c>
      <c r="M24" s="327"/>
      <c r="N24" s="324" t="e">
        <f>IF(F25&gt;0,I25/F25,"")</f>
        <v>#DIV/0!</v>
      </c>
      <c r="O24" s="31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</row>
    <row r="25" spans="1:40" ht="15" customHeight="1" thickBot="1" x14ac:dyDescent="0.25">
      <c r="A25" s="8" t="s">
        <v>6</v>
      </c>
      <c r="B25" s="11"/>
      <c r="C25" s="9"/>
      <c r="D25" s="10"/>
      <c r="E25" s="31"/>
      <c r="F25" s="68" t="e">
        <f>AVERAGEIF(F17:F24,"&gt;0")</f>
        <v>#DIV/0!</v>
      </c>
      <c r="G25" s="251"/>
      <c r="H25" s="252"/>
      <c r="I25" s="81" t="e">
        <f>AVERAGEIF(I17:I24,"&gt;0")</f>
        <v>#DIV/0!</v>
      </c>
      <c r="J25" s="328" t="e">
        <f>IF(N24&gt;1,"SCF too Strong?","")</f>
        <v>#DIV/0!</v>
      </c>
      <c r="K25" s="328"/>
      <c r="L25" s="327"/>
      <c r="M25" s="327"/>
      <c r="N25" s="324"/>
      <c r="O25" s="31"/>
      <c r="P25" s="335" t="e">
        <f>IF(AND(N24&gt;1),"Increase dilution water. Seed correction sample too strong.",IF(AND(N24&lt;0.6),"Decrease dilution water. Seed correction sample too weak.",""))</f>
        <v>#DIV/0!</v>
      </c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</row>
    <row r="26" spans="1:40" ht="15" customHeight="1" x14ac:dyDescent="0.2">
      <c r="A26" s="253" t="s">
        <v>14</v>
      </c>
      <c r="B26" s="165"/>
      <c r="C26" s="165"/>
      <c r="D26" s="254">
        <v>8</v>
      </c>
      <c r="E26" s="167"/>
      <c r="F26" s="165"/>
      <c r="G26" s="169"/>
      <c r="H26" s="169"/>
      <c r="I26" s="238" t="str">
        <f>IF(AND(G26&gt;0,H26&gt;0),G26-H26,"")</f>
        <v/>
      </c>
      <c r="J26" s="238" t="str">
        <f>IF(F26&gt;0,N24*F26,"")</f>
        <v/>
      </c>
      <c r="K26" s="238" t="str">
        <f>IF(AND(G26&gt;0,H26&gt;0),I26-J26,"")</f>
        <v/>
      </c>
      <c r="L26" s="240">
        <f>IF(E26&gt;0,300/E26,0)</f>
        <v>0</v>
      </c>
      <c r="M26" s="240" t="str">
        <f>IF(AND(I26&gt;=2,H26&gt;=1),L26*K26,"INVALID")</f>
        <v>INVALID</v>
      </c>
      <c r="N26" s="242" t="e">
        <f>N32</f>
        <v>#DIV/0!</v>
      </c>
      <c r="O26" s="32"/>
      <c r="P26" s="136" t="str">
        <f>IF(ISBLANK(H26),"",IF(AND(M26&gt;228.5),"Decrease mLs of seed delivered to GGA bottle. Confirm with last 20 Standard deviation results.",IF(AND(M26&lt;167.5),"Increase mLs of seed delivered to GGA bottle. Confirm with last 20 Standard deviation results.","")))</f>
        <v/>
      </c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</row>
    <row r="27" spans="1:40" ht="15" customHeight="1" x14ac:dyDescent="0.2">
      <c r="A27" s="233"/>
      <c r="B27" s="148"/>
      <c r="C27" s="148"/>
      <c r="D27" s="255"/>
      <c r="E27" s="152"/>
      <c r="F27" s="148"/>
      <c r="G27" s="147"/>
      <c r="H27" s="147"/>
      <c r="I27" s="228"/>
      <c r="J27" s="239"/>
      <c r="K27" s="228"/>
      <c r="L27" s="241"/>
      <c r="M27" s="241"/>
      <c r="N27" s="243"/>
      <c r="O27" s="32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</row>
    <row r="28" spans="1:40" ht="15" customHeight="1" x14ac:dyDescent="0.2">
      <c r="A28" s="233" t="s">
        <v>14</v>
      </c>
      <c r="B28" s="148"/>
      <c r="C28" s="148"/>
      <c r="D28" s="235">
        <v>9</v>
      </c>
      <c r="E28" s="229"/>
      <c r="F28" s="227" t="str">
        <f>IF(F26&gt;0,F26,"")</f>
        <v/>
      </c>
      <c r="G28" s="147"/>
      <c r="H28" s="147"/>
      <c r="I28" s="228" t="str">
        <f>IF(AND(G28&gt;0,H28&gt;0),G28-H28,"")</f>
        <v/>
      </c>
      <c r="J28" s="239" t="e">
        <f>IF(F28&gt;0,N24*F28,"")</f>
        <v>#DIV/0!</v>
      </c>
      <c r="K28" s="239" t="str">
        <f>IF(AND(G28&gt;0,H28&gt;0),I28-J28,"")</f>
        <v/>
      </c>
      <c r="L28" s="247">
        <f>IF(E28&gt;0,300/E28,0)</f>
        <v>0</v>
      </c>
      <c r="M28" s="241" t="str">
        <f t="shared" ref="M28" si="5">IF(AND(I28&gt;=2,H28&gt;=1),L28*K28,"INVALID")</f>
        <v>INVALID</v>
      </c>
      <c r="N28" s="243"/>
      <c r="O28" s="32"/>
      <c r="P28" s="136" t="str">
        <f>IF(ISBLANK(H28),"",IF(AND(M28&gt;228.5),"Decrease mLs of seed delivered to GGA bottle. Confirm with last 20 Standard deviation results.",IF(AND(M28&lt;167.5),"Increase mLs of seed delivered to GGA bottle. Confirm with last 20 Standard deviation results.","")))</f>
        <v/>
      </c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</row>
    <row r="29" spans="1:40" ht="15" customHeight="1" x14ac:dyDescent="0.2">
      <c r="A29" s="233"/>
      <c r="B29" s="148"/>
      <c r="C29" s="148"/>
      <c r="D29" s="237"/>
      <c r="E29" s="229"/>
      <c r="F29" s="227"/>
      <c r="G29" s="147"/>
      <c r="H29" s="147"/>
      <c r="I29" s="228"/>
      <c r="J29" s="245"/>
      <c r="K29" s="246"/>
      <c r="L29" s="248"/>
      <c r="M29" s="241"/>
      <c r="N29" s="243"/>
      <c r="O29" s="32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</row>
    <row r="30" spans="1:40" ht="15" customHeight="1" x14ac:dyDescent="0.2">
      <c r="A30" s="233" t="s">
        <v>14</v>
      </c>
      <c r="B30" s="148"/>
      <c r="C30" s="148"/>
      <c r="D30" s="235">
        <v>10</v>
      </c>
      <c r="E30" s="229"/>
      <c r="F30" s="227" t="str">
        <f>IF(F26&gt;0,F26,"")</f>
        <v/>
      </c>
      <c r="G30" s="147"/>
      <c r="H30" s="147"/>
      <c r="I30" s="228" t="str">
        <f>IF(AND(G30&gt;0,H30&gt;0),G30-H30,"")</f>
        <v/>
      </c>
      <c r="J30" s="239" t="e">
        <f>IF(F30&gt;0,N24*F30,"")</f>
        <v>#DIV/0!</v>
      </c>
      <c r="K30" s="228" t="str">
        <f>IF(AND(G30&gt;0,H30&gt;0),I30-J30,"")</f>
        <v/>
      </c>
      <c r="L30" s="241">
        <f>IF(E30&gt;0,300/E30,0)</f>
        <v>0</v>
      </c>
      <c r="M30" s="241" t="str">
        <f t="shared" ref="M30" si="6">IF(AND(I30&gt;=2,H30&gt;=1),L30*K30,"INVALID")</f>
        <v>INVALID</v>
      </c>
      <c r="N30" s="243"/>
      <c r="O30" s="32"/>
      <c r="P30" s="136" t="str">
        <f t="shared" ref="P30" si="7">IF(ISBLANK(H30),"",IF(AND(M30&gt;228.5),"Decrease mLs of seed delivered to GGA bottle. Confirm with last 20 Standard deviation results.",IF(AND(M30&lt;167.5),"Increase mLs of seed delivered to GGA bottle. Confirm with last 20 Standard deviation results.","")))</f>
        <v/>
      </c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</row>
    <row r="31" spans="1:40" ht="15" customHeight="1" thickBot="1" x14ac:dyDescent="0.25">
      <c r="A31" s="234"/>
      <c r="B31" s="149"/>
      <c r="C31" s="149"/>
      <c r="D31" s="236"/>
      <c r="E31" s="230"/>
      <c r="F31" s="231"/>
      <c r="G31" s="147"/>
      <c r="H31" s="147"/>
      <c r="I31" s="232"/>
      <c r="J31" s="249"/>
      <c r="K31" s="232"/>
      <c r="L31" s="250"/>
      <c r="M31" s="250"/>
      <c r="N31" s="244"/>
      <c r="O31" s="32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</row>
    <row r="32" spans="1:40" ht="13.5" thickBot="1" x14ac:dyDescent="0.25">
      <c r="A32" s="8" t="s">
        <v>6</v>
      </c>
      <c r="B32" s="50"/>
      <c r="C32" s="9"/>
      <c r="D32" s="10"/>
      <c r="E32" s="9"/>
      <c r="F32" s="51"/>
      <c r="G32" s="50"/>
      <c r="H32" s="50"/>
      <c r="I32" s="49"/>
      <c r="J32" s="11"/>
      <c r="K32" s="11"/>
      <c r="L32" s="49"/>
      <c r="M32" s="48" t="s">
        <v>5</v>
      </c>
      <c r="N32" s="52" t="e">
        <f>AVERAGEIF(M26:M31,"&gt;0")</f>
        <v>#DIV/0!</v>
      </c>
      <c r="O32" s="33"/>
      <c r="P32" s="45"/>
      <c r="Q32" s="45"/>
      <c r="R32" s="45"/>
      <c r="S32" s="45"/>
      <c r="T32" s="45"/>
      <c r="U32" s="45"/>
      <c r="V32" s="45"/>
      <c r="W32" s="45"/>
      <c r="X32" s="45"/>
      <c r="Y32" s="46"/>
      <c r="Z32" s="46"/>
      <c r="AA32" s="46"/>
      <c r="AB32" s="46"/>
      <c r="AC32" s="46"/>
      <c r="AD32" s="46"/>
      <c r="AE32" s="46"/>
    </row>
    <row r="33" spans="1:40" ht="15" customHeight="1" x14ac:dyDescent="0.2">
      <c r="A33" s="209" t="s">
        <v>15</v>
      </c>
      <c r="B33" s="211"/>
      <c r="C33" s="211"/>
      <c r="D33" s="212">
        <v>11</v>
      </c>
      <c r="E33" s="213"/>
      <c r="F33" s="214"/>
      <c r="G33" s="217"/>
      <c r="H33" s="195"/>
      <c r="I33" s="196" t="str">
        <f>IF(AND(G33&gt;0,H33&gt;0),G33-H33,"")</f>
        <v/>
      </c>
      <c r="J33" s="203"/>
      <c r="K33" s="206" t="str">
        <f>IF(AND(G33&gt;0,H33&gt;0),I33-J33,"")</f>
        <v/>
      </c>
      <c r="L33" s="218">
        <f>IF(E33&gt;0,300/E33,0)</f>
        <v>0</v>
      </c>
      <c r="M33" s="219" t="str">
        <f>IF(AND(I33&gt;=2,H33&gt;=1),L33*K33,"INVALID")</f>
        <v>INVALID</v>
      </c>
      <c r="N33" s="179" t="e">
        <f>N43</f>
        <v>#DIV/0!</v>
      </c>
      <c r="O33" s="39"/>
      <c r="P33" s="136" t="str">
        <f>IF(ISBLANK(H33),"",IF(AND(H33&lt;1),"D.O. Depletion &lt; 1.0 mg/L remaining in bottle. Environmental sample too strong. Use LESS Sample. Need more nutrient water in bottle. Sample is not dilute enough.",IF(AND(G33-H33&lt;2),"D.O. Depletion less than at least 2.0 mg/L. Environmental sample too weak. Use MORE Sample. Need less nutrient water in bottle. Sample is too dilute.","")))</f>
        <v/>
      </c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</row>
    <row r="34" spans="1:40" ht="15" customHeight="1" x14ac:dyDescent="0.2">
      <c r="A34" s="210"/>
      <c r="B34" s="185"/>
      <c r="C34" s="185"/>
      <c r="D34" s="187"/>
      <c r="E34" s="189"/>
      <c r="F34" s="215"/>
      <c r="G34" s="191"/>
      <c r="H34" s="193"/>
      <c r="I34" s="197"/>
      <c r="J34" s="204"/>
      <c r="K34" s="175"/>
      <c r="L34" s="178"/>
      <c r="M34" s="172"/>
      <c r="N34" s="180"/>
      <c r="O34" s="40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</row>
    <row r="35" spans="1:40" ht="15" customHeight="1" x14ac:dyDescent="0.2">
      <c r="A35" s="182" t="s">
        <v>15</v>
      </c>
      <c r="B35" s="184"/>
      <c r="C35" s="184"/>
      <c r="D35" s="186">
        <v>12</v>
      </c>
      <c r="E35" s="188"/>
      <c r="F35" s="215"/>
      <c r="G35" s="190"/>
      <c r="H35" s="192"/>
      <c r="I35" s="194" t="str">
        <f t="shared" ref="I35" si="8">IF(AND(G35&gt;0,H35&gt;0),G35-H35,"")</f>
        <v/>
      </c>
      <c r="J35" s="204"/>
      <c r="K35" s="175" t="str">
        <f t="shared" ref="K35" si="9">IF(AND(G35&gt;0,H35&gt;0),I35-J35,"")</f>
        <v/>
      </c>
      <c r="L35" s="172">
        <f t="shared" ref="L35" si="10">IF(E35&gt;0,300/E35,0)</f>
        <v>0</v>
      </c>
      <c r="M35" s="172" t="str">
        <f>IF(AND(I35&gt;=2,H35&gt;=1),L35*K35,"INVALID")</f>
        <v>INVALID</v>
      </c>
      <c r="N35" s="180"/>
      <c r="O35" s="40"/>
      <c r="P35" s="136" t="str">
        <f t="shared" ref="P35" si="11">IF(ISBLANK(H35),"",IF(AND(H35&lt;1),"D.O. Depletion &lt; 1.0 mg/L remaining in bottle. Environmental sample too strong. Use LESS Sample. Need more nutrient water in bottle. Sample is not dilute enough.",IF(AND(G35-H35&lt;2),"D.O. Depletion less than at least 2.0 mg/L. Environmental sample too weak. Use MORE Sample. Need less nutrient water in bottle. Sample is too dilute.","")))</f>
        <v/>
      </c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</row>
    <row r="36" spans="1:40" ht="15" customHeight="1" x14ac:dyDescent="0.2">
      <c r="A36" s="183"/>
      <c r="B36" s="185"/>
      <c r="C36" s="185"/>
      <c r="D36" s="187"/>
      <c r="E36" s="189"/>
      <c r="F36" s="215"/>
      <c r="G36" s="191"/>
      <c r="H36" s="193"/>
      <c r="I36" s="194"/>
      <c r="J36" s="204"/>
      <c r="K36" s="175"/>
      <c r="L36" s="172"/>
      <c r="M36" s="172"/>
      <c r="N36" s="180"/>
      <c r="O36" s="40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</row>
    <row r="37" spans="1:40" ht="15" customHeight="1" x14ac:dyDescent="0.2">
      <c r="A37" s="198" t="s">
        <v>15</v>
      </c>
      <c r="B37" s="184"/>
      <c r="C37" s="184"/>
      <c r="D37" s="186">
        <v>13</v>
      </c>
      <c r="E37" s="188"/>
      <c r="F37" s="215"/>
      <c r="G37" s="190"/>
      <c r="H37" s="192"/>
      <c r="I37" s="194" t="str">
        <f t="shared" ref="I37:I41" si="12">IF(AND(G37&gt;0,H37&gt;0),G37-H37,"")</f>
        <v/>
      </c>
      <c r="J37" s="204"/>
      <c r="K37" s="175" t="str">
        <f t="shared" ref="K37" si="13">IF(AND(G37&gt;0,H37&gt;0),I37-J37,"")</f>
        <v/>
      </c>
      <c r="L37" s="172">
        <f t="shared" ref="L37" si="14">IF(E37&gt;0,300/E37,0)</f>
        <v>0</v>
      </c>
      <c r="M37" s="172" t="str">
        <f>IF(AND(I37&gt;=2,H37&gt;=1),L37*K37,"INVALID")</f>
        <v>INVALID</v>
      </c>
      <c r="N37" s="180"/>
      <c r="O37" s="40"/>
      <c r="P37" s="136" t="str">
        <f t="shared" ref="P37" si="15">IF(ISBLANK(H37),"",IF(AND(H37&lt;1),"D.O. Depletion &lt; 1.0 mg/L remaining in bottle. Environmental sample too strong. Use LESS Sample. Need more nutrient water in bottle. Sample is not dilute enough.",IF(AND(G37-H37&lt;2),"D.O. Depletion less than at least 2.0 mg/L. Environmental sample too weak. Use MORE Sample. Need less nutrient water in bottle. Sample is too dilute.","")))</f>
        <v/>
      </c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</row>
    <row r="38" spans="1:40" ht="15" customHeight="1" x14ac:dyDescent="0.2">
      <c r="A38" s="182"/>
      <c r="B38" s="220"/>
      <c r="C38" s="220"/>
      <c r="D38" s="221"/>
      <c r="E38" s="222"/>
      <c r="F38" s="215"/>
      <c r="G38" s="223"/>
      <c r="H38" s="224"/>
      <c r="I38" s="173"/>
      <c r="J38" s="204"/>
      <c r="K38" s="175"/>
      <c r="L38" s="172"/>
      <c r="M38" s="172"/>
      <c r="N38" s="180"/>
      <c r="O38" s="41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</row>
    <row r="39" spans="1:40" ht="15" customHeight="1" x14ac:dyDescent="0.2">
      <c r="A39" s="198" t="s">
        <v>15</v>
      </c>
      <c r="B39" s="184"/>
      <c r="C39" s="184"/>
      <c r="D39" s="186">
        <v>14</v>
      </c>
      <c r="E39" s="199"/>
      <c r="F39" s="215"/>
      <c r="G39" s="170"/>
      <c r="H39" s="170"/>
      <c r="I39" s="173" t="str">
        <f t="shared" si="12"/>
        <v/>
      </c>
      <c r="J39" s="204"/>
      <c r="K39" s="175" t="str">
        <f>IF(AND(G39&gt;0,H39&gt;0),I39-J39,"")</f>
        <v/>
      </c>
      <c r="L39" s="178">
        <f>IF(E39&gt;0,300/E39,0)</f>
        <v>0</v>
      </c>
      <c r="M39" s="172" t="str">
        <f>IF(AND(I39&gt;=2,H39&gt;=1),L39*K39,"INVALID")</f>
        <v>INVALID</v>
      </c>
      <c r="N39" s="180"/>
      <c r="O39" s="41"/>
      <c r="P39" s="136" t="str">
        <f t="shared" ref="P39" si="16">IF(ISBLANK(H39),"",IF(AND(H39&lt;1),"D.O. Depletion &lt; 1.0 mg/L remaining in bottle. Environmental sample too strong. Use LESS Sample. Need more nutrient water in bottle. Sample is not dilute enough.",IF(AND(G39-H39&lt;2),"D.O. Depletion less than at least 2.0 mg/L. Environmental sample too weak. Use MORE Sample. Need less nutrient water in bottle. Sample is too dilute.","")))</f>
        <v/>
      </c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</row>
    <row r="40" spans="1:40" ht="15" customHeight="1" x14ac:dyDescent="0.2">
      <c r="A40" s="182"/>
      <c r="B40" s="185"/>
      <c r="C40" s="185"/>
      <c r="D40" s="187"/>
      <c r="E40" s="200"/>
      <c r="F40" s="215"/>
      <c r="G40" s="201"/>
      <c r="H40" s="201"/>
      <c r="I40" s="202"/>
      <c r="J40" s="204"/>
      <c r="K40" s="175"/>
      <c r="L40" s="178"/>
      <c r="M40" s="172"/>
      <c r="N40" s="180"/>
      <c r="O40" s="41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</row>
    <row r="41" spans="1:40" ht="15" customHeight="1" x14ac:dyDescent="0.2">
      <c r="A41" s="198" t="s">
        <v>15</v>
      </c>
      <c r="B41" s="184"/>
      <c r="C41" s="184"/>
      <c r="D41" s="186">
        <v>15</v>
      </c>
      <c r="E41" s="199"/>
      <c r="F41" s="215"/>
      <c r="G41" s="170"/>
      <c r="H41" s="170"/>
      <c r="I41" s="173" t="str">
        <f t="shared" si="12"/>
        <v/>
      </c>
      <c r="J41" s="204"/>
      <c r="K41" s="175" t="str">
        <f t="shared" ref="K41" si="17">IF(AND(G41&gt;0,H41&gt;0),I41-J41,"")</f>
        <v/>
      </c>
      <c r="L41" s="172">
        <f t="shared" ref="L41" si="18">IF(E41&gt;0,300/E41,0)</f>
        <v>0</v>
      </c>
      <c r="M41" s="172" t="str">
        <f>IF(AND(I41&gt;=2,H41&gt;=1),L41*K41,"INVALID")</f>
        <v>INVALID</v>
      </c>
      <c r="N41" s="180"/>
      <c r="O41" s="41"/>
      <c r="P41" s="136" t="str">
        <f t="shared" ref="P41" si="19">IF(ISBLANK(H41),"",IF(AND(H41&lt;1),"D.O. Depletion &lt; 1.0 mg/L remaining in bottle. Environmental sample too strong. Use LESS Sample. Need more nutrient water in bottle. Sample is not dilute enough.",IF(AND(G41-H41&lt;2),"D.O. Depletion less than at least 2.0 mg/L. Environmental sample too weak. Use MORE Sample. Need less nutrient water in bottle. Sample is too dilute.","")))</f>
        <v/>
      </c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</row>
    <row r="42" spans="1:40" ht="15" customHeight="1" thickBot="1" x14ac:dyDescent="0.25">
      <c r="A42" s="207"/>
      <c r="B42" s="208"/>
      <c r="C42" s="208"/>
      <c r="D42" s="225"/>
      <c r="E42" s="226"/>
      <c r="F42" s="216"/>
      <c r="G42" s="171"/>
      <c r="H42" s="171"/>
      <c r="I42" s="174"/>
      <c r="J42" s="205"/>
      <c r="K42" s="176"/>
      <c r="L42" s="177"/>
      <c r="M42" s="177"/>
      <c r="N42" s="181"/>
      <c r="O42" s="41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</row>
    <row r="43" spans="1:40" ht="13.5" thickBot="1" x14ac:dyDescent="0.25">
      <c r="A43" s="8" t="s">
        <v>6</v>
      </c>
      <c r="B43" s="50"/>
      <c r="C43" s="9"/>
      <c r="D43" s="10"/>
      <c r="E43" s="9"/>
      <c r="F43" s="51"/>
      <c r="G43" s="50"/>
      <c r="H43" s="50"/>
      <c r="I43" s="49"/>
      <c r="J43" s="11"/>
      <c r="K43" s="11"/>
      <c r="L43" s="49"/>
      <c r="M43" s="48" t="s">
        <v>15</v>
      </c>
      <c r="N43" s="94" t="e">
        <f>AVERAGEIF(M33:M42,"&gt;0")</f>
        <v>#DIV/0!</v>
      </c>
      <c r="O43" s="33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</row>
    <row r="44" spans="1:40" ht="15" customHeight="1" x14ac:dyDescent="0.2">
      <c r="A44" s="164" t="s">
        <v>16</v>
      </c>
      <c r="B44" s="165"/>
      <c r="C44" s="165"/>
      <c r="D44" s="166">
        <v>16</v>
      </c>
      <c r="E44" s="167"/>
      <c r="F44" s="168" t="str">
        <f>IF(F26&gt;0,F26,"")</f>
        <v/>
      </c>
      <c r="G44" s="169"/>
      <c r="H44" s="169"/>
      <c r="I44" s="139" t="str">
        <f t="shared" ref="I44:I52" si="20">IF(AND(G44&gt;0,H44&gt;0),G44-H44,"")</f>
        <v/>
      </c>
      <c r="J44" s="158" t="e">
        <f>IF(F44&gt;0,N24*F44,"")</f>
        <v>#DIV/0!</v>
      </c>
      <c r="K44" s="159" t="str">
        <f t="shared" ref="K44:K52" si="21">IF(AND(G44&gt;0,H44&gt;0),I44-J44,"")</f>
        <v/>
      </c>
      <c r="L44" s="160">
        <f t="shared" ref="L44:L52" si="22">IF(E44&gt;0,300/E44,0)</f>
        <v>0</v>
      </c>
      <c r="M44" s="160" t="str">
        <f>IF(AND(I44&gt;=2,H44&gt;=1),L44*K44,"INVALID")</f>
        <v>INVALID</v>
      </c>
      <c r="N44" s="161" t="e">
        <f>N54</f>
        <v>#DIV/0!</v>
      </c>
      <c r="O44" s="39"/>
      <c r="P44" s="341" t="str">
        <f>IF(ISBLANK(H44),"",IF(AND(H44&lt;1),"D.O. Depletion &lt; 1.0 mg/L remaining in bottle. Environmental sample too strong. Use LESS Sample. Need more nutrient water in bottle. Sample is not dilute enough.",IF(AND(G44-H44&lt;2),"D.O. Depletion less than at least 2.0 mg/L. Environmental sample too weak. Use MORE Sample. Need less nutrient water in bottle. Sample is too dilute.","")))</f>
        <v/>
      </c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</row>
    <row r="45" spans="1:40" ht="15" customHeight="1" x14ac:dyDescent="0.2">
      <c r="A45" s="131"/>
      <c r="B45" s="148"/>
      <c r="C45" s="148"/>
      <c r="D45" s="157"/>
      <c r="E45" s="152"/>
      <c r="F45" s="154"/>
      <c r="G45" s="147"/>
      <c r="H45" s="147"/>
      <c r="I45" s="139"/>
      <c r="J45" s="141"/>
      <c r="K45" s="143"/>
      <c r="L45" s="145"/>
      <c r="M45" s="145"/>
      <c r="N45" s="162"/>
      <c r="O45" s="39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</row>
    <row r="46" spans="1:40" ht="15" customHeight="1" x14ac:dyDescent="0.2">
      <c r="A46" s="131" t="s">
        <v>16</v>
      </c>
      <c r="B46" s="148"/>
      <c r="C46" s="148"/>
      <c r="D46" s="157">
        <v>17</v>
      </c>
      <c r="E46" s="152"/>
      <c r="F46" s="154" t="str">
        <f>IF(F26&gt;0,F26,"")</f>
        <v/>
      </c>
      <c r="G46" s="147"/>
      <c r="H46" s="147"/>
      <c r="I46" s="139" t="str">
        <f t="shared" si="20"/>
        <v/>
      </c>
      <c r="J46" s="141" t="e">
        <f>IF(F46&gt;0,N24*F46,"")</f>
        <v>#DIV/0!</v>
      </c>
      <c r="K46" s="143" t="str">
        <f t="shared" si="21"/>
        <v/>
      </c>
      <c r="L46" s="145">
        <f t="shared" si="22"/>
        <v>0</v>
      </c>
      <c r="M46" s="145" t="str">
        <f t="shared" ref="M46" si="23">IF(AND(I46&gt;=2,H46&gt;=1),L46*K46,"INVALID")</f>
        <v>INVALID</v>
      </c>
      <c r="N46" s="162"/>
      <c r="O46" s="39"/>
      <c r="P46" s="341" t="str">
        <f t="shared" ref="P46" si="24">IF(ISBLANK(H46),"",IF(AND(H46&lt;1),"D.O. Depletion &lt; 1.0 mg/L remaining in bottle. Environmental sample too strong. Use LESS Sample. Need more nutrient water in bottle. Sample is not dilute enough.",IF(AND(G46-H46&lt;2),"D.O. Depletion less than at least 2.0 mg/L. Environmental sample too weak. Use MORE Sample. Need less nutrient water in bottle. Sample is too dilute.","")))</f>
        <v/>
      </c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41"/>
    </row>
    <row r="47" spans="1:40" ht="15" customHeight="1" x14ac:dyDescent="0.2">
      <c r="A47" s="131"/>
      <c r="B47" s="148"/>
      <c r="C47" s="148"/>
      <c r="D47" s="157"/>
      <c r="E47" s="152"/>
      <c r="F47" s="154"/>
      <c r="G47" s="147"/>
      <c r="H47" s="147"/>
      <c r="I47" s="139"/>
      <c r="J47" s="141"/>
      <c r="K47" s="143"/>
      <c r="L47" s="145"/>
      <c r="M47" s="145"/>
      <c r="N47" s="162"/>
      <c r="O47" s="39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</row>
    <row r="48" spans="1:40" ht="15" customHeight="1" x14ac:dyDescent="0.2">
      <c r="A48" s="131" t="s">
        <v>16</v>
      </c>
      <c r="B48" s="148"/>
      <c r="C48" s="148"/>
      <c r="D48" s="150">
        <v>18</v>
      </c>
      <c r="E48" s="152"/>
      <c r="F48" s="154" t="str">
        <f>IF(F26&gt;0,F26,"")</f>
        <v/>
      </c>
      <c r="G48" s="147"/>
      <c r="H48" s="147"/>
      <c r="I48" s="139" t="str">
        <f t="shared" si="20"/>
        <v/>
      </c>
      <c r="J48" s="141" t="e">
        <f>IF(F48&gt;0,N24*F48,"")</f>
        <v>#DIV/0!</v>
      </c>
      <c r="K48" s="143" t="str">
        <f t="shared" si="21"/>
        <v/>
      </c>
      <c r="L48" s="145">
        <f t="shared" si="22"/>
        <v>0</v>
      </c>
      <c r="M48" s="145" t="str">
        <f t="shared" ref="M48" si="25">IF(AND(I48&gt;=2,H48&gt;=1),L48*K48,"INVALID")</f>
        <v>INVALID</v>
      </c>
      <c r="N48" s="162"/>
      <c r="O48" s="39"/>
      <c r="P48" s="341" t="str">
        <f t="shared" ref="P48" si="26">IF(ISBLANK(H48),"",IF(AND(H48&lt;1),"D.O. Depletion &lt; 1.0 mg/L remaining in bottle. Environmental sample too strong. Use LESS Sample. Need more nutrient water in bottle. Sample is not dilute enough.",IF(AND(G48-H48&lt;2),"D.O. Depletion less than at least 2.0 mg/L. Environmental sample too weak. Use MORE Sample. Need less nutrient water in bottle. Sample is too dilute.","")))</f>
        <v/>
      </c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</row>
    <row r="49" spans="1:40" ht="15" customHeight="1" x14ac:dyDescent="0.2">
      <c r="A49" s="131"/>
      <c r="B49" s="148"/>
      <c r="C49" s="148"/>
      <c r="D49" s="150"/>
      <c r="E49" s="152"/>
      <c r="F49" s="154"/>
      <c r="G49" s="147"/>
      <c r="H49" s="147"/>
      <c r="I49" s="139"/>
      <c r="J49" s="141"/>
      <c r="K49" s="143"/>
      <c r="L49" s="145"/>
      <c r="M49" s="145"/>
      <c r="N49" s="162"/>
      <c r="O49" s="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</row>
    <row r="50" spans="1:40" ht="15" customHeight="1" x14ac:dyDescent="0.2">
      <c r="A50" s="131" t="s">
        <v>16</v>
      </c>
      <c r="B50" s="148"/>
      <c r="C50" s="148"/>
      <c r="D50" s="150">
        <v>19</v>
      </c>
      <c r="E50" s="152"/>
      <c r="F50" s="154" t="str">
        <f>IF(F26&gt;0,F26,"")</f>
        <v/>
      </c>
      <c r="G50" s="147"/>
      <c r="H50" s="147"/>
      <c r="I50" s="139" t="str">
        <f t="shared" si="20"/>
        <v/>
      </c>
      <c r="J50" s="141" t="e">
        <f>IF(F50&gt;0,N24*F50,"")</f>
        <v>#DIV/0!</v>
      </c>
      <c r="K50" s="143" t="str">
        <f t="shared" si="21"/>
        <v/>
      </c>
      <c r="L50" s="145">
        <f t="shared" si="22"/>
        <v>0</v>
      </c>
      <c r="M50" s="145" t="str">
        <f t="shared" ref="M50" si="27">IF(AND(I50&gt;=2,H50&gt;=1),L50*K50,"INVALID")</f>
        <v>INVALID</v>
      </c>
      <c r="N50" s="162"/>
      <c r="O50" s="41"/>
      <c r="P50" s="341" t="str">
        <f t="shared" ref="P50" si="28">IF(ISBLANK(H50),"",IF(AND(H50&lt;1),"D.O. Depletion &lt; 1.0 mg/L remaining in bottle. Environmental sample too strong. Use LESS Sample. Need more nutrient water in bottle. Sample is not dilute enough.",IF(AND(G50-H50&lt;2),"D.O. Depletion less than at least 2.0 mg/L. Environmental sample too weak. Use MORE Sample. Need less nutrient water in bottle. Sample is too dilute.","")))</f>
        <v/>
      </c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</row>
    <row r="51" spans="1:40" ht="15" customHeight="1" x14ac:dyDescent="0.2">
      <c r="A51" s="131"/>
      <c r="B51" s="148"/>
      <c r="C51" s="148"/>
      <c r="D51" s="150"/>
      <c r="E51" s="152"/>
      <c r="F51" s="154"/>
      <c r="G51" s="147"/>
      <c r="H51" s="147"/>
      <c r="I51" s="139"/>
      <c r="J51" s="141"/>
      <c r="K51" s="143"/>
      <c r="L51" s="145"/>
      <c r="M51" s="145"/>
      <c r="N51" s="162"/>
      <c r="O51" s="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</row>
    <row r="52" spans="1:40" ht="15" customHeight="1" x14ac:dyDescent="0.2">
      <c r="A52" s="131" t="s">
        <v>16</v>
      </c>
      <c r="B52" s="148"/>
      <c r="C52" s="148"/>
      <c r="D52" s="150">
        <v>20</v>
      </c>
      <c r="E52" s="152"/>
      <c r="F52" s="154" t="str">
        <f>IF(F26&gt;0,F26,"")</f>
        <v/>
      </c>
      <c r="G52" s="147"/>
      <c r="H52" s="147"/>
      <c r="I52" s="139" t="str">
        <f t="shared" si="20"/>
        <v/>
      </c>
      <c r="J52" s="141" t="e">
        <f>IF(F52&gt;0,N24*F52,"")</f>
        <v>#DIV/0!</v>
      </c>
      <c r="K52" s="143" t="str">
        <f t="shared" si="21"/>
        <v/>
      </c>
      <c r="L52" s="145">
        <f t="shared" si="22"/>
        <v>0</v>
      </c>
      <c r="M52" s="145" t="str">
        <f t="shared" ref="M52" si="29">IF(AND(I52&gt;=2,H52&gt;=1),L52*K52,"INVALID")</f>
        <v>INVALID</v>
      </c>
      <c r="N52" s="162"/>
      <c r="O52" s="41"/>
      <c r="P52" s="341" t="str">
        <f t="shared" ref="P52" si="30">IF(ISBLANK(H52),"",IF(AND(H52&lt;1),"D.O. Depletion &lt; 1.0 mg/L remaining in bottle. Environmental sample too strong. Use LESS Sample. Need more nutrient water in bottle. Sample is not dilute enough.",IF(AND(G52-H52&lt;2),"D.O. Depletion less than at least 2.0 mg/L. Environmental sample too weak. Use MORE Sample. Need less nutrient water in bottle. Sample is too dilute.","")))</f>
        <v/>
      </c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</row>
    <row r="53" spans="1:40" ht="15" customHeight="1" thickBot="1" x14ac:dyDescent="0.25">
      <c r="A53" s="132"/>
      <c r="B53" s="149"/>
      <c r="C53" s="149"/>
      <c r="D53" s="151"/>
      <c r="E53" s="153"/>
      <c r="F53" s="155"/>
      <c r="G53" s="156"/>
      <c r="H53" s="156"/>
      <c r="I53" s="140"/>
      <c r="J53" s="142"/>
      <c r="K53" s="144"/>
      <c r="L53" s="146"/>
      <c r="M53" s="146"/>
      <c r="N53" s="163"/>
      <c r="O53" s="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</row>
    <row r="54" spans="1:40" ht="12.2" customHeight="1" thickBot="1" x14ac:dyDescent="0.25">
      <c r="A54" s="4" t="s">
        <v>6</v>
      </c>
      <c r="B54" s="26"/>
      <c r="C54" s="6"/>
      <c r="D54" s="7"/>
      <c r="E54" s="6"/>
      <c r="F54" s="27"/>
      <c r="G54" s="26"/>
      <c r="H54" s="26"/>
      <c r="I54" s="12"/>
      <c r="J54" s="5"/>
      <c r="K54" s="5"/>
      <c r="L54" s="12"/>
      <c r="M54" s="28" t="s">
        <v>16</v>
      </c>
      <c r="N54" s="29" t="e">
        <f>AVERAGEIF(M44:M49,"&gt;0")</f>
        <v>#DIV/0!</v>
      </c>
      <c r="O54" s="33"/>
    </row>
    <row r="55" spans="1:40" ht="18" customHeight="1" thickBot="1" x14ac:dyDescent="0.25">
      <c r="A55" s="30" t="s">
        <v>26</v>
      </c>
      <c r="B55" s="70"/>
      <c r="C55" s="31"/>
      <c r="D55" s="31"/>
      <c r="E55" s="31"/>
      <c r="F55" s="31"/>
      <c r="G55" s="31"/>
      <c r="H55" s="31"/>
      <c r="I55" s="31"/>
      <c r="J55" s="31"/>
      <c r="K55" s="31"/>
      <c r="L55" s="137" t="s">
        <v>23</v>
      </c>
      <c r="M55" s="138"/>
      <c r="N55" s="44" t="e">
        <f>(N43-N54)/N43*100%</f>
        <v>#DIV/0!</v>
      </c>
      <c r="O55" s="42"/>
    </row>
    <row r="56" spans="1:40" ht="18" customHeight="1" x14ac:dyDescent="0.2">
      <c r="A56" s="315"/>
      <c r="B56" s="316"/>
      <c r="C56" s="316"/>
      <c r="D56" s="316"/>
      <c r="E56" s="316"/>
      <c r="F56" s="316"/>
      <c r="G56" s="317"/>
      <c r="H56" s="330" t="s">
        <v>41</v>
      </c>
      <c r="I56" s="331"/>
      <c r="J56" s="331"/>
      <c r="K56" s="331"/>
      <c r="L56" s="332"/>
      <c r="M56" s="53" t="s">
        <v>34</v>
      </c>
      <c r="N56" s="22" t="s">
        <v>35</v>
      </c>
      <c r="O56" s="84"/>
      <c r="P56" s="13"/>
      <c r="Q56" s="13"/>
    </row>
    <row r="57" spans="1:40" ht="18" customHeight="1" x14ac:dyDescent="0.2">
      <c r="A57" s="318"/>
      <c r="B57" s="319"/>
      <c r="C57" s="319"/>
      <c r="D57" s="319"/>
      <c r="E57" s="319"/>
      <c r="F57" s="319"/>
      <c r="G57" s="320"/>
      <c r="H57" s="306" t="s">
        <v>48</v>
      </c>
      <c r="I57" s="307"/>
      <c r="J57" s="307"/>
      <c r="K57" s="307"/>
      <c r="L57" s="308"/>
      <c r="M57" s="15" t="s">
        <v>27</v>
      </c>
      <c r="N57" s="16" t="s">
        <v>32</v>
      </c>
      <c r="O57" s="10"/>
    </row>
    <row r="58" spans="1:40" ht="18" customHeight="1" x14ac:dyDescent="0.2">
      <c r="A58" s="318"/>
      <c r="B58" s="319"/>
      <c r="C58" s="319"/>
      <c r="D58" s="319"/>
      <c r="E58" s="319"/>
      <c r="F58" s="319"/>
      <c r="G58" s="320"/>
      <c r="H58" s="304" t="s">
        <v>18</v>
      </c>
      <c r="I58" s="303"/>
      <c r="J58" s="303"/>
      <c r="K58" s="303"/>
      <c r="L58" s="305"/>
      <c r="M58" s="15" t="s">
        <v>28</v>
      </c>
      <c r="N58" s="16" t="s">
        <v>33</v>
      </c>
      <c r="O58" s="10"/>
    </row>
    <row r="59" spans="1:40" ht="18" customHeight="1" x14ac:dyDescent="0.2">
      <c r="A59" s="318"/>
      <c r="B59" s="319"/>
      <c r="C59" s="319"/>
      <c r="D59" s="319"/>
      <c r="E59" s="319"/>
      <c r="F59" s="319"/>
      <c r="G59" s="320"/>
      <c r="H59" s="304" t="s">
        <v>49</v>
      </c>
      <c r="I59" s="303"/>
      <c r="J59" s="303"/>
      <c r="K59" s="303"/>
      <c r="L59" s="305"/>
      <c r="M59" s="15" t="s">
        <v>29</v>
      </c>
      <c r="N59" s="16" t="s">
        <v>27</v>
      </c>
      <c r="O59" s="10"/>
    </row>
    <row r="60" spans="1:40" ht="18" customHeight="1" x14ac:dyDescent="0.2">
      <c r="A60" s="318"/>
      <c r="B60" s="319"/>
      <c r="C60" s="319"/>
      <c r="D60" s="319"/>
      <c r="E60" s="319"/>
      <c r="F60" s="319"/>
      <c r="G60" s="320"/>
      <c r="H60" s="133" t="s">
        <v>50</v>
      </c>
      <c r="I60" s="134"/>
      <c r="J60" s="134"/>
      <c r="K60" s="134"/>
      <c r="L60" s="135"/>
      <c r="M60" s="15" t="s">
        <v>30</v>
      </c>
      <c r="N60" s="16" t="s">
        <v>28</v>
      </c>
      <c r="O60" s="10"/>
    </row>
    <row r="61" spans="1:40" ht="18" customHeight="1" x14ac:dyDescent="0.2">
      <c r="A61" s="318"/>
      <c r="B61" s="319"/>
      <c r="C61" s="319"/>
      <c r="D61" s="319"/>
      <c r="E61" s="319"/>
      <c r="F61" s="319"/>
      <c r="G61" s="320"/>
      <c r="H61" s="306" t="s">
        <v>42</v>
      </c>
      <c r="I61" s="307"/>
      <c r="J61" s="307"/>
      <c r="K61" s="307"/>
      <c r="L61" s="308"/>
      <c r="M61" s="15" t="s">
        <v>31</v>
      </c>
      <c r="N61" s="16" t="s">
        <v>29</v>
      </c>
      <c r="O61" s="10"/>
    </row>
    <row r="62" spans="1:40" ht="18" customHeight="1" x14ac:dyDescent="0.2">
      <c r="A62" s="318"/>
      <c r="B62" s="319"/>
      <c r="C62" s="319"/>
      <c r="D62" s="319"/>
      <c r="E62" s="319"/>
      <c r="F62" s="319"/>
      <c r="G62" s="320"/>
      <c r="H62" s="309" t="s">
        <v>47</v>
      </c>
      <c r="I62" s="310"/>
      <c r="J62" s="310"/>
      <c r="K62" s="310"/>
      <c r="L62" s="311"/>
      <c r="M62" s="15" t="s">
        <v>32</v>
      </c>
      <c r="N62" s="16" t="s">
        <v>30</v>
      </c>
      <c r="O62" s="10"/>
    </row>
    <row r="63" spans="1:40" ht="18" customHeight="1" thickBot="1" x14ac:dyDescent="0.25">
      <c r="A63" s="321"/>
      <c r="B63" s="322"/>
      <c r="C63" s="322"/>
      <c r="D63" s="322"/>
      <c r="E63" s="322"/>
      <c r="F63" s="322"/>
      <c r="G63" s="323"/>
      <c r="H63" s="312"/>
      <c r="I63" s="313"/>
      <c r="J63" s="313"/>
      <c r="K63" s="313"/>
      <c r="L63" s="314"/>
      <c r="M63" s="17" t="s">
        <v>33</v>
      </c>
      <c r="N63" s="18" t="s">
        <v>31</v>
      </c>
      <c r="O63" s="10"/>
    </row>
    <row r="64" spans="1:40" x14ac:dyDescent="0.2">
      <c r="A64" s="329"/>
      <c r="B64" s="329"/>
      <c r="C64" s="329"/>
      <c r="D64" s="329"/>
      <c r="E64" s="329"/>
      <c r="H64" s="67"/>
    </row>
    <row r="65" spans="1:10" x14ac:dyDescent="0.2">
      <c r="A65" s="329"/>
      <c r="B65" s="329"/>
      <c r="C65" s="329"/>
      <c r="D65" s="329"/>
      <c r="E65" s="329"/>
    </row>
    <row r="66" spans="1:10" x14ac:dyDescent="0.2">
      <c r="A66" s="329"/>
      <c r="B66" s="337"/>
      <c r="C66" s="337"/>
      <c r="D66" s="337"/>
      <c r="E66" s="337"/>
      <c r="J66" s="67"/>
    </row>
    <row r="67" spans="1:10" x14ac:dyDescent="0.2">
      <c r="A67" s="337"/>
      <c r="B67" s="337"/>
      <c r="C67" s="337"/>
      <c r="D67" s="337"/>
      <c r="E67" s="337"/>
    </row>
    <row r="68" spans="1:10" x14ac:dyDescent="0.2">
      <c r="A68" s="338"/>
      <c r="B68" s="339"/>
      <c r="C68" s="339"/>
      <c r="D68" s="339"/>
      <c r="E68" s="339"/>
    </row>
    <row r="69" spans="1:10" x14ac:dyDescent="0.2">
      <c r="A69" s="303"/>
      <c r="B69" s="303"/>
      <c r="C69" s="303"/>
      <c r="D69" s="303"/>
      <c r="E69" s="303"/>
    </row>
    <row r="70" spans="1:10" x14ac:dyDescent="0.2">
      <c r="A70" s="31"/>
      <c r="B70" s="31"/>
      <c r="C70" s="31"/>
      <c r="D70" s="31"/>
      <c r="E70" s="31"/>
    </row>
  </sheetData>
  <sheetProtection algorithmName="SHA-512" hashValue="G3qWZtixShNI+8zBYrWunPAD2vvkKQeYT6IqGSylHhDewJrg+FnzzRmRkxIEzd7U6v0DhPAZ1MnRn+Bvi39dYA==" saltValue="MFnE66AE+F66zV2SFFEqsg==" spinCount="100000" sheet="1" objects="1" scenarios="1"/>
  <mergeCells count="285">
    <mergeCell ref="I8:I9"/>
    <mergeCell ref="H10:H11"/>
    <mergeCell ref="I10:I11"/>
    <mergeCell ref="P10:AN11"/>
    <mergeCell ref="E1:N3"/>
    <mergeCell ref="B3:C3"/>
    <mergeCell ref="E4:N6"/>
    <mergeCell ref="B5:C5"/>
    <mergeCell ref="B7:C7"/>
    <mergeCell ref="E7:F7"/>
    <mergeCell ref="G7:K7"/>
    <mergeCell ref="M7:N7"/>
    <mergeCell ref="J8:J9"/>
    <mergeCell ref="K8:K9"/>
    <mergeCell ref="L8:L9"/>
    <mergeCell ref="M8:M9"/>
    <mergeCell ref="N8:N9"/>
    <mergeCell ref="B9:C9"/>
    <mergeCell ref="A10:A11"/>
    <mergeCell ref="B10:B11"/>
    <mergeCell ref="C10:C11"/>
    <mergeCell ref="D10:D11"/>
    <mergeCell ref="E10:F15"/>
    <mergeCell ref="G10:G11"/>
    <mergeCell ref="A8:A9"/>
    <mergeCell ref="D8:D9"/>
    <mergeCell ref="E8:E9"/>
    <mergeCell ref="F8:F9"/>
    <mergeCell ref="G8:H8"/>
    <mergeCell ref="P12:AN13"/>
    <mergeCell ref="A14:A15"/>
    <mergeCell ref="B14:B15"/>
    <mergeCell ref="C14:C15"/>
    <mergeCell ref="D14:D15"/>
    <mergeCell ref="G14:G15"/>
    <mergeCell ref="H14:H15"/>
    <mergeCell ref="I14:I15"/>
    <mergeCell ref="P14:AN15"/>
    <mergeCell ref="A12:A13"/>
    <mergeCell ref="B12:B13"/>
    <mergeCell ref="C12:C13"/>
    <mergeCell ref="D12:D13"/>
    <mergeCell ref="G12:G13"/>
    <mergeCell ref="H12:H13"/>
    <mergeCell ref="I12:I13"/>
    <mergeCell ref="G16:H16"/>
    <mergeCell ref="P16:AN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P17:AN18"/>
    <mergeCell ref="A19:A20"/>
    <mergeCell ref="B19:B20"/>
    <mergeCell ref="C19:C20"/>
    <mergeCell ref="D19:D20"/>
    <mergeCell ref="E19:E20"/>
    <mergeCell ref="F19:F20"/>
    <mergeCell ref="G19:G20"/>
    <mergeCell ref="H19:H20"/>
    <mergeCell ref="P19:AN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P23:AN24"/>
    <mergeCell ref="J24:K24"/>
    <mergeCell ref="L24:M25"/>
    <mergeCell ref="N24:N25"/>
    <mergeCell ref="G25:H25"/>
    <mergeCell ref="J25:K25"/>
    <mergeCell ref="P25:AN25"/>
    <mergeCell ref="I21:I22"/>
    <mergeCell ref="P21:AN22"/>
    <mergeCell ref="M26:M27"/>
    <mergeCell ref="N26:N31"/>
    <mergeCell ref="P26:AN27"/>
    <mergeCell ref="A28:A29"/>
    <mergeCell ref="B28:B29"/>
    <mergeCell ref="C28:C29"/>
    <mergeCell ref="D28:D29"/>
    <mergeCell ref="E28:E29"/>
    <mergeCell ref="F28:F29"/>
    <mergeCell ref="G28:G29"/>
    <mergeCell ref="G26:G27"/>
    <mergeCell ref="H26:H27"/>
    <mergeCell ref="I26:I27"/>
    <mergeCell ref="J26:J27"/>
    <mergeCell ref="K26:K27"/>
    <mergeCell ref="L26:L27"/>
    <mergeCell ref="A26:A27"/>
    <mergeCell ref="B26:B27"/>
    <mergeCell ref="C26:C27"/>
    <mergeCell ref="D26:D27"/>
    <mergeCell ref="E26:E27"/>
    <mergeCell ref="F26:F27"/>
    <mergeCell ref="P28:AN29"/>
    <mergeCell ref="A30:A31"/>
    <mergeCell ref="P30:AN31"/>
    <mergeCell ref="B30:B31"/>
    <mergeCell ref="C30:C31"/>
    <mergeCell ref="D30:D31"/>
    <mergeCell ref="E30:E31"/>
    <mergeCell ref="F30:F31"/>
    <mergeCell ref="G30:G31"/>
    <mergeCell ref="H30:H31"/>
    <mergeCell ref="I30:I31"/>
    <mergeCell ref="J28:J29"/>
    <mergeCell ref="K28:K29"/>
    <mergeCell ref="L28:L29"/>
    <mergeCell ref="M28:M29"/>
    <mergeCell ref="J30:J31"/>
    <mergeCell ref="K30:K31"/>
    <mergeCell ref="L30:L31"/>
    <mergeCell ref="M30:M31"/>
    <mergeCell ref="H28:H29"/>
    <mergeCell ref="I28:I29"/>
    <mergeCell ref="L35:L36"/>
    <mergeCell ref="M35:M36"/>
    <mergeCell ref="A33:A34"/>
    <mergeCell ref="B33:B34"/>
    <mergeCell ref="C33:C34"/>
    <mergeCell ref="D33:D34"/>
    <mergeCell ref="E33:E34"/>
    <mergeCell ref="L33:L34"/>
    <mergeCell ref="M33:M34"/>
    <mergeCell ref="A35:A36"/>
    <mergeCell ref="B35:B36"/>
    <mergeCell ref="C35:C36"/>
    <mergeCell ref="D35:D36"/>
    <mergeCell ref="E35:E36"/>
    <mergeCell ref="G35:G36"/>
    <mergeCell ref="F33:F42"/>
    <mergeCell ref="G33:G34"/>
    <mergeCell ref="H33:H34"/>
    <mergeCell ref="I33:I34"/>
    <mergeCell ref="J33:J42"/>
    <mergeCell ref="K33:K34"/>
    <mergeCell ref="H35:H36"/>
    <mergeCell ref="I35:I36"/>
    <mergeCell ref="I39:I40"/>
    <mergeCell ref="H41:H42"/>
    <mergeCell ref="I41:I42"/>
    <mergeCell ref="K41:K42"/>
    <mergeCell ref="L41:L42"/>
    <mergeCell ref="M41:M42"/>
    <mergeCell ref="P41:AN42"/>
    <mergeCell ref="A39:A40"/>
    <mergeCell ref="B39:B40"/>
    <mergeCell ref="C39:C40"/>
    <mergeCell ref="D39:D40"/>
    <mergeCell ref="E39:E40"/>
    <mergeCell ref="G39:G40"/>
    <mergeCell ref="K39:K40"/>
    <mergeCell ref="L39:L40"/>
    <mergeCell ref="M39:M40"/>
    <mergeCell ref="A41:A42"/>
    <mergeCell ref="B41:B42"/>
    <mergeCell ref="C41:C42"/>
    <mergeCell ref="D41:D42"/>
    <mergeCell ref="E41:E42"/>
    <mergeCell ref="G41:G42"/>
    <mergeCell ref="N33:N42"/>
    <mergeCell ref="P33:AN34"/>
    <mergeCell ref="K35:K36"/>
    <mergeCell ref="P35:AN36"/>
    <mergeCell ref="A37:A38"/>
    <mergeCell ref="B37:B38"/>
    <mergeCell ref="C37:C38"/>
    <mergeCell ref="D37:D38"/>
    <mergeCell ref="E37:E38"/>
    <mergeCell ref="G37:G38"/>
    <mergeCell ref="H37:H38"/>
    <mergeCell ref="H39:H40"/>
    <mergeCell ref="P39:AN40"/>
    <mergeCell ref="K37:K38"/>
    <mergeCell ref="L37:L38"/>
    <mergeCell ref="M37:M38"/>
    <mergeCell ref="P37:AN38"/>
    <mergeCell ref="I37:I38"/>
    <mergeCell ref="M44:M45"/>
    <mergeCell ref="N44:N53"/>
    <mergeCell ref="P44:AN45"/>
    <mergeCell ref="A46:A47"/>
    <mergeCell ref="B46:B47"/>
    <mergeCell ref="C46:C47"/>
    <mergeCell ref="D46:D47"/>
    <mergeCell ref="E46:E47"/>
    <mergeCell ref="F46:F47"/>
    <mergeCell ref="G46:G47"/>
    <mergeCell ref="G44:G45"/>
    <mergeCell ref="H44:H45"/>
    <mergeCell ref="I44:I45"/>
    <mergeCell ref="J44:J45"/>
    <mergeCell ref="K44:K45"/>
    <mergeCell ref="L44:L45"/>
    <mergeCell ref="A44:A45"/>
    <mergeCell ref="B44:B45"/>
    <mergeCell ref="C44:C45"/>
    <mergeCell ref="D44:D45"/>
    <mergeCell ref="E44:E45"/>
    <mergeCell ref="F44:F45"/>
    <mergeCell ref="P46:AN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H46:H47"/>
    <mergeCell ref="I46:I47"/>
    <mergeCell ref="J46:J47"/>
    <mergeCell ref="K46:K47"/>
    <mergeCell ref="L46:L47"/>
    <mergeCell ref="M46:M47"/>
    <mergeCell ref="J48:J49"/>
    <mergeCell ref="K48:K49"/>
    <mergeCell ref="L48:L49"/>
    <mergeCell ref="M48:M49"/>
    <mergeCell ref="P48:AN49"/>
    <mergeCell ref="A50:A51"/>
    <mergeCell ref="B50:B51"/>
    <mergeCell ref="C50:C51"/>
    <mergeCell ref="D50:D51"/>
    <mergeCell ref="E50:E51"/>
    <mergeCell ref="L50:L51"/>
    <mergeCell ref="M50:M51"/>
    <mergeCell ref="P50:AN51"/>
    <mergeCell ref="A52:A53"/>
    <mergeCell ref="B52:B53"/>
    <mergeCell ref="C52:C53"/>
    <mergeCell ref="D52:D53"/>
    <mergeCell ref="E52:E53"/>
    <mergeCell ref="F52:F53"/>
    <mergeCell ref="G52:G53"/>
    <mergeCell ref="F50:F51"/>
    <mergeCell ref="G50:G51"/>
    <mergeCell ref="H50:H51"/>
    <mergeCell ref="I50:I51"/>
    <mergeCell ref="J50:J51"/>
    <mergeCell ref="K50:K51"/>
    <mergeCell ref="A64:E64"/>
    <mergeCell ref="A65:E65"/>
    <mergeCell ref="A66:E66"/>
    <mergeCell ref="A67:E67"/>
    <mergeCell ref="A68:E68"/>
    <mergeCell ref="A69:E69"/>
    <mergeCell ref="P52:AN53"/>
    <mergeCell ref="L55:M55"/>
    <mergeCell ref="A56:G63"/>
    <mergeCell ref="H56:L56"/>
    <mergeCell ref="H57:L57"/>
    <mergeCell ref="H58:L58"/>
    <mergeCell ref="H59:L59"/>
    <mergeCell ref="H60:L60"/>
    <mergeCell ref="H61:L61"/>
    <mergeCell ref="H62:L63"/>
    <mergeCell ref="H52:H53"/>
    <mergeCell ref="I52:I53"/>
    <mergeCell ref="J52:J53"/>
    <mergeCell ref="K52:K53"/>
    <mergeCell ref="L52:L53"/>
    <mergeCell ref="M52:M53"/>
  </mergeCells>
  <conditionalFormatting sqref="I10:I16">
    <cfRule type="cellIs" dxfId="719" priority="42" operator="greaterThan">
      <formula>0.2</formula>
    </cfRule>
  </conditionalFormatting>
  <conditionalFormatting sqref="M26:M31">
    <cfRule type="containsText" dxfId="718" priority="29" operator="containsText" text="invalid">
      <formula>NOT(ISERROR(SEARCH("invalid",M26)))</formula>
    </cfRule>
    <cfRule type="cellIs" dxfId="717" priority="40" operator="lessThan">
      <formula>167.5</formula>
    </cfRule>
    <cfRule type="cellIs" dxfId="716" priority="41" operator="greaterThan">
      <formula>228.5</formula>
    </cfRule>
  </conditionalFormatting>
  <conditionalFormatting sqref="M33:M42 M44:M53">
    <cfRule type="containsText" dxfId="715" priority="39" operator="containsText" text="INVALID">
      <formula>NOT(ISERROR(SEARCH("INVALID",M33)))</formula>
    </cfRule>
  </conditionalFormatting>
  <conditionalFormatting sqref="P33 P44 P46 P48 P50 P52 P35 P37 P39 P41">
    <cfRule type="containsText" dxfId="714" priority="38" operator="containsText" text="Sample">
      <formula>NOT(ISERROR(SEARCH("Sample",P33)))</formula>
    </cfRule>
  </conditionalFormatting>
  <conditionalFormatting sqref="P26 P28 P30">
    <cfRule type="containsText" dxfId="713" priority="37" operator="containsText" text="seed">
      <formula>NOT(ISERROR(SEARCH("seed",P26)))</formula>
    </cfRule>
  </conditionalFormatting>
  <conditionalFormatting sqref="P14 P10 P12">
    <cfRule type="containsText" dxfId="712" priority="36" operator="containsText" text="contamination">
      <formula>NOT(ISERROR(SEARCH("contamination",P10)))</formula>
    </cfRule>
  </conditionalFormatting>
  <conditionalFormatting sqref="P16">
    <cfRule type="containsText" dxfId="711" priority="35" operator="containsText" text="outside">
      <formula>NOT(ISERROR(SEARCH("outside",P16)))</formula>
    </cfRule>
  </conditionalFormatting>
  <conditionalFormatting sqref="I16 F25 I25 N26 P16 N43 N54 N32">
    <cfRule type="containsErrors" dxfId="710" priority="34">
      <formula>ISERROR(F16)</formula>
    </cfRule>
  </conditionalFormatting>
  <conditionalFormatting sqref="M18">
    <cfRule type="containsErrors" dxfId="709" priority="33">
      <formula>ISERROR(M18)</formula>
    </cfRule>
  </conditionalFormatting>
  <conditionalFormatting sqref="N33">
    <cfRule type="containsErrors" dxfId="708" priority="32">
      <formula>ISERROR(N33)</formula>
    </cfRule>
  </conditionalFormatting>
  <conditionalFormatting sqref="N44">
    <cfRule type="containsErrors" dxfId="707" priority="31">
      <formula>ISERROR(N44)</formula>
    </cfRule>
  </conditionalFormatting>
  <conditionalFormatting sqref="N55">
    <cfRule type="containsErrors" dxfId="706" priority="30">
      <formula>ISERROR(N55)</formula>
    </cfRule>
  </conditionalFormatting>
  <conditionalFormatting sqref="M33:M42">
    <cfRule type="containsText" dxfId="705" priority="28" operator="containsText" text="invalid">
      <formula>NOT(ISERROR(SEARCH("invalid",M33)))</formula>
    </cfRule>
  </conditionalFormatting>
  <conditionalFormatting sqref="M44:M53">
    <cfRule type="containsText" dxfId="704" priority="27" operator="containsText" text="invalid">
      <formula>NOT(ISERROR(SEARCH("invalid",M44)))</formula>
    </cfRule>
  </conditionalFormatting>
  <conditionalFormatting sqref="I26:M31 P30 P28 P26">
    <cfRule type="cellIs" dxfId="703" priority="25" operator="equal">
      <formula>0</formula>
    </cfRule>
    <cfRule type="containsErrors" dxfId="702" priority="26">
      <formula>ISERROR(I26)</formula>
    </cfRule>
  </conditionalFormatting>
  <conditionalFormatting sqref="I33:M42 P41 P39 P37 P35 P33">
    <cfRule type="cellIs" dxfId="701" priority="23" operator="equal">
      <formula>0</formula>
    </cfRule>
    <cfRule type="containsErrors" dxfId="700" priority="24">
      <formula>ISERROR(I33)</formula>
    </cfRule>
  </conditionalFormatting>
  <conditionalFormatting sqref="I44:N53 P44 P50 P48 P46 P52">
    <cfRule type="cellIs" dxfId="699" priority="21" operator="equal">
      <formula>0</formula>
    </cfRule>
    <cfRule type="containsErrors" dxfId="698" priority="22">
      <formula>ISERROR(I44)</formula>
    </cfRule>
  </conditionalFormatting>
  <conditionalFormatting sqref="P30 P28 P26">
    <cfRule type="containsBlanks" dxfId="697" priority="20">
      <formula>LEN(TRIM(P26))=0</formula>
    </cfRule>
  </conditionalFormatting>
  <conditionalFormatting sqref="I10:I15">
    <cfRule type="containsBlanks" dxfId="696" priority="19">
      <formula>LEN(TRIM(I10))=0</formula>
    </cfRule>
  </conditionalFormatting>
  <conditionalFormatting sqref="J24:K25">
    <cfRule type="containsText" dxfId="695" priority="18" operator="containsText" text="too">
      <formula>NOT(ISERROR(SEARCH("too",J24)))</formula>
    </cfRule>
  </conditionalFormatting>
  <conditionalFormatting sqref="E19 E21 E23 E17">
    <cfRule type="containsText" dxfId="694" priority="17" operator="containsText" text="delete">
      <formula>NOT(ISERROR(SEARCH("delete",E17)))</formula>
    </cfRule>
  </conditionalFormatting>
  <conditionalFormatting sqref="P25">
    <cfRule type="containsText" dxfId="693" priority="16" operator="containsText" text="seed">
      <formula>NOT(ISERROR(SEARCH("seed",P25)))</formula>
    </cfRule>
  </conditionalFormatting>
  <conditionalFormatting sqref="J24:K25 N24:N25 P25">
    <cfRule type="containsErrors" dxfId="692" priority="15">
      <formula>ISERROR(J24)</formula>
    </cfRule>
  </conditionalFormatting>
  <conditionalFormatting sqref="M26:M31 M33:M42 M44:M53">
    <cfRule type="cellIs" dxfId="691" priority="14" operator="lessThan">
      <formula>0</formula>
    </cfRule>
  </conditionalFormatting>
  <conditionalFormatting sqref="P17 P23 P19 P21">
    <cfRule type="containsText" dxfId="690" priority="13" operator="containsText" text="Need">
      <formula>NOT(ISERROR(SEARCH("Need",P17)))</formula>
    </cfRule>
  </conditionalFormatting>
  <conditionalFormatting sqref="I17:I24">
    <cfRule type="expression" dxfId="689" priority="12">
      <formula>(G17-H17&lt;2)</formula>
    </cfRule>
  </conditionalFormatting>
  <conditionalFormatting sqref="I17:I24">
    <cfRule type="expression" dxfId="688" priority="11">
      <formula>(H17&lt;1)</formula>
    </cfRule>
  </conditionalFormatting>
  <conditionalFormatting sqref="I17:I24">
    <cfRule type="expression" dxfId="687" priority="10">
      <formula>ISBLANK(H17)</formula>
    </cfRule>
  </conditionalFormatting>
  <conditionalFormatting sqref="E17:E18">
    <cfRule type="expression" dxfId="686" priority="9">
      <formula>ISBLANK(H17)</formula>
    </cfRule>
  </conditionalFormatting>
  <conditionalFormatting sqref="E19:E20">
    <cfRule type="expression" dxfId="685" priority="8">
      <formula>ISBLANK(H19)</formula>
    </cfRule>
  </conditionalFormatting>
  <conditionalFormatting sqref="E21:E22">
    <cfRule type="expression" dxfId="684" priority="7">
      <formula>ISBLANK(H21)</formula>
    </cfRule>
  </conditionalFormatting>
  <conditionalFormatting sqref="E23:E24">
    <cfRule type="expression" dxfId="683" priority="6">
      <formula>ISBLANK(H23)</formula>
    </cfRule>
  </conditionalFormatting>
  <conditionalFormatting sqref="P10:AN15">
    <cfRule type="containsText" dxfId="682" priority="4" operator="containsText" text="meter">
      <formula>NOT(ISERROR(SEARCH("meter",P10)))</formula>
    </cfRule>
    <cfRule type="containsText" dxfId="681" priority="5" operator="containsText" text="False">
      <formula>NOT(ISERROR(SEARCH("False",P10)))</formula>
    </cfRule>
  </conditionalFormatting>
  <conditionalFormatting sqref="I10:I11">
    <cfRule type="expression" dxfId="680" priority="3">
      <formula>I10&lt;0</formula>
    </cfRule>
  </conditionalFormatting>
  <conditionalFormatting sqref="I12:I13">
    <cfRule type="expression" dxfId="679" priority="2">
      <formula>I12&lt;0</formula>
    </cfRule>
  </conditionalFormatting>
  <conditionalFormatting sqref="I14:I15">
    <cfRule type="expression" dxfId="678" priority="1">
      <formula>I14&lt;0</formula>
    </cfRule>
  </conditionalFormatting>
  <pageMargins left="0.7" right="0.7" top="0.75" bottom="0.75" header="0.3" footer="0.3"/>
  <pageSetup scale="50" orientation="landscape" r:id="rId1"/>
  <colBreaks count="1" manualBreakCount="1">
    <brk id="16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70"/>
  <sheetViews>
    <sheetView showGridLines="0" zoomScaleNormal="100" workbookViewId="0"/>
  </sheetViews>
  <sheetFormatPr defaultRowHeight="12.75" x14ac:dyDescent="0.2"/>
  <cols>
    <col min="1" max="1" width="18" style="1" customWidth="1"/>
    <col min="2" max="8" width="11.7109375" style="1" customWidth="1"/>
    <col min="9" max="13" width="13.7109375" style="1" customWidth="1"/>
    <col min="14" max="14" width="15.7109375" style="1" customWidth="1"/>
    <col min="15" max="15" width="1.28515625" style="43" customWidth="1"/>
    <col min="16" max="16384" width="9.140625" style="1"/>
  </cols>
  <sheetData>
    <row r="1" spans="1:40" ht="12.75" customHeight="1" x14ac:dyDescent="0.2">
      <c r="A1" s="78" t="s">
        <v>25</v>
      </c>
      <c r="B1" s="79" t="s">
        <v>24</v>
      </c>
      <c r="C1" s="79"/>
      <c r="D1" s="19"/>
      <c r="E1" s="281" t="s">
        <v>22</v>
      </c>
      <c r="F1" s="281"/>
      <c r="G1" s="281"/>
      <c r="H1" s="281"/>
      <c r="I1" s="281"/>
      <c r="J1" s="281"/>
      <c r="K1" s="281"/>
      <c r="L1" s="281"/>
      <c r="M1" s="281"/>
      <c r="N1" s="282"/>
      <c r="O1" s="34"/>
    </row>
    <row r="2" spans="1:40" ht="12.75" customHeight="1" x14ac:dyDescent="0.2">
      <c r="A2" s="2" t="s">
        <v>19</v>
      </c>
      <c r="B2" s="3" t="s">
        <v>19</v>
      </c>
      <c r="C2" s="20"/>
      <c r="D2" s="14"/>
      <c r="E2" s="283"/>
      <c r="F2" s="283"/>
      <c r="G2" s="283"/>
      <c r="H2" s="283"/>
      <c r="I2" s="283"/>
      <c r="J2" s="283"/>
      <c r="K2" s="283"/>
      <c r="L2" s="283"/>
      <c r="M2" s="283"/>
      <c r="N2" s="284"/>
      <c r="O2" s="34"/>
    </row>
    <row r="3" spans="1:40" ht="12.75" customHeight="1" x14ac:dyDescent="0.2">
      <c r="A3" s="25"/>
      <c r="B3" s="285"/>
      <c r="C3" s="285"/>
      <c r="D3" s="23"/>
      <c r="E3" s="283"/>
      <c r="F3" s="283"/>
      <c r="G3" s="283"/>
      <c r="H3" s="283"/>
      <c r="I3" s="283"/>
      <c r="J3" s="283"/>
      <c r="K3" s="283"/>
      <c r="L3" s="283"/>
      <c r="M3" s="283"/>
      <c r="N3" s="284"/>
      <c r="O3" s="34"/>
    </row>
    <row r="4" spans="1:40" ht="12.75" customHeight="1" x14ac:dyDescent="0.2">
      <c r="A4" s="2" t="s">
        <v>20</v>
      </c>
      <c r="B4" s="3" t="s">
        <v>20</v>
      </c>
      <c r="C4" s="20"/>
      <c r="D4" s="14"/>
      <c r="E4" s="286" t="s">
        <v>21</v>
      </c>
      <c r="F4" s="286"/>
      <c r="G4" s="286"/>
      <c r="H4" s="286"/>
      <c r="I4" s="286"/>
      <c r="J4" s="286"/>
      <c r="K4" s="286"/>
      <c r="L4" s="286"/>
      <c r="M4" s="286"/>
      <c r="N4" s="287"/>
      <c r="O4" s="35"/>
    </row>
    <row r="5" spans="1:40" ht="12.75" customHeight="1" x14ac:dyDescent="0.2">
      <c r="A5" s="25"/>
      <c r="B5" s="285"/>
      <c r="C5" s="285"/>
      <c r="D5" s="23"/>
      <c r="E5" s="286"/>
      <c r="F5" s="286"/>
      <c r="G5" s="286"/>
      <c r="H5" s="286"/>
      <c r="I5" s="286"/>
      <c r="J5" s="286"/>
      <c r="K5" s="286"/>
      <c r="L5" s="286"/>
      <c r="M5" s="286"/>
      <c r="N5" s="287"/>
      <c r="O5" s="35"/>
    </row>
    <row r="6" spans="1:40" ht="12.75" customHeight="1" x14ac:dyDescent="0.2">
      <c r="A6" s="2" t="s">
        <v>36</v>
      </c>
      <c r="B6" s="3" t="s">
        <v>36</v>
      </c>
      <c r="C6" s="3"/>
      <c r="D6" s="23"/>
      <c r="E6" s="286"/>
      <c r="F6" s="286"/>
      <c r="G6" s="286"/>
      <c r="H6" s="286"/>
      <c r="I6" s="286"/>
      <c r="J6" s="286"/>
      <c r="K6" s="286"/>
      <c r="L6" s="286"/>
      <c r="M6" s="286"/>
      <c r="N6" s="287"/>
      <c r="O6" s="35"/>
    </row>
    <row r="7" spans="1:40" ht="12.75" customHeight="1" x14ac:dyDescent="0.2">
      <c r="A7" s="24"/>
      <c r="B7" s="288"/>
      <c r="C7" s="288"/>
      <c r="D7" s="31"/>
      <c r="E7" s="289"/>
      <c r="F7" s="289"/>
      <c r="G7" s="289"/>
      <c r="H7" s="289"/>
      <c r="I7" s="289"/>
      <c r="J7" s="289"/>
      <c r="K7" s="289"/>
      <c r="L7" s="21"/>
      <c r="M7" s="289"/>
      <c r="N7" s="290"/>
      <c r="O7" s="36"/>
    </row>
    <row r="8" spans="1:40" ht="14.25" customHeight="1" x14ac:dyDescent="0.2">
      <c r="A8" s="262" t="s">
        <v>0</v>
      </c>
      <c r="B8" s="83" t="s">
        <v>1</v>
      </c>
      <c r="C8" s="82" t="s">
        <v>40</v>
      </c>
      <c r="D8" s="264" t="s">
        <v>9</v>
      </c>
      <c r="E8" s="264" t="s">
        <v>10</v>
      </c>
      <c r="F8" s="264" t="s">
        <v>11</v>
      </c>
      <c r="G8" s="266" t="s">
        <v>7</v>
      </c>
      <c r="H8" s="266"/>
      <c r="I8" s="267" t="s">
        <v>37</v>
      </c>
      <c r="J8" s="267" t="s">
        <v>8</v>
      </c>
      <c r="K8" s="267" t="s">
        <v>12</v>
      </c>
      <c r="L8" s="267" t="s">
        <v>38</v>
      </c>
      <c r="M8" s="267" t="s">
        <v>39</v>
      </c>
      <c r="N8" s="299" t="s">
        <v>13</v>
      </c>
      <c r="O8" s="37"/>
    </row>
    <row r="9" spans="1:40" ht="55.5" customHeight="1" thickBot="1" x14ac:dyDescent="0.25">
      <c r="A9" s="263"/>
      <c r="B9" s="301" t="s">
        <v>43</v>
      </c>
      <c r="C9" s="302"/>
      <c r="D9" s="265"/>
      <c r="E9" s="265"/>
      <c r="F9" s="265"/>
      <c r="G9" s="69" t="s">
        <v>2</v>
      </c>
      <c r="H9" s="69" t="s">
        <v>3</v>
      </c>
      <c r="I9" s="268"/>
      <c r="J9" s="268"/>
      <c r="K9" s="268"/>
      <c r="L9" s="268"/>
      <c r="M9" s="268"/>
      <c r="N9" s="300"/>
      <c r="O9" s="37"/>
    </row>
    <row r="10" spans="1:40" ht="15" customHeight="1" x14ac:dyDescent="0.2">
      <c r="A10" s="276" t="s">
        <v>45</v>
      </c>
      <c r="B10" s="277"/>
      <c r="C10" s="165"/>
      <c r="D10" s="254">
        <v>1</v>
      </c>
      <c r="E10" s="292"/>
      <c r="F10" s="293"/>
      <c r="G10" s="279"/>
      <c r="H10" s="280"/>
      <c r="I10" s="271" t="str">
        <f>IF(AND(G10&gt;0,H10&gt;0),G10-H10,"")</f>
        <v/>
      </c>
      <c r="J10" s="90"/>
      <c r="K10" s="91"/>
      <c r="L10" s="71"/>
      <c r="M10" s="71"/>
      <c r="N10" s="72"/>
      <c r="O10" s="85"/>
      <c r="P10" s="136" t="str">
        <f>IF(ISBLANK(H10),"",IF(AND(I10&gt;0.2,I10&lt;0.3),"Contamination, Labware, or Supersaturation of Dilution (D.I.) water.",IF(AND(I10&gt;0.29),"Review SOP's and fix the contamination issue.",IF(AND(I10&lt;0),"D.O. meter equipment issues."))))</f>
        <v/>
      </c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</row>
    <row r="11" spans="1:40" ht="15" customHeight="1" x14ac:dyDescent="0.2">
      <c r="A11" s="272"/>
      <c r="B11" s="278"/>
      <c r="C11" s="148"/>
      <c r="D11" s="255"/>
      <c r="E11" s="294"/>
      <c r="F11" s="295"/>
      <c r="G11" s="274"/>
      <c r="H11" s="201"/>
      <c r="I11" s="269"/>
      <c r="J11" s="92"/>
      <c r="K11" s="93"/>
      <c r="L11" s="59"/>
      <c r="M11" s="59"/>
      <c r="N11" s="61"/>
      <c r="O11" s="85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</row>
    <row r="12" spans="1:40" ht="15" customHeight="1" x14ac:dyDescent="0.2">
      <c r="A12" s="258" t="s">
        <v>45</v>
      </c>
      <c r="B12" s="273"/>
      <c r="C12" s="148"/>
      <c r="D12" s="255">
        <v>2</v>
      </c>
      <c r="E12" s="294"/>
      <c r="F12" s="295"/>
      <c r="G12" s="170"/>
      <c r="H12" s="170"/>
      <c r="I12" s="269" t="str">
        <f>IF(AND(G12&gt;0,H12&gt;0),G12-H12,"")</f>
        <v/>
      </c>
      <c r="J12" s="92"/>
      <c r="K12" s="93"/>
      <c r="L12" s="59"/>
      <c r="M12" s="59"/>
      <c r="N12" s="61"/>
      <c r="O12" s="86"/>
      <c r="P12" s="136" t="str">
        <f>IF(ISBLANK(H12),"",IF(AND(I12&gt;0.2,I12&lt;0.3),"Contamination, Labware, or Supersaturation of Dilution (D.I.) water.",IF(AND(I12&gt;0.29),"Review SOP's and fix the contamination issue.",IF(AND(I12&lt;0),"D.O. meter equipment issues."))))</f>
        <v/>
      </c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</row>
    <row r="13" spans="1:40" ht="15" customHeight="1" x14ac:dyDescent="0.2">
      <c r="A13" s="272"/>
      <c r="B13" s="274"/>
      <c r="C13" s="148"/>
      <c r="D13" s="255"/>
      <c r="E13" s="294"/>
      <c r="F13" s="295"/>
      <c r="G13" s="275"/>
      <c r="H13" s="275"/>
      <c r="I13" s="270"/>
      <c r="J13" s="92"/>
      <c r="K13" s="93"/>
      <c r="L13" s="59"/>
      <c r="M13" s="59"/>
      <c r="N13" s="61"/>
      <c r="O13" s="8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</row>
    <row r="14" spans="1:40" ht="15" customHeight="1" x14ac:dyDescent="0.2">
      <c r="A14" s="325" t="s">
        <v>45</v>
      </c>
      <c r="B14" s="278"/>
      <c r="C14" s="148"/>
      <c r="D14" s="255">
        <v>3</v>
      </c>
      <c r="E14" s="294"/>
      <c r="F14" s="295"/>
      <c r="G14" s="147"/>
      <c r="H14" s="147"/>
      <c r="I14" s="269" t="str">
        <f>IF(AND(G14&gt;0,H14&gt;0),G14-H14,"")</f>
        <v/>
      </c>
      <c r="J14" s="92"/>
      <c r="K14" s="93"/>
      <c r="L14" s="59"/>
      <c r="M14" s="59"/>
      <c r="N14" s="61"/>
      <c r="O14" s="86"/>
      <c r="P14" s="136" t="str">
        <f>IF(ISBLANK(H14),"",IF(AND(I14&gt;0.2,I14&lt;0.3),"Contamination, Labware, or Supersaturation of Dilution (D.I.) water.",IF(AND(I14&gt;0.29),"Review SOP's and fix the contamination issue.",IF(AND(I14&lt;0),"D.O. meter equipment issues."))))</f>
        <v/>
      </c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</row>
    <row r="15" spans="1:40" ht="15" customHeight="1" thickBot="1" x14ac:dyDescent="0.25">
      <c r="A15" s="326"/>
      <c r="B15" s="291"/>
      <c r="C15" s="149"/>
      <c r="D15" s="260"/>
      <c r="E15" s="296"/>
      <c r="F15" s="297"/>
      <c r="G15" s="156"/>
      <c r="H15" s="156"/>
      <c r="I15" s="298"/>
      <c r="J15" s="92"/>
      <c r="K15" s="93"/>
      <c r="L15" s="59"/>
      <c r="M15" s="59"/>
      <c r="N15" s="62"/>
      <c r="O15" s="8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</row>
    <row r="16" spans="1:40" ht="13.5" thickBot="1" x14ac:dyDescent="0.25">
      <c r="A16" s="8" t="s">
        <v>6</v>
      </c>
      <c r="B16" s="11"/>
      <c r="C16" s="9"/>
      <c r="D16" s="10"/>
      <c r="E16" s="31"/>
      <c r="F16" s="47"/>
      <c r="G16" s="251" t="s">
        <v>17</v>
      </c>
      <c r="H16" s="252"/>
      <c r="I16" s="80" t="e">
        <f>AVERAGEIF(I10:I15,"&gt;0")</f>
        <v>#DIV/0!</v>
      </c>
      <c r="J16" s="92"/>
      <c r="K16" s="93"/>
      <c r="L16" s="59"/>
      <c r="M16" s="59"/>
      <c r="N16" s="63"/>
      <c r="O16" s="87"/>
      <c r="P16" s="336" t="e">
        <f>IF(I16&gt;0.2,"Outside QA/QC parameters.","")</f>
        <v>#DIV/0!</v>
      </c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</row>
    <row r="17" spans="1:40" ht="15" customHeight="1" x14ac:dyDescent="0.2">
      <c r="A17" s="276" t="s">
        <v>4</v>
      </c>
      <c r="B17" s="165"/>
      <c r="C17" s="165"/>
      <c r="D17" s="254">
        <v>4</v>
      </c>
      <c r="E17" s="333" t="str">
        <f t="shared" ref="E17:E23" si="0">IF(AND(I17&gt;=2,H17&gt;=1),"","Delete Seed Values")</f>
        <v>Delete Seed Values</v>
      </c>
      <c r="F17" s="340"/>
      <c r="G17" s="169"/>
      <c r="H17" s="169"/>
      <c r="I17" s="334" t="str">
        <f t="shared" ref="I17:I23" si="1">IF(ISBLANK(H17),"",(G17-H17))</f>
        <v/>
      </c>
      <c r="J17" s="60"/>
      <c r="K17" s="60"/>
      <c r="L17" s="58"/>
      <c r="M17" s="58"/>
      <c r="N17" s="64"/>
      <c r="O17" s="84"/>
      <c r="P17" s="335" t="str">
        <f>IF(ISBLANK(H17),"",IF(AND(H17&lt;1),"Need to DELETE this individual seed control sample to perform accuarate SCF calculation. D.O. Depletion &lt; 1.0 mg/L remaining in bottle. Environmental sample too strong. Use LESS Sample. Need more nutrient water in bottle. Sample is not dilute enough.",IF(AND(G17-H17&lt;2),"Need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</row>
    <row r="18" spans="1:40" ht="15" customHeight="1" x14ac:dyDescent="0.2">
      <c r="A18" s="272"/>
      <c r="B18" s="148"/>
      <c r="C18" s="148"/>
      <c r="D18" s="255"/>
      <c r="E18" s="333"/>
      <c r="F18" s="256"/>
      <c r="G18" s="147"/>
      <c r="H18" s="147"/>
      <c r="I18" s="257"/>
      <c r="J18" s="60"/>
      <c r="K18" s="60"/>
      <c r="L18" s="10"/>
      <c r="M18" s="54"/>
      <c r="N18" s="65"/>
      <c r="O18" s="38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</row>
    <row r="19" spans="1:40" ht="15" customHeight="1" x14ac:dyDescent="0.2">
      <c r="A19" s="258" t="s">
        <v>4</v>
      </c>
      <c r="B19" s="148"/>
      <c r="C19" s="148"/>
      <c r="D19" s="255">
        <v>5</v>
      </c>
      <c r="E19" s="333" t="str">
        <f t="shared" si="0"/>
        <v>Delete Seed Values</v>
      </c>
      <c r="F19" s="256"/>
      <c r="G19" s="147"/>
      <c r="H19" s="147"/>
      <c r="I19" s="257" t="str">
        <f t="shared" si="1"/>
        <v/>
      </c>
      <c r="J19" s="60"/>
      <c r="K19" s="60"/>
      <c r="L19" s="55"/>
      <c r="M19" s="56"/>
      <c r="N19" s="75"/>
      <c r="O19" s="31"/>
      <c r="P19" s="335" t="str">
        <f t="shared" ref="P19" si="2">IF(ISBLANK(H19),"",IF(AND(H19&lt;1),"Need to DELETE this individual seed control sample to perform accuarate SCF calculation. D.O. Depletion &lt; 1.0 mg/L remaining in bottle. Environmental sample too strong. Use LESS Sample. Need more nutrient water in bottle. Sample is not dilute enough.",IF(AND(G19-H19&lt;2),"Need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</row>
    <row r="20" spans="1:40" ht="15" customHeight="1" x14ac:dyDescent="0.2">
      <c r="A20" s="272"/>
      <c r="B20" s="148"/>
      <c r="C20" s="148"/>
      <c r="D20" s="255"/>
      <c r="E20" s="333"/>
      <c r="F20" s="256"/>
      <c r="G20" s="147"/>
      <c r="H20" s="147"/>
      <c r="I20" s="257"/>
      <c r="J20" s="60"/>
      <c r="K20" s="60"/>
      <c r="L20" s="57"/>
      <c r="M20" s="56"/>
      <c r="N20" s="75"/>
      <c r="O20" s="31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</row>
    <row r="21" spans="1:40" ht="15" customHeight="1" x14ac:dyDescent="0.2">
      <c r="A21" s="258" t="s">
        <v>44</v>
      </c>
      <c r="B21" s="148"/>
      <c r="C21" s="148"/>
      <c r="D21" s="255">
        <v>6</v>
      </c>
      <c r="E21" s="333" t="str">
        <f t="shared" si="0"/>
        <v>Delete Seed Values</v>
      </c>
      <c r="F21" s="256"/>
      <c r="G21" s="147"/>
      <c r="H21" s="147"/>
      <c r="I21" s="257" t="str">
        <f t="shared" si="1"/>
        <v/>
      </c>
      <c r="J21" s="60"/>
      <c r="K21" s="60"/>
      <c r="L21" s="57"/>
      <c r="M21" s="56"/>
      <c r="N21" s="75"/>
      <c r="O21" s="31"/>
      <c r="P21" s="335" t="str">
        <f t="shared" ref="P21" si="3">IF(ISBLANK(H21),"",IF(AND(H21&lt;1),"Need to DELETE this individual seed control sample to perform accuarate SCF calculation. D.O. Depletion &lt; 1.0 mg/L remaining in bottle. Environmental sample too strong. Use LESS Sample. Need more nutrient water in bottle. Sample is not dilute enough.",IF(AND(G21-H21&lt;2),"Need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</row>
    <row r="22" spans="1:40" ht="15" customHeight="1" x14ac:dyDescent="0.2">
      <c r="A22" s="272"/>
      <c r="B22" s="148"/>
      <c r="C22" s="148"/>
      <c r="D22" s="255"/>
      <c r="E22" s="333"/>
      <c r="F22" s="256"/>
      <c r="G22" s="147"/>
      <c r="H22" s="147"/>
      <c r="I22" s="257"/>
      <c r="J22" s="60"/>
      <c r="K22" s="60"/>
      <c r="L22" s="57"/>
      <c r="M22" s="56"/>
      <c r="N22" s="75"/>
      <c r="O22" s="31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</row>
    <row r="23" spans="1:40" ht="15" customHeight="1" thickBot="1" x14ac:dyDescent="0.25">
      <c r="A23" s="258" t="s">
        <v>4</v>
      </c>
      <c r="B23" s="148"/>
      <c r="C23" s="148"/>
      <c r="D23" s="255">
        <v>7</v>
      </c>
      <c r="E23" s="333" t="str">
        <f t="shared" si="0"/>
        <v>Delete Seed Values</v>
      </c>
      <c r="F23" s="148"/>
      <c r="G23" s="147"/>
      <c r="H23" s="147"/>
      <c r="I23" s="257" t="str">
        <f t="shared" si="1"/>
        <v/>
      </c>
      <c r="J23" s="73"/>
      <c r="K23" s="73"/>
      <c r="L23" s="74"/>
      <c r="M23" s="76"/>
      <c r="N23" s="77"/>
      <c r="O23" s="31"/>
      <c r="P23" s="335" t="str">
        <f t="shared" ref="P23" si="4">IF(ISBLANK(H23),"",IF(AND(H23&lt;1),"Need to DELETE mLs Seed to perform accuarate SCF calculation. D.O. Depletion &lt; 1.0 mg/L remaining in bottle. Environmental sample too strong. Use LESS Sample. Need more nutrient water in bottle. Sample is not dilute enough.",IF(AND(G23-H23&lt;2),"Need to DELETE mLs Seed to perform accuarate SCF calculation. D.O. Depletion less than at least 2.0 mg/L. Environmental sample too weak. Use MORE Sample. Need less nutrient water in bottle. Sample is too dilute.","")))</f>
        <v/>
      </c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</row>
    <row r="24" spans="1:40" ht="15" customHeight="1" thickBot="1" x14ac:dyDescent="0.25">
      <c r="A24" s="259"/>
      <c r="B24" s="149"/>
      <c r="C24" s="149"/>
      <c r="D24" s="260"/>
      <c r="E24" s="333"/>
      <c r="F24" s="149"/>
      <c r="G24" s="156"/>
      <c r="H24" s="156"/>
      <c r="I24" s="261"/>
      <c r="J24" s="328" t="e">
        <f>IF(N24&lt;0.6,"SCF too Weak?","")</f>
        <v>#DIV/0!</v>
      </c>
      <c r="K24" s="328"/>
      <c r="L24" s="327" t="s">
        <v>46</v>
      </c>
      <c r="M24" s="327"/>
      <c r="N24" s="324" t="e">
        <f>IF(F25&gt;0,I25/F25,"")</f>
        <v>#DIV/0!</v>
      </c>
      <c r="O24" s="31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</row>
    <row r="25" spans="1:40" ht="15" customHeight="1" thickBot="1" x14ac:dyDescent="0.25">
      <c r="A25" s="8" t="s">
        <v>6</v>
      </c>
      <c r="B25" s="11"/>
      <c r="C25" s="9"/>
      <c r="D25" s="10"/>
      <c r="E25" s="31"/>
      <c r="F25" s="68" t="e">
        <f>AVERAGEIF(F17:F24,"&gt;0")</f>
        <v>#DIV/0!</v>
      </c>
      <c r="G25" s="251"/>
      <c r="H25" s="252"/>
      <c r="I25" s="81" t="e">
        <f>AVERAGEIF(I17:I24,"&gt;0")</f>
        <v>#DIV/0!</v>
      </c>
      <c r="J25" s="328" t="e">
        <f>IF(N24&gt;1,"SCF too Strong?","")</f>
        <v>#DIV/0!</v>
      </c>
      <c r="K25" s="328"/>
      <c r="L25" s="327"/>
      <c r="M25" s="327"/>
      <c r="N25" s="324"/>
      <c r="O25" s="31"/>
      <c r="P25" s="335" t="e">
        <f>IF(AND(N24&gt;1),"Increase dilution water. Seed correction sample too strong.",IF(AND(N24&lt;0.6),"Decrease dilution water. Seed correction sample too weak.",""))</f>
        <v>#DIV/0!</v>
      </c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</row>
    <row r="26" spans="1:40" ht="15" customHeight="1" x14ac:dyDescent="0.2">
      <c r="A26" s="253" t="s">
        <v>14</v>
      </c>
      <c r="B26" s="165"/>
      <c r="C26" s="165"/>
      <c r="D26" s="254">
        <v>8</v>
      </c>
      <c r="E26" s="167"/>
      <c r="F26" s="165"/>
      <c r="G26" s="169"/>
      <c r="H26" s="169"/>
      <c r="I26" s="238" t="str">
        <f>IF(AND(G26&gt;0,H26&gt;0),G26-H26,"")</f>
        <v/>
      </c>
      <c r="J26" s="238" t="str">
        <f>IF(F26&gt;0,N24*F26,"")</f>
        <v/>
      </c>
      <c r="K26" s="238" t="str">
        <f>IF(AND(G26&gt;0,H26&gt;0),I26-J26,"")</f>
        <v/>
      </c>
      <c r="L26" s="240">
        <f>IF(E26&gt;0,300/E26,0)</f>
        <v>0</v>
      </c>
      <c r="M26" s="240" t="str">
        <f>IF(AND(I26&gt;=2,H26&gt;=1),L26*K26,"INVALID")</f>
        <v>INVALID</v>
      </c>
      <c r="N26" s="242" t="e">
        <f>N32</f>
        <v>#DIV/0!</v>
      </c>
      <c r="O26" s="32"/>
      <c r="P26" s="136" t="str">
        <f>IF(ISBLANK(H26),"",IF(AND(M26&gt;228.5),"Decrease mLs of seed delivered to GGA bottle. Confirm with last 20 Standard deviation results.",IF(AND(M26&lt;167.5),"Increase mLs of seed delivered to GGA bottle. Confirm with last 20 Standard deviation results.","")))</f>
        <v/>
      </c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</row>
    <row r="27" spans="1:40" ht="15" customHeight="1" x14ac:dyDescent="0.2">
      <c r="A27" s="233"/>
      <c r="B27" s="148"/>
      <c r="C27" s="148"/>
      <c r="D27" s="255"/>
      <c r="E27" s="152"/>
      <c r="F27" s="148"/>
      <c r="G27" s="147"/>
      <c r="H27" s="147"/>
      <c r="I27" s="228"/>
      <c r="J27" s="239"/>
      <c r="K27" s="228"/>
      <c r="L27" s="241"/>
      <c r="M27" s="241"/>
      <c r="N27" s="243"/>
      <c r="O27" s="32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</row>
    <row r="28" spans="1:40" ht="15" customHeight="1" x14ac:dyDescent="0.2">
      <c r="A28" s="233" t="s">
        <v>14</v>
      </c>
      <c r="B28" s="148"/>
      <c r="C28" s="148"/>
      <c r="D28" s="235">
        <v>9</v>
      </c>
      <c r="E28" s="229"/>
      <c r="F28" s="227" t="str">
        <f>IF(F26&gt;0,F26,"")</f>
        <v/>
      </c>
      <c r="G28" s="147"/>
      <c r="H28" s="147"/>
      <c r="I28" s="228" t="str">
        <f>IF(AND(G28&gt;0,H28&gt;0),G28-H28,"")</f>
        <v/>
      </c>
      <c r="J28" s="239" t="e">
        <f>IF(F28&gt;0,N24*F28,"")</f>
        <v>#DIV/0!</v>
      </c>
      <c r="K28" s="239" t="str">
        <f>IF(AND(G28&gt;0,H28&gt;0),I28-J28,"")</f>
        <v/>
      </c>
      <c r="L28" s="247">
        <f>IF(E28&gt;0,300/E28,0)</f>
        <v>0</v>
      </c>
      <c r="M28" s="241" t="str">
        <f t="shared" ref="M28" si="5">IF(AND(I28&gt;=2,H28&gt;=1),L28*K28,"INVALID")</f>
        <v>INVALID</v>
      </c>
      <c r="N28" s="243"/>
      <c r="O28" s="32"/>
      <c r="P28" s="136" t="str">
        <f>IF(ISBLANK(H28),"",IF(AND(M28&gt;228.5),"Decrease mLs of seed delivered to GGA bottle. Confirm with last 20 Standard deviation results.",IF(AND(M28&lt;167.5),"Increase mLs of seed delivered to GGA bottle. Confirm with last 20 Standard deviation results.","")))</f>
        <v/>
      </c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</row>
    <row r="29" spans="1:40" ht="15" customHeight="1" x14ac:dyDescent="0.2">
      <c r="A29" s="233"/>
      <c r="B29" s="148"/>
      <c r="C29" s="148"/>
      <c r="D29" s="237"/>
      <c r="E29" s="229"/>
      <c r="F29" s="227"/>
      <c r="G29" s="147"/>
      <c r="H29" s="147"/>
      <c r="I29" s="228"/>
      <c r="J29" s="245"/>
      <c r="K29" s="246"/>
      <c r="L29" s="248"/>
      <c r="M29" s="241"/>
      <c r="N29" s="243"/>
      <c r="O29" s="32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</row>
    <row r="30" spans="1:40" ht="15" customHeight="1" x14ac:dyDescent="0.2">
      <c r="A30" s="233" t="s">
        <v>14</v>
      </c>
      <c r="B30" s="148"/>
      <c r="C30" s="148"/>
      <c r="D30" s="235">
        <v>10</v>
      </c>
      <c r="E30" s="229"/>
      <c r="F30" s="227" t="str">
        <f>IF(F26&gt;0,F26,"")</f>
        <v/>
      </c>
      <c r="G30" s="147"/>
      <c r="H30" s="147"/>
      <c r="I30" s="228" t="str">
        <f>IF(AND(G30&gt;0,H30&gt;0),G30-H30,"")</f>
        <v/>
      </c>
      <c r="J30" s="239" t="e">
        <f>IF(F30&gt;0,N24*F30,"")</f>
        <v>#DIV/0!</v>
      </c>
      <c r="K30" s="228" t="str">
        <f>IF(AND(G30&gt;0,H30&gt;0),I30-J30,"")</f>
        <v/>
      </c>
      <c r="L30" s="241">
        <f>IF(E30&gt;0,300/E30,0)</f>
        <v>0</v>
      </c>
      <c r="M30" s="241" t="str">
        <f t="shared" ref="M30" si="6">IF(AND(I30&gt;=2,H30&gt;=1),L30*K30,"INVALID")</f>
        <v>INVALID</v>
      </c>
      <c r="N30" s="243"/>
      <c r="O30" s="32"/>
      <c r="P30" s="136" t="str">
        <f t="shared" ref="P30" si="7">IF(ISBLANK(H30),"",IF(AND(M30&gt;228.5),"Decrease mLs of seed delivered to GGA bottle. Confirm with last 20 Standard deviation results.",IF(AND(M30&lt;167.5),"Increase mLs of seed delivered to GGA bottle. Confirm with last 20 Standard deviation results.","")))</f>
        <v/>
      </c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</row>
    <row r="31" spans="1:40" ht="15" customHeight="1" thickBot="1" x14ac:dyDescent="0.25">
      <c r="A31" s="234"/>
      <c r="B31" s="149"/>
      <c r="C31" s="149"/>
      <c r="D31" s="236"/>
      <c r="E31" s="230"/>
      <c r="F31" s="231"/>
      <c r="G31" s="147"/>
      <c r="H31" s="147"/>
      <c r="I31" s="232"/>
      <c r="J31" s="249"/>
      <c r="K31" s="232"/>
      <c r="L31" s="250"/>
      <c r="M31" s="250"/>
      <c r="N31" s="244"/>
      <c r="O31" s="32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</row>
    <row r="32" spans="1:40" ht="13.5" thickBot="1" x14ac:dyDescent="0.25">
      <c r="A32" s="8" t="s">
        <v>6</v>
      </c>
      <c r="B32" s="50"/>
      <c r="C32" s="9"/>
      <c r="D32" s="10"/>
      <c r="E32" s="9"/>
      <c r="F32" s="51"/>
      <c r="G32" s="50"/>
      <c r="H32" s="50"/>
      <c r="I32" s="49"/>
      <c r="J32" s="11"/>
      <c r="K32" s="11"/>
      <c r="L32" s="49"/>
      <c r="M32" s="48" t="s">
        <v>5</v>
      </c>
      <c r="N32" s="52" t="e">
        <f>AVERAGEIF(M26:M31,"&gt;0")</f>
        <v>#DIV/0!</v>
      </c>
      <c r="O32" s="33"/>
      <c r="P32" s="45"/>
      <c r="Q32" s="45"/>
      <c r="R32" s="45"/>
      <c r="S32" s="45"/>
      <c r="T32" s="45"/>
      <c r="U32" s="45"/>
      <c r="V32" s="45"/>
      <c r="W32" s="45"/>
      <c r="X32" s="45"/>
      <c r="Y32" s="46"/>
      <c r="Z32" s="46"/>
      <c r="AA32" s="46"/>
      <c r="AB32" s="46"/>
      <c r="AC32" s="46"/>
      <c r="AD32" s="46"/>
      <c r="AE32" s="46"/>
    </row>
    <row r="33" spans="1:40" ht="15" customHeight="1" x14ac:dyDescent="0.2">
      <c r="A33" s="209" t="s">
        <v>15</v>
      </c>
      <c r="B33" s="211"/>
      <c r="C33" s="211"/>
      <c r="D33" s="212">
        <v>11</v>
      </c>
      <c r="E33" s="213"/>
      <c r="F33" s="214"/>
      <c r="G33" s="217"/>
      <c r="H33" s="195"/>
      <c r="I33" s="196" t="str">
        <f>IF(AND(G33&gt;0,H33&gt;0),G33-H33,"")</f>
        <v/>
      </c>
      <c r="J33" s="203"/>
      <c r="K33" s="206" t="str">
        <f>IF(AND(G33&gt;0,H33&gt;0),I33-J33,"")</f>
        <v/>
      </c>
      <c r="L33" s="218">
        <f>IF(E33&gt;0,300/E33,0)</f>
        <v>0</v>
      </c>
      <c r="M33" s="219" t="str">
        <f>IF(AND(I33&gt;=2,H33&gt;=1),L33*K33,"INVALID")</f>
        <v>INVALID</v>
      </c>
      <c r="N33" s="179" t="e">
        <f>N43</f>
        <v>#DIV/0!</v>
      </c>
      <c r="O33" s="39"/>
      <c r="P33" s="136" t="str">
        <f>IF(ISBLANK(H33),"",IF(AND(H33&lt;1),"D.O. Depletion &lt; 1.0 mg/L remaining in bottle. Environmental sample too strong. Use LESS Sample. Need more nutrient water in bottle. Sample is not dilute enough.",IF(AND(G33-H33&lt;2),"D.O. Depletion less than at least 2.0 mg/L. Environmental sample too weak. Use MORE Sample. Need less nutrient water in bottle. Sample is too dilute.","")))</f>
        <v/>
      </c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</row>
    <row r="34" spans="1:40" ht="15" customHeight="1" x14ac:dyDescent="0.2">
      <c r="A34" s="210"/>
      <c r="B34" s="185"/>
      <c r="C34" s="185"/>
      <c r="D34" s="187"/>
      <c r="E34" s="189"/>
      <c r="F34" s="215"/>
      <c r="G34" s="191"/>
      <c r="H34" s="193"/>
      <c r="I34" s="197"/>
      <c r="J34" s="204"/>
      <c r="K34" s="175"/>
      <c r="L34" s="178"/>
      <c r="M34" s="172"/>
      <c r="N34" s="180"/>
      <c r="O34" s="40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</row>
    <row r="35" spans="1:40" ht="15" customHeight="1" x14ac:dyDescent="0.2">
      <c r="A35" s="182" t="s">
        <v>15</v>
      </c>
      <c r="B35" s="184"/>
      <c r="C35" s="184"/>
      <c r="D35" s="186">
        <v>12</v>
      </c>
      <c r="E35" s="188"/>
      <c r="F35" s="215"/>
      <c r="G35" s="190"/>
      <c r="H35" s="192"/>
      <c r="I35" s="194" t="str">
        <f t="shared" ref="I35" si="8">IF(AND(G35&gt;0,H35&gt;0),G35-H35,"")</f>
        <v/>
      </c>
      <c r="J35" s="204"/>
      <c r="K35" s="175" t="str">
        <f t="shared" ref="K35" si="9">IF(AND(G35&gt;0,H35&gt;0),I35-J35,"")</f>
        <v/>
      </c>
      <c r="L35" s="172">
        <f t="shared" ref="L35" si="10">IF(E35&gt;0,300/E35,0)</f>
        <v>0</v>
      </c>
      <c r="M35" s="172" t="str">
        <f>IF(AND(I35&gt;=2,H35&gt;=1),L35*K35,"INVALID")</f>
        <v>INVALID</v>
      </c>
      <c r="N35" s="180"/>
      <c r="O35" s="40"/>
      <c r="P35" s="136" t="str">
        <f t="shared" ref="P35" si="11">IF(ISBLANK(H35),"",IF(AND(H35&lt;1),"D.O. Depletion &lt; 1.0 mg/L remaining in bottle. Environmental sample too strong. Use LESS Sample. Need more nutrient water in bottle. Sample is not dilute enough.",IF(AND(G35-H35&lt;2),"D.O. Depletion less than at least 2.0 mg/L. Environmental sample too weak. Use MORE Sample. Need less nutrient water in bottle. Sample is too dilute.","")))</f>
        <v/>
      </c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</row>
    <row r="36" spans="1:40" ht="15" customHeight="1" x14ac:dyDescent="0.2">
      <c r="A36" s="183"/>
      <c r="B36" s="185"/>
      <c r="C36" s="185"/>
      <c r="D36" s="187"/>
      <c r="E36" s="189"/>
      <c r="F36" s="215"/>
      <c r="G36" s="191"/>
      <c r="H36" s="193"/>
      <c r="I36" s="194"/>
      <c r="J36" s="204"/>
      <c r="K36" s="175"/>
      <c r="L36" s="172"/>
      <c r="M36" s="172"/>
      <c r="N36" s="180"/>
      <c r="O36" s="40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</row>
    <row r="37" spans="1:40" ht="15" customHeight="1" x14ac:dyDescent="0.2">
      <c r="A37" s="198" t="s">
        <v>15</v>
      </c>
      <c r="B37" s="184"/>
      <c r="C37" s="184"/>
      <c r="D37" s="186">
        <v>13</v>
      </c>
      <c r="E37" s="188"/>
      <c r="F37" s="215"/>
      <c r="G37" s="190"/>
      <c r="H37" s="192"/>
      <c r="I37" s="194" t="str">
        <f t="shared" ref="I37:I41" si="12">IF(AND(G37&gt;0,H37&gt;0),G37-H37,"")</f>
        <v/>
      </c>
      <c r="J37" s="204"/>
      <c r="K37" s="175" t="str">
        <f t="shared" ref="K37" si="13">IF(AND(G37&gt;0,H37&gt;0),I37-J37,"")</f>
        <v/>
      </c>
      <c r="L37" s="172">
        <f t="shared" ref="L37" si="14">IF(E37&gt;0,300/E37,0)</f>
        <v>0</v>
      </c>
      <c r="M37" s="172" t="str">
        <f>IF(AND(I37&gt;=2,H37&gt;=1),L37*K37,"INVALID")</f>
        <v>INVALID</v>
      </c>
      <c r="N37" s="180"/>
      <c r="O37" s="40"/>
      <c r="P37" s="136" t="str">
        <f t="shared" ref="P37" si="15">IF(ISBLANK(H37),"",IF(AND(H37&lt;1),"D.O. Depletion &lt; 1.0 mg/L remaining in bottle. Environmental sample too strong. Use LESS Sample. Need more nutrient water in bottle. Sample is not dilute enough.",IF(AND(G37-H37&lt;2),"D.O. Depletion less than at least 2.0 mg/L. Environmental sample too weak. Use MORE Sample. Need less nutrient water in bottle. Sample is too dilute.","")))</f>
        <v/>
      </c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</row>
    <row r="38" spans="1:40" ht="15" customHeight="1" x14ac:dyDescent="0.2">
      <c r="A38" s="182"/>
      <c r="B38" s="220"/>
      <c r="C38" s="220"/>
      <c r="D38" s="221"/>
      <c r="E38" s="222"/>
      <c r="F38" s="215"/>
      <c r="G38" s="223"/>
      <c r="H38" s="224"/>
      <c r="I38" s="173"/>
      <c r="J38" s="204"/>
      <c r="K38" s="175"/>
      <c r="L38" s="172"/>
      <c r="M38" s="172"/>
      <c r="N38" s="180"/>
      <c r="O38" s="41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</row>
    <row r="39" spans="1:40" ht="15" customHeight="1" x14ac:dyDescent="0.2">
      <c r="A39" s="198" t="s">
        <v>15</v>
      </c>
      <c r="B39" s="184"/>
      <c r="C39" s="184"/>
      <c r="D39" s="186">
        <v>14</v>
      </c>
      <c r="E39" s="199"/>
      <c r="F39" s="215"/>
      <c r="G39" s="170"/>
      <c r="H39" s="170"/>
      <c r="I39" s="173" t="str">
        <f t="shared" si="12"/>
        <v/>
      </c>
      <c r="J39" s="204"/>
      <c r="K39" s="175" t="str">
        <f>IF(AND(G39&gt;0,H39&gt;0),I39-J39,"")</f>
        <v/>
      </c>
      <c r="L39" s="178">
        <f>IF(E39&gt;0,300/E39,0)</f>
        <v>0</v>
      </c>
      <c r="M39" s="172" t="str">
        <f>IF(AND(I39&gt;=2,H39&gt;=1),L39*K39,"INVALID")</f>
        <v>INVALID</v>
      </c>
      <c r="N39" s="180"/>
      <c r="O39" s="41"/>
      <c r="P39" s="136" t="str">
        <f t="shared" ref="P39" si="16">IF(ISBLANK(H39),"",IF(AND(H39&lt;1),"D.O. Depletion &lt; 1.0 mg/L remaining in bottle. Environmental sample too strong. Use LESS Sample. Need more nutrient water in bottle. Sample is not dilute enough.",IF(AND(G39-H39&lt;2),"D.O. Depletion less than at least 2.0 mg/L. Environmental sample too weak. Use MORE Sample. Need less nutrient water in bottle. Sample is too dilute.","")))</f>
        <v/>
      </c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</row>
    <row r="40" spans="1:40" ht="15" customHeight="1" x14ac:dyDescent="0.2">
      <c r="A40" s="182"/>
      <c r="B40" s="185"/>
      <c r="C40" s="185"/>
      <c r="D40" s="187"/>
      <c r="E40" s="200"/>
      <c r="F40" s="215"/>
      <c r="G40" s="201"/>
      <c r="H40" s="201"/>
      <c r="I40" s="202"/>
      <c r="J40" s="204"/>
      <c r="K40" s="175"/>
      <c r="L40" s="178"/>
      <c r="M40" s="172"/>
      <c r="N40" s="180"/>
      <c r="O40" s="41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</row>
    <row r="41" spans="1:40" ht="15" customHeight="1" x14ac:dyDescent="0.2">
      <c r="A41" s="198" t="s">
        <v>15</v>
      </c>
      <c r="B41" s="184"/>
      <c r="C41" s="184"/>
      <c r="D41" s="186">
        <v>15</v>
      </c>
      <c r="E41" s="199"/>
      <c r="F41" s="215"/>
      <c r="G41" s="170"/>
      <c r="H41" s="170"/>
      <c r="I41" s="173" t="str">
        <f t="shared" si="12"/>
        <v/>
      </c>
      <c r="J41" s="204"/>
      <c r="K41" s="175" t="str">
        <f t="shared" ref="K41" si="17">IF(AND(G41&gt;0,H41&gt;0),I41-J41,"")</f>
        <v/>
      </c>
      <c r="L41" s="172">
        <f t="shared" ref="L41" si="18">IF(E41&gt;0,300/E41,0)</f>
        <v>0</v>
      </c>
      <c r="M41" s="172" t="str">
        <f>IF(AND(I41&gt;=2,H41&gt;=1),L41*K41,"INVALID")</f>
        <v>INVALID</v>
      </c>
      <c r="N41" s="180"/>
      <c r="O41" s="41"/>
      <c r="P41" s="136" t="str">
        <f t="shared" ref="P41" si="19">IF(ISBLANK(H41),"",IF(AND(H41&lt;1),"D.O. Depletion &lt; 1.0 mg/L remaining in bottle. Environmental sample too strong. Use LESS Sample. Need more nutrient water in bottle. Sample is not dilute enough.",IF(AND(G41-H41&lt;2),"D.O. Depletion less than at least 2.0 mg/L. Environmental sample too weak. Use MORE Sample. Need less nutrient water in bottle. Sample is too dilute.","")))</f>
        <v/>
      </c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</row>
    <row r="42" spans="1:40" ht="15" customHeight="1" thickBot="1" x14ac:dyDescent="0.25">
      <c r="A42" s="207"/>
      <c r="B42" s="208"/>
      <c r="C42" s="208"/>
      <c r="D42" s="225"/>
      <c r="E42" s="226"/>
      <c r="F42" s="216"/>
      <c r="G42" s="171"/>
      <c r="H42" s="171"/>
      <c r="I42" s="174"/>
      <c r="J42" s="205"/>
      <c r="K42" s="176"/>
      <c r="L42" s="177"/>
      <c r="M42" s="177"/>
      <c r="N42" s="181"/>
      <c r="O42" s="41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</row>
    <row r="43" spans="1:40" ht="13.5" thickBot="1" x14ac:dyDescent="0.25">
      <c r="A43" s="8" t="s">
        <v>6</v>
      </c>
      <c r="B43" s="50"/>
      <c r="C43" s="9"/>
      <c r="D43" s="10"/>
      <c r="E43" s="9"/>
      <c r="F43" s="51"/>
      <c r="G43" s="50"/>
      <c r="H43" s="50"/>
      <c r="I43" s="49"/>
      <c r="J43" s="11"/>
      <c r="K43" s="11"/>
      <c r="L43" s="49"/>
      <c r="M43" s="48" t="s">
        <v>15</v>
      </c>
      <c r="N43" s="94" t="e">
        <f>AVERAGEIF(M33:M42,"&gt;0")</f>
        <v>#DIV/0!</v>
      </c>
      <c r="O43" s="33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</row>
    <row r="44" spans="1:40" ht="15" customHeight="1" x14ac:dyDescent="0.2">
      <c r="A44" s="164" t="s">
        <v>16</v>
      </c>
      <c r="B44" s="165"/>
      <c r="C44" s="165"/>
      <c r="D44" s="166">
        <v>16</v>
      </c>
      <c r="E44" s="167"/>
      <c r="F44" s="168" t="str">
        <f>IF(F26&gt;0,F26,"")</f>
        <v/>
      </c>
      <c r="G44" s="169"/>
      <c r="H44" s="169"/>
      <c r="I44" s="139" t="str">
        <f t="shared" ref="I44:I52" si="20">IF(AND(G44&gt;0,H44&gt;0),G44-H44,"")</f>
        <v/>
      </c>
      <c r="J44" s="158" t="e">
        <f>IF(F44&gt;0,N24*F44,"")</f>
        <v>#DIV/0!</v>
      </c>
      <c r="K44" s="159" t="str">
        <f t="shared" ref="K44:K52" si="21">IF(AND(G44&gt;0,H44&gt;0),I44-J44,"")</f>
        <v/>
      </c>
      <c r="L44" s="160">
        <f t="shared" ref="L44:L52" si="22">IF(E44&gt;0,300/E44,0)</f>
        <v>0</v>
      </c>
      <c r="M44" s="160" t="str">
        <f>IF(AND(I44&gt;=2,H44&gt;=1),L44*K44,"INVALID")</f>
        <v>INVALID</v>
      </c>
      <c r="N44" s="161" t="e">
        <f>N54</f>
        <v>#DIV/0!</v>
      </c>
      <c r="O44" s="39"/>
      <c r="P44" s="341" t="str">
        <f>IF(ISBLANK(H44),"",IF(AND(H44&lt;1),"D.O. Depletion &lt; 1.0 mg/L remaining in bottle. Environmental sample too strong. Use LESS Sample. Need more nutrient water in bottle. Sample is not dilute enough.",IF(AND(G44-H44&lt;2),"D.O. Depletion less than at least 2.0 mg/L. Environmental sample too weak. Use MORE Sample. Need less nutrient water in bottle. Sample is too dilute.","")))</f>
        <v/>
      </c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</row>
    <row r="45" spans="1:40" ht="15" customHeight="1" x14ac:dyDescent="0.2">
      <c r="A45" s="131"/>
      <c r="B45" s="148"/>
      <c r="C45" s="148"/>
      <c r="D45" s="157"/>
      <c r="E45" s="152"/>
      <c r="F45" s="154"/>
      <c r="G45" s="147"/>
      <c r="H45" s="147"/>
      <c r="I45" s="139"/>
      <c r="J45" s="141"/>
      <c r="K45" s="143"/>
      <c r="L45" s="145"/>
      <c r="M45" s="145"/>
      <c r="N45" s="162"/>
      <c r="O45" s="39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</row>
    <row r="46" spans="1:40" ht="15" customHeight="1" x14ac:dyDescent="0.2">
      <c r="A46" s="131" t="s">
        <v>16</v>
      </c>
      <c r="B46" s="148"/>
      <c r="C46" s="148"/>
      <c r="D46" s="157">
        <v>17</v>
      </c>
      <c r="E46" s="152"/>
      <c r="F46" s="154" t="str">
        <f>IF(F26&gt;0,F26,"")</f>
        <v/>
      </c>
      <c r="G46" s="147"/>
      <c r="H46" s="147"/>
      <c r="I46" s="139" t="str">
        <f t="shared" si="20"/>
        <v/>
      </c>
      <c r="J46" s="141" t="e">
        <f>IF(F46&gt;0,N24*F46,"")</f>
        <v>#DIV/0!</v>
      </c>
      <c r="K46" s="143" t="str">
        <f t="shared" si="21"/>
        <v/>
      </c>
      <c r="L46" s="145">
        <f t="shared" si="22"/>
        <v>0</v>
      </c>
      <c r="M46" s="145" t="str">
        <f t="shared" ref="M46" si="23">IF(AND(I46&gt;=2,H46&gt;=1),L46*K46,"INVALID")</f>
        <v>INVALID</v>
      </c>
      <c r="N46" s="162"/>
      <c r="O46" s="39"/>
      <c r="P46" s="341" t="str">
        <f t="shared" ref="P46" si="24">IF(ISBLANK(H46),"",IF(AND(H46&lt;1),"D.O. Depletion &lt; 1.0 mg/L remaining in bottle. Environmental sample too strong. Use LESS Sample. Need more nutrient water in bottle. Sample is not dilute enough.",IF(AND(G46-H46&lt;2),"D.O. Depletion less than at least 2.0 mg/L. Environmental sample too weak. Use MORE Sample. Need less nutrient water in bottle. Sample is too dilute.","")))</f>
        <v/>
      </c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41"/>
    </row>
    <row r="47" spans="1:40" ht="15" customHeight="1" x14ac:dyDescent="0.2">
      <c r="A47" s="131"/>
      <c r="B47" s="148"/>
      <c r="C47" s="148"/>
      <c r="D47" s="157"/>
      <c r="E47" s="152"/>
      <c r="F47" s="154"/>
      <c r="G47" s="147"/>
      <c r="H47" s="147"/>
      <c r="I47" s="139"/>
      <c r="J47" s="141"/>
      <c r="K47" s="143"/>
      <c r="L47" s="145"/>
      <c r="M47" s="145"/>
      <c r="N47" s="162"/>
      <c r="O47" s="39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</row>
    <row r="48" spans="1:40" ht="15" customHeight="1" x14ac:dyDescent="0.2">
      <c r="A48" s="131" t="s">
        <v>16</v>
      </c>
      <c r="B48" s="148"/>
      <c r="C48" s="148"/>
      <c r="D48" s="150">
        <v>18</v>
      </c>
      <c r="E48" s="152"/>
      <c r="F48" s="154" t="str">
        <f>IF(F26&gt;0,F26,"")</f>
        <v/>
      </c>
      <c r="G48" s="147"/>
      <c r="H48" s="147"/>
      <c r="I48" s="139" t="str">
        <f t="shared" si="20"/>
        <v/>
      </c>
      <c r="J48" s="141" t="e">
        <f>IF(F48&gt;0,N24*F48,"")</f>
        <v>#DIV/0!</v>
      </c>
      <c r="K48" s="143" t="str">
        <f t="shared" si="21"/>
        <v/>
      </c>
      <c r="L48" s="145">
        <f t="shared" si="22"/>
        <v>0</v>
      </c>
      <c r="M48" s="145" t="str">
        <f t="shared" ref="M48" si="25">IF(AND(I48&gt;=2,H48&gt;=1),L48*K48,"INVALID")</f>
        <v>INVALID</v>
      </c>
      <c r="N48" s="162"/>
      <c r="O48" s="39"/>
      <c r="P48" s="341" t="str">
        <f t="shared" ref="P48" si="26">IF(ISBLANK(H48),"",IF(AND(H48&lt;1),"D.O. Depletion &lt; 1.0 mg/L remaining in bottle. Environmental sample too strong. Use LESS Sample. Need more nutrient water in bottle. Sample is not dilute enough.",IF(AND(G48-H48&lt;2),"D.O. Depletion less than at least 2.0 mg/L. Environmental sample too weak. Use MORE Sample. Need less nutrient water in bottle. Sample is too dilute.","")))</f>
        <v/>
      </c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</row>
    <row r="49" spans="1:40" ht="15" customHeight="1" x14ac:dyDescent="0.2">
      <c r="A49" s="131"/>
      <c r="B49" s="148"/>
      <c r="C49" s="148"/>
      <c r="D49" s="150"/>
      <c r="E49" s="152"/>
      <c r="F49" s="154"/>
      <c r="G49" s="147"/>
      <c r="H49" s="147"/>
      <c r="I49" s="139"/>
      <c r="J49" s="141"/>
      <c r="K49" s="143"/>
      <c r="L49" s="145"/>
      <c r="M49" s="145"/>
      <c r="N49" s="162"/>
      <c r="O49" s="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</row>
    <row r="50" spans="1:40" ht="15" customHeight="1" x14ac:dyDescent="0.2">
      <c r="A50" s="131" t="s">
        <v>16</v>
      </c>
      <c r="B50" s="148"/>
      <c r="C50" s="148"/>
      <c r="D50" s="150">
        <v>19</v>
      </c>
      <c r="E50" s="152"/>
      <c r="F50" s="154" t="str">
        <f>IF(F26&gt;0,F26,"")</f>
        <v/>
      </c>
      <c r="G50" s="147"/>
      <c r="H50" s="147"/>
      <c r="I50" s="139" t="str">
        <f t="shared" si="20"/>
        <v/>
      </c>
      <c r="J50" s="141" t="e">
        <f>IF(F50&gt;0,N24*F50,"")</f>
        <v>#DIV/0!</v>
      </c>
      <c r="K50" s="143" t="str">
        <f t="shared" si="21"/>
        <v/>
      </c>
      <c r="L50" s="145">
        <f t="shared" si="22"/>
        <v>0</v>
      </c>
      <c r="M50" s="145" t="str">
        <f t="shared" ref="M50" si="27">IF(AND(I50&gt;=2,H50&gt;=1),L50*K50,"INVALID")</f>
        <v>INVALID</v>
      </c>
      <c r="N50" s="162"/>
      <c r="O50" s="41"/>
      <c r="P50" s="341" t="str">
        <f t="shared" ref="P50" si="28">IF(ISBLANK(H50),"",IF(AND(H50&lt;1),"D.O. Depletion &lt; 1.0 mg/L remaining in bottle. Environmental sample too strong. Use LESS Sample. Need more nutrient water in bottle. Sample is not dilute enough.",IF(AND(G50-H50&lt;2),"D.O. Depletion less than at least 2.0 mg/L. Environmental sample too weak. Use MORE Sample. Need less nutrient water in bottle. Sample is too dilute.","")))</f>
        <v/>
      </c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</row>
    <row r="51" spans="1:40" ht="15" customHeight="1" x14ac:dyDescent="0.2">
      <c r="A51" s="131"/>
      <c r="B51" s="148"/>
      <c r="C51" s="148"/>
      <c r="D51" s="150"/>
      <c r="E51" s="152"/>
      <c r="F51" s="154"/>
      <c r="G51" s="147"/>
      <c r="H51" s="147"/>
      <c r="I51" s="139"/>
      <c r="J51" s="141"/>
      <c r="K51" s="143"/>
      <c r="L51" s="145"/>
      <c r="M51" s="145"/>
      <c r="N51" s="162"/>
      <c r="O51" s="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</row>
    <row r="52" spans="1:40" ht="15" customHeight="1" x14ac:dyDescent="0.2">
      <c r="A52" s="131" t="s">
        <v>16</v>
      </c>
      <c r="B52" s="148"/>
      <c r="C52" s="148"/>
      <c r="D52" s="150">
        <v>20</v>
      </c>
      <c r="E52" s="152"/>
      <c r="F52" s="154" t="str">
        <f>IF(F26&gt;0,F26,"")</f>
        <v/>
      </c>
      <c r="G52" s="147"/>
      <c r="H52" s="147"/>
      <c r="I52" s="139" t="str">
        <f t="shared" si="20"/>
        <v/>
      </c>
      <c r="J52" s="141" t="e">
        <f>IF(F52&gt;0,N24*F52,"")</f>
        <v>#DIV/0!</v>
      </c>
      <c r="K52" s="143" t="str">
        <f t="shared" si="21"/>
        <v/>
      </c>
      <c r="L52" s="145">
        <f t="shared" si="22"/>
        <v>0</v>
      </c>
      <c r="M52" s="145" t="str">
        <f t="shared" ref="M52" si="29">IF(AND(I52&gt;=2,H52&gt;=1),L52*K52,"INVALID")</f>
        <v>INVALID</v>
      </c>
      <c r="N52" s="162"/>
      <c r="O52" s="41"/>
      <c r="P52" s="341" t="str">
        <f t="shared" ref="P52" si="30">IF(ISBLANK(H52),"",IF(AND(H52&lt;1),"D.O. Depletion &lt; 1.0 mg/L remaining in bottle. Environmental sample too strong. Use LESS Sample. Need more nutrient water in bottle. Sample is not dilute enough.",IF(AND(G52-H52&lt;2),"D.O. Depletion less than at least 2.0 mg/L. Environmental sample too weak. Use MORE Sample. Need less nutrient water in bottle. Sample is too dilute.","")))</f>
        <v/>
      </c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</row>
    <row r="53" spans="1:40" ht="15" customHeight="1" thickBot="1" x14ac:dyDescent="0.25">
      <c r="A53" s="132"/>
      <c r="B53" s="149"/>
      <c r="C53" s="149"/>
      <c r="D53" s="151"/>
      <c r="E53" s="153"/>
      <c r="F53" s="155"/>
      <c r="G53" s="156"/>
      <c r="H53" s="156"/>
      <c r="I53" s="140"/>
      <c r="J53" s="142"/>
      <c r="K53" s="144"/>
      <c r="L53" s="146"/>
      <c r="M53" s="146"/>
      <c r="N53" s="163"/>
      <c r="O53" s="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</row>
    <row r="54" spans="1:40" ht="12.2" customHeight="1" thickBot="1" x14ac:dyDescent="0.25">
      <c r="A54" s="4" t="s">
        <v>6</v>
      </c>
      <c r="B54" s="26"/>
      <c r="C54" s="6"/>
      <c r="D54" s="7"/>
      <c r="E54" s="6"/>
      <c r="F54" s="27"/>
      <c r="G54" s="26"/>
      <c r="H54" s="26"/>
      <c r="I54" s="12"/>
      <c r="J54" s="5"/>
      <c r="K54" s="5"/>
      <c r="L54" s="12"/>
      <c r="M54" s="28" t="s">
        <v>16</v>
      </c>
      <c r="N54" s="29" t="e">
        <f>AVERAGEIF(M44:M49,"&gt;0")</f>
        <v>#DIV/0!</v>
      </c>
      <c r="O54" s="33"/>
    </row>
    <row r="55" spans="1:40" ht="18" customHeight="1" thickBot="1" x14ac:dyDescent="0.25">
      <c r="A55" s="30" t="s">
        <v>26</v>
      </c>
      <c r="B55" s="70"/>
      <c r="C55" s="31"/>
      <c r="D55" s="31"/>
      <c r="E55" s="31"/>
      <c r="F55" s="31"/>
      <c r="G55" s="31"/>
      <c r="H55" s="31"/>
      <c r="I55" s="31"/>
      <c r="J55" s="31"/>
      <c r="K55" s="31"/>
      <c r="L55" s="137" t="s">
        <v>23</v>
      </c>
      <c r="M55" s="138"/>
      <c r="N55" s="44" t="e">
        <f>(N43-N54)/N43*100%</f>
        <v>#DIV/0!</v>
      </c>
      <c r="O55" s="42"/>
    </row>
    <row r="56" spans="1:40" ht="18" customHeight="1" x14ac:dyDescent="0.2">
      <c r="A56" s="315"/>
      <c r="B56" s="316"/>
      <c r="C56" s="316"/>
      <c r="D56" s="316"/>
      <c r="E56" s="316"/>
      <c r="F56" s="316"/>
      <c r="G56" s="317"/>
      <c r="H56" s="330" t="s">
        <v>41</v>
      </c>
      <c r="I56" s="331"/>
      <c r="J56" s="331"/>
      <c r="K56" s="331"/>
      <c r="L56" s="332"/>
      <c r="M56" s="53" t="s">
        <v>34</v>
      </c>
      <c r="N56" s="22" t="s">
        <v>35</v>
      </c>
      <c r="O56" s="84"/>
      <c r="P56" s="13"/>
      <c r="Q56" s="13"/>
    </row>
    <row r="57" spans="1:40" ht="18" customHeight="1" x14ac:dyDescent="0.2">
      <c r="A57" s="318"/>
      <c r="B57" s="319"/>
      <c r="C57" s="319"/>
      <c r="D57" s="319"/>
      <c r="E57" s="319"/>
      <c r="F57" s="319"/>
      <c r="G57" s="320"/>
      <c r="H57" s="306" t="s">
        <v>48</v>
      </c>
      <c r="I57" s="307"/>
      <c r="J57" s="307"/>
      <c r="K57" s="307"/>
      <c r="L57" s="308"/>
      <c r="M57" s="15" t="s">
        <v>27</v>
      </c>
      <c r="N57" s="16" t="s">
        <v>32</v>
      </c>
      <c r="O57" s="10"/>
    </row>
    <row r="58" spans="1:40" ht="18" customHeight="1" x14ac:dyDescent="0.2">
      <c r="A58" s="318"/>
      <c r="B58" s="319"/>
      <c r="C58" s="319"/>
      <c r="D58" s="319"/>
      <c r="E58" s="319"/>
      <c r="F58" s="319"/>
      <c r="G58" s="320"/>
      <c r="H58" s="304" t="s">
        <v>18</v>
      </c>
      <c r="I58" s="303"/>
      <c r="J58" s="303"/>
      <c r="K58" s="303"/>
      <c r="L58" s="305"/>
      <c r="M58" s="15" t="s">
        <v>28</v>
      </c>
      <c r="N58" s="16" t="s">
        <v>33</v>
      </c>
      <c r="O58" s="10"/>
    </row>
    <row r="59" spans="1:40" ht="18" customHeight="1" x14ac:dyDescent="0.2">
      <c r="A59" s="318"/>
      <c r="B59" s="319"/>
      <c r="C59" s="319"/>
      <c r="D59" s="319"/>
      <c r="E59" s="319"/>
      <c r="F59" s="319"/>
      <c r="G59" s="320"/>
      <c r="H59" s="304" t="s">
        <v>49</v>
      </c>
      <c r="I59" s="303"/>
      <c r="J59" s="303"/>
      <c r="K59" s="303"/>
      <c r="L59" s="305"/>
      <c r="M59" s="15" t="s">
        <v>29</v>
      </c>
      <c r="N59" s="16" t="s">
        <v>27</v>
      </c>
      <c r="O59" s="10"/>
    </row>
    <row r="60" spans="1:40" ht="18" customHeight="1" x14ac:dyDescent="0.2">
      <c r="A60" s="318"/>
      <c r="B60" s="319"/>
      <c r="C60" s="319"/>
      <c r="D60" s="319"/>
      <c r="E60" s="319"/>
      <c r="F60" s="319"/>
      <c r="G60" s="320"/>
      <c r="H60" s="133" t="s">
        <v>50</v>
      </c>
      <c r="I60" s="134"/>
      <c r="J60" s="134"/>
      <c r="K60" s="134"/>
      <c r="L60" s="135"/>
      <c r="M60" s="15" t="s">
        <v>30</v>
      </c>
      <c r="N60" s="16" t="s">
        <v>28</v>
      </c>
      <c r="O60" s="10"/>
    </row>
    <row r="61" spans="1:40" ht="18" customHeight="1" x14ac:dyDescent="0.2">
      <c r="A61" s="318"/>
      <c r="B61" s="319"/>
      <c r="C61" s="319"/>
      <c r="D61" s="319"/>
      <c r="E61" s="319"/>
      <c r="F61" s="319"/>
      <c r="G61" s="320"/>
      <c r="H61" s="306" t="s">
        <v>42</v>
      </c>
      <c r="I61" s="307"/>
      <c r="J61" s="307"/>
      <c r="K61" s="307"/>
      <c r="L61" s="308"/>
      <c r="M61" s="15" t="s">
        <v>31</v>
      </c>
      <c r="N61" s="16" t="s">
        <v>29</v>
      </c>
      <c r="O61" s="10"/>
    </row>
    <row r="62" spans="1:40" ht="18" customHeight="1" x14ac:dyDescent="0.2">
      <c r="A62" s="318"/>
      <c r="B62" s="319"/>
      <c r="C62" s="319"/>
      <c r="D62" s="319"/>
      <c r="E62" s="319"/>
      <c r="F62" s="319"/>
      <c r="G62" s="320"/>
      <c r="H62" s="309" t="s">
        <v>47</v>
      </c>
      <c r="I62" s="310"/>
      <c r="J62" s="310"/>
      <c r="K62" s="310"/>
      <c r="L62" s="311"/>
      <c r="M62" s="15" t="s">
        <v>32</v>
      </c>
      <c r="N62" s="16" t="s">
        <v>30</v>
      </c>
      <c r="O62" s="10"/>
    </row>
    <row r="63" spans="1:40" ht="18" customHeight="1" thickBot="1" x14ac:dyDescent="0.25">
      <c r="A63" s="321"/>
      <c r="B63" s="322"/>
      <c r="C63" s="322"/>
      <c r="D63" s="322"/>
      <c r="E63" s="322"/>
      <c r="F63" s="322"/>
      <c r="G63" s="323"/>
      <c r="H63" s="312"/>
      <c r="I63" s="313"/>
      <c r="J63" s="313"/>
      <c r="K63" s="313"/>
      <c r="L63" s="314"/>
      <c r="M63" s="17" t="s">
        <v>33</v>
      </c>
      <c r="N63" s="18" t="s">
        <v>31</v>
      </c>
      <c r="O63" s="10"/>
    </row>
    <row r="64" spans="1:40" x14ac:dyDescent="0.2">
      <c r="A64" s="329"/>
      <c r="B64" s="329"/>
      <c r="C64" s="329"/>
      <c r="D64" s="329"/>
      <c r="E64" s="329"/>
      <c r="H64" s="67"/>
    </row>
    <row r="65" spans="1:10" x14ac:dyDescent="0.2">
      <c r="A65" s="329"/>
      <c r="B65" s="329"/>
      <c r="C65" s="329"/>
      <c r="D65" s="329"/>
      <c r="E65" s="329"/>
    </row>
    <row r="66" spans="1:10" x14ac:dyDescent="0.2">
      <c r="A66" s="329"/>
      <c r="B66" s="337"/>
      <c r="C66" s="337"/>
      <c r="D66" s="337"/>
      <c r="E66" s="337"/>
      <c r="J66" s="67"/>
    </row>
    <row r="67" spans="1:10" x14ac:dyDescent="0.2">
      <c r="A67" s="337"/>
      <c r="B67" s="337"/>
      <c r="C67" s="337"/>
      <c r="D67" s="337"/>
      <c r="E67" s="337"/>
    </row>
    <row r="68" spans="1:10" x14ac:dyDescent="0.2">
      <c r="A68" s="338"/>
      <c r="B68" s="339"/>
      <c r="C68" s="339"/>
      <c r="D68" s="339"/>
      <c r="E68" s="339"/>
    </row>
    <row r="69" spans="1:10" x14ac:dyDescent="0.2">
      <c r="A69" s="303"/>
      <c r="B69" s="303"/>
      <c r="C69" s="303"/>
      <c r="D69" s="303"/>
      <c r="E69" s="303"/>
    </row>
    <row r="70" spans="1:10" x14ac:dyDescent="0.2">
      <c r="A70" s="31"/>
      <c r="B70" s="31"/>
      <c r="C70" s="31"/>
      <c r="D70" s="31"/>
      <c r="E70" s="31"/>
    </row>
  </sheetData>
  <sheetProtection algorithmName="SHA-512" hashValue="qBQFeA0lYBjAWWQgfJqZVZpvcNy5EZkepTcpZwhw+YEJ0XI6KU8dEJZGzFQweFnKfcnQH8k6vXt7YgCHuDSGKQ==" saltValue="Q09aSBGVGFuiJWlh5duVrQ==" spinCount="100000" sheet="1" objects="1" scenarios="1"/>
  <mergeCells count="285">
    <mergeCell ref="I8:I9"/>
    <mergeCell ref="H10:H11"/>
    <mergeCell ref="I10:I11"/>
    <mergeCell ref="P10:AN11"/>
    <mergeCell ref="E1:N3"/>
    <mergeCell ref="B3:C3"/>
    <mergeCell ref="E4:N6"/>
    <mergeCell ref="B5:C5"/>
    <mergeCell ref="B7:C7"/>
    <mergeCell ref="E7:F7"/>
    <mergeCell ref="G7:K7"/>
    <mergeCell ref="M7:N7"/>
    <mergeCell ref="J8:J9"/>
    <mergeCell ref="K8:K9"/>
    <mergeCell ref="L8:L9"/>
    <mergeCell ref="M8:M9"/>
    <mergeCell ref="N8:N9"/>
    <mergeCell ref="B9:C9"/>
    <mergeCell ref="A10:A11"/>
    <mergeCell ref="B10:B11"/>
    <mergeCell ref="C10:C11"/>
    <mergeCell ref="D10:D11"/>
    <mergeCell ref="E10:F15"/>
    <mergeCell ref="G10:G11"/>
    <mergeCell ref="A8:A9"/>
    <mergeCell ref="D8:D9"/>
    <mergeCell ref="E8:E9"/>
    <mergeCell ref="F8:F9"/>
    <mergeCell ref="G8:H8"/>
    <mergeCell ref="P12:AN13"/>
    <mergeCell ref="A14:A15"/>
    <mergeCell ref="B14:B15"/>
    <mergeCell ref="C14:C15"/>
    <mergeCell ref="D14:D15"/>
    <mergeCell ref="G14:G15"/>
    <mergeCell ref="H14:H15"/>
    <mergeCell ref="I14:I15"/>
    <mergeCell ref="P14:AN15"/>
    <mergeCell ref="A12:A13"/>
    <mergeCell ref="B12:B13"/>
    <mergeCell ref="C12:C13"/>
    <mergeCell ref="D12:D13"/>
    <mergeCell ref="G12:G13"/>
    <mergeCell ref="H12:H13"/>
    <mergeCell ref="I12:I13"/>
    <mergeCell ref="G16:H16"/>
    <mergeCell ref="P16:AN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P17:AN18"/>
    <mergeCell ref="A19:A20"/>
    <mergeCell ref="B19:B20"/>
    <mergeCell ref="C19:C20"/>
    <mergeCell ref="D19:D20"/>
    <mergeCell ref="E19:E20"/>
    <mergeCell ref="F19:F20"/>
    <mergeCell ref="G19:G20"/>
    <mergeCell ref="H19:H20"/>
    <mergeCell ref="P19:AN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P23:AN24"/>
    <mergeCell ref="J24:K24"/>
    <mergeCell ref="L24:M25"/>
    <mergeCell ref="N24:N25"/>
    <mergeCell ref="G25:H25"/>
    <mergeCell ref="J25:K25"/>
    <mergeCell ref="P25:AN25"/>
    <mergeCell ref="I21:I22"/>
    <mergeCell ref="P21:AN22"/>
    <mergeCell ref="M26:M27"/>
    <mergeCell ref="N26:N31"/>
    <mergeCell ref="P26:AN27"/>
    <mergeCell ref="A28:A29"/>
    <mergeCell ref="B28:B29"/>
    <mergeCell ref="C28:C29"/>
    <mergeCell ref="D28:D29"/>
    <mergeCell ref="E28:E29"/>
    <mergeCell ref="F28:F29"/>
    <mergeCell ref="G28:G29"/>
    <mergeCell ref="G26:G27"/>
    <mergeCell ref="H26:H27"/>
    <mergeCell ref="I26:I27"/>
    <mergeCell ref="J26:J27"/>
    <mergeCell ref="K26:K27"/>
    <mergeCell ref="L26:L27"/>
    <mergeCell ref="A26:A27"/>
    <mergeCell ref="B26:B27"/>
    <mergeCell ref="C26:C27"/>
    <mergeCell ref="D26:D27"/>
    <mergeCell ref="E26:E27"/>
    <mergeCell ref="F26:F27"/>
    <mergeCell ref="P28:AN29"/>
    <mergeCell ref="A30:A31"/>
    <mergeCell ref="P30:AN31"/>
    <mergeCell ref="B30:B31"/>
    <mergeCell ref="C30:C31"/>
    <mergeCell ref="D30:D31"/>
    <mergeCell ref="E30:E31"/>
    <mergeCell ref="F30:F31"/>
    <mergeCell ref="G30:G31"/>
    <mergeCell ref="H30:H31"/>
    <mergeCell ref="I30:I31"/>
    <mergeCell ref="J28:J29"/>
    <mergeCell ref="K28:K29"/>
    <mergeCell ref="L28:L29"/>
    <mergeCell ref="M28:M29"/>
    <mergeCell ref="J30:J31"/>
    <mergeCell ref="K30:K31"/>
    <mergeCell ref="L30:L31"/>
    <mergeCell ref="M30:M31"/>
    <mergeCell ref="H28:H29"/>
    <mergeCell ref="I28:I29"/>
    <mergeCell ref="L35:L36"/>
    <mergeCell ref="M35:M36"/>
    <mergeCell ref="A33:A34"/>
    <mergeCell ref="B33:B34"/>
    <mergeCell ref="C33:C34"/>
    <mergeCell ref="D33:D34"/>
    <mergeCell ref="E33:E34"/>
    <mergeCell ref="L33:L34"/>
    <mergeCell ref="M33:M34"/>
    <mergeCell ref="A35:A36"/>
    <mergeCell ref="B35:B36"/>
    <mergeCell ref="C35:C36"/>
    <mergeCell ref="D35:D36"/>
    <mergeCell ref="E35:E36"/>
    <mergeCell ref="G35:G36"/>
    <mergeCell ref="F33:F42"/>
    <mergeCell ref="G33:G34"/>
    <mergeCell ref="H33:H34"/>
    <mergeCell ref="I33:I34"/>
    <mergeCell ref="J33:J42"/>
    <mergeCell ref="K33:K34"/>
    <mergeCell ref="H35:H36"/>
    <mergeCell ref="I35:I36"/>
    <mergeCell ref="I39:I40"/>
    <mergeCell ref="H41:H42"/>
    <mergeCell ref="I41:I42"/>
    <mergeCell ref="K41:K42"/>
    <mergeCell ref="L41:L42"/>
    <mergeCell ref="M41:M42"/>
    <mergeCell ref="P41:AN42"/>
    <mergeCell ref="A39:A40"/>
    <mergeCell ref="B39:B40"/>
    <mergeCell ref="C39:C40"/>
    <mergeCell ref="D39:D40"/>
    <mergeCell ref="E39:E40"/>
    <mergeCell ref="G39:G40"/>
    <mergeCell ref="K39:K40"/>
    <mergeCell ref="L39:L40"/>
    <mergeCell ref="M39:M40"/>
    <mergeCell ref="A41:A42"/>
    <mergeCell ref="B41:B42"/>
    <mergeCell ref="C41:C42"/>
    <mergeCell ref="D41:D42"/>
    <mergeCell ref="E41:E42"/>
    <mergeCell ref="G41:G42"/>
    <mergeCell ref="N33:N42"/>
    <mergeCell ref="P33:AN34"/>
    <mergeCell ref="K35:K36"/>
    <mergeCell ref="P35:AN36"/>
    <mergeCell ref="A37:A38"/>
    <mergeCell ref="B37:B38"/>
    <mergeCell ref="C37:C38"/>
    <mergeCell ref="D37:D38"/>
    <mergeCell ref="E37:E38"/>
    <mergeCell ref="G37:G38"/>
    <mergeCell ref="H37:H38"/>
    <mergeCell ref="H39:H40"/>
    <mergeCell ref="P39:AN40"/>
    <mergeCell ref="K37:K38"/>
    <mergeCell ref="L37:L38"/>
    <mergeCell ref="M37:M38"/>
    <mergeCell ref="P37:AN38"/>
    <mergeCell ref="I37:I38"/>
    <mergeCell ref="M44:M45"/>
    <mergeCell ref="N44:N53"/>
    <mergeCell ref="P44:AN45"/>
    <mergeCell ref="A46:A47"/>
    <mergeCell ref="B46:B47"/>
    <mergeCell ref="C46:C47"/>
    <mergeCell ref="D46:D47"/>
    <mergeCell ref="E46:E47"/>
    <mergeCell ref="F46:F47"/>
    <mergeCell ref="G46:G47"/>
    <mergeCell ref="G44:G45"/>
    <mergeCell ref="H44:H45"/>
    <mergeCell ref="I44:I45"/>
    <mergeCell ref="J44:J45"/>
    <mergeCell ref="K44:K45"/>
    <mergeCell ref="L44:L45"/>
    <mergeCell ref="A44:A45"/>
    <mergeCell ref="B44:B45"/>
    <mergeCell ref="C44:C45"/>
    <mergeCell ref="D44:D45"/>
    <mergeCell ref="E44:E45"/>
    <mergeCell ref="F44:F45"/>
    <mergeCell ref="P46:AN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H46:H47"/>
    <mergeCell ref="I46:I47"/>
    <mergeCell ref="J46:J47"/>
    <mergeCell ref="K46:K47"/>
    <mergeCell ref="L46:L47"/>
    <mergeCell ref="M46:M47"/>
    <mergeCell ref="J48:J49"/>
    <mergeCell ref="K48:K49"/>
    <mergeCell ref="L48:L49"/>
    <mergeCell ref="M48:M49"/>
    <mergeCell ref="P48:AN49"/>
    <mergeCell ref="A50:A51"/>
    <mergeCell ref="B50:B51"/>
    <mergeCell ref="C50:C51"/>
    <mergeCell ref="D50:D51"/>
    <mergeCell ref="E50:E51"/>
    <mergeCell ref="L50:L51"/>
    <mergeCell ref="M50:M51"/>
    <mergeCell ref="P50:AN51"/>
    <mergeCell ref="A52:A53"/>
    <mergeCell ref="B52:B53"/>
    <mergeCell ref="C52:C53"/>
    <mergeCell ref="D52:D53"/>
    <mergeCell ref="E52:E53"/>
    <mergeCell ref="F52:F53"/>
    <mergeCell ref="G52:G53"/>
    <mergeCell ref="F50:F51"/>
    <mergeCell ref="G50:G51"/>
    <mergeCell ref="H50:H51"/>
    <mergeCell ref="I50:I51"/>
    <mergeCell ref="J50:J51"/>
    <mergeCell ref="K50:K51"/>
    <mergeCell ref="A64:E64"/>
    <mergeCell ref="A65:E65"/>
    <mergeCell ref="A66:E66"/>
    <mergeCell ref="A67:E67"/>
    <mergeCell ref="A68:E68"/>
    <mergeCell ref="A69:E69"/>
    <mergeCell ref="P52:AN53"/>
    <mergeCell ref="L55:M55"/>
    <mergeCell ref="A56:G63"/>
    <mergeCell ref="H56:L56"/>
    <mergeCell ref="H57:L57"/>
    <mergeCell ref="H58:L58"/>
    <mergeCell ref="H59:L59"/>
    <mergeCell ref="H60:L60"/>
    <mergeCell ref="H61:L61"/>
    <mergeCell ref="H62:L63"/>
    <mergeCell ref="H52:H53"/>
    <mergeCell ref="I52:I53"/>
    <mergeCell ref="J52:J53"/>
    <mergeCell ref="K52:K53"/>
    <mergeCell ref="L52:L53"/>
    <mergeCell ref="M52:M53"/>
  </mergeCells>
  <conditionalFormatting sqref="I10:I16">
    <cfRule type="cellIs" dxfId="677" priority="42" operator="greaterThan">
      <formula>0.2</formula>
    </cfRule>
  </conditionalFormatting>
  <conditionalFormatting sqref="M26:M31">
    <cfRule type="containsText" dxfId="676" priority="29" operator="containsText" text="invalid">
      <formula>NOT(ISERROR(SEARCH("invalid",M26)))</formula>
    </cfRule>
    <cfRule type="cellIs" dxfId="675" priority="40" operator="lessThan">
      <formula>167.5</formula>
    </cfRule>
    <cfRule type="cellIs" dxfId="674" priority="41" operator="greaterThan">
      <formula>228.5</formula>
    </cfRule>
  </conditionalFormatting>
  <conditionalFormatting sqref="M33:M42 M44:M53">
    <cfRule type="containsText" dxfId="673" priority="39" operator="containsText" text="INVALID">
      <formula>NOT(ISERROR(SEARCH("INVALID",M33)))</formula>
    </cfRule>
  </conditionalFormatting>
  <conditionalFormatting sqref="P33 P44 P46 P48 P50 P52 P35 P37 P39 P41">
    <cfRule type="containsText" dxfId="672" priority="38" operator="containsText" text="Sample">
      <formula>NOT(ISERROR(SEARCH("Sample",P33)))</formula>
    </cfRule>
  </conditionalFormatting>
  <conditionalFormatting sqref="P26 P28 P30">
    <cfRule type="containsText" dxfId="671" priority="37" operator="containsText" text="seed">
      <formula>NOT(ISERROR(SEARCH("seed",P26)))</formula>
    </cfRule>
  </conditionalFormatting>
  <conditionalFormatting sqref="P14 P10 P12">
    <cfRule type="containsText" dxfId="670" priority="36" operator="containsText" text="contamination">
      <formula>NOT(ISERROR(SEARCH("contamination",P10)))</formula>
    </cfRule>
  </conditionalFormatting>
  <conditionalFormatting sqref="P16">
    <cfRule type="containsText" dxfId="669" priority="35" operator="containsText" text="outside">
      <formula>NOT(ISERROR(SEARCH("outside",P16)))</formula>
    </cfRule>
  </conditionalFormatting>
  <conditionalFormatting sqref="I16 F25 I25 N26 P16 N43 N54 N32">
    <cfRule type="containsErrors" dxfId="668" priority="34">
      <formula>ISERROR(F16)</formula>
    </cfRule>
  </conditionalFormatting>
  <conditionalFormatting sqref="M18">
    <cfRule type="containsErrors" dxfId="667" priority="33">
      <formula>ISERROR(M18)</formula>
    </cfRule>
  </conditionalFormatting>
  <conditionalFormatting sqref="N33">
    <cfRule type="containsErrors" dxfId="666" priority="32">
      <formula>ISERROR(N33)</formula>
    </cfRule>
  </conditionalFormatting>
  <conditionalFormatting sqref="N44">
    <cfRule type="containsErrors" dxfId="665" priority="31">
      <formula>ISERROR(N44)</formula>
    </cfRule>
  </conditionalFormatting>
  <conditionalFormatting sqref="N55">
    <cfRule type="containsErrors" dxfId="664" priority="30">
      <formula>ISERROR(N55)</formula>
    </cfRule>
  </conditionalFormatting>
  <conditionalFormatting sqref="M33:M42">
    <cfRule type="containsText" dxfId="663" priority="28" operator="containsText" text="invalid">
      <formula>NOT(ISERROR(SEARCH("invalid",M33)))</formula>
    </cfRule>
  </conditionalFormatting>
  <conditionalFormatting sqref="M44:M53">
    <cfRule type="containsText" dxfId="662" priority="27" operator="containsText" text="invalid">
      <formula>NOT(ISERROR(SEARCH("invalid",M44)))</formula>
    </cfRule>
  </conditionalFormatting>
  <conditionalFormatting sqref="I26:M31 P30 P28 P26">
    <cfRule type="cellIs" dxfId="661" priority="25" operator="equal">
      <formula>0</formula>
    </cfRule>
    <cfRule type="containsErrors" dxfId="660" priority="26">
      <formula>ISERROR(I26)</formula>
    </cfRule>
  </conditionalFormatting>
  <conditionalFormatting sqref="I33:M42 P41 P39 P37 P35 P33">
    <cfRule type="cellIs" dxfId="659" priority="23" operator="equal">
      <formula>0</formula>
    </cfRule>
    <cfRule type="containsErrors" dxfId="658" priority="24">
      <formula>ISERROR(I33)</formula>
    </cfRule>
  </conditionalFormatting>
  <conditionalFormatting sqref="I44:N53 P44 P50 P48 P46 P52">
    <cfRule type="cellIs" dxfId="657" priority="21" operator="equal">
      <formula>0</formula>
    </cfRule>
    <cfRule type="containsErrors" dxfId="656" priority="22">
      <formula>ISERROR(I44)</formula>
    </cfRule>
  </conditionalFormatting>
  <conditionalFormatting sqref="P30 P28 P26">
    <cfRule type="containsBlanks" dxfId="655" priority="20">
      <formula>LEN(TRIM(P26))=0</formula>
    </cfRule>
  </conditionalFormatting>
  <conditionalFormatting sqref="I10:I15">
    <cfRule type="containsBlanks" dxfId="654" priority="19">
      <formula>LEN(TRIM(I10))=0</formula>
    </cfRule>
  </conditionalFormatting>
  <conditionalFormatting sqref="J24:K25">
    <cfRule type="containsText" dxfId="653" priority="18" operator="containsText" text="too">
      <formula>NOT(ISERROR(SEARCH("too",J24)))</formula>
    </cfRule>
  </conditionalFormatting>
  <conditionalFormatting sqref="E19 E21 E23 E17">
    <cfRule type="containsText" dxfId="652" priority="17" operator="containsText" text="delete">
      <formula>NOT(ISERROR(SEARCH("delete",E17)))</formula>
    </cfRule>
  </conditionalFormatting>
  <conditionalFormatting sqref="P25">
    <cfRule type="containsText" dxfId="651" priority="16" operator="containsText" text="seed">
      <formula>NOT(ISERROR(SEARCH("seed",P25)))</formula>
    </cfRule>
  </conditionalFormatting>
  <conditionalFormatting sqref="J24:K25 N24:N25 P25">
    <cfRule type="containsErrors" dxfId="650" priority="15">
      <formula>ISERROR(J24)</formula>
    </cfRule>
  </conditionalFormatting>
  <conditionalFormatting sqref="M26:M31 M33:M42 M44:M53">
    <cfRule type="cellIs" dxfId="649" priority="14" operator="lessThan">
      <formula>0</formula>
    </cfRule>
  </conditionalFormatting>
  <conditionalFormatting sqref="P17 P23 P19 P21">
    <cfRule type="containsText" dxfId="648" priority="13" operator="containsText" text="Need">
      <formula>NOT(ISERROR(SEARCH("Need",P17)))</formula>
    </cfRule>
  </conditionalFormatting>
  <conditionalFormatting sqref="I17:I24">
    <cfRule type="expression" dxfId="647" priority="12">
      <formula>(G17-H17&lt;2)</formula>
    </cfRule>
  </conditionalFormatting>
  <conditionalFormatting sqref="I17:I24">
    <cfRule type="expression" dxfId="646" priority="11">
      <formula>(H17&lt;1)</formula>
    </cfRule>
  </conditionalFormatting>
  <conditionalFormatting sqref="I17:I24">
    <cfRule type="expression" dxfId="645" priority="10">
      <formula>ISBLANK(H17)</formula>
    </cfRule>
  </conditionalFormatting>
  <conditionalFormatting sqref="E17:E18">
    <cfRule type="expression" dxfId="644" priority="9">
      <formula>ISBLANK(H17)</formula>
    </cfRule>
  </conditionalFormatting>
  <conditionalFormatting sqref="E19:E20">
    <cfRule type="expression" dxfId="643" priority="8">
      <formula>ISBLANK(H19)</formula>
    </cfRule>
  </conditionalFormatting>
  <conditionalFormatting sqref="E21:E22">
    <cfRule type="expression" dxfId="642" priority="7">
      <formula>ISBLANK(H21)</formula>
    </cfRule>
  </conditionalFormatting>
  <conditionalFormatting sqref="E23:E24">
    <cfRule type="expression" dxfId="641" priority="6">
      <formula>ISBLANK(H23)</formula>
    </cfRule>
  </conditionalFormatting>
  <conditionalFormatting sqref="P10:AN15">
    <cfRule type="containsText" dxfId="640" priority="4" operator="containsText" text="meter">
      <formula>NOT(ISERROR(SEARCH("meter",P10)))</formula>
    </cfRule>
    <cfRule type="containsText" dxfId="639" priority="5" operator="containsText" text="False">
      <formula>NOT(ISERROR(SEARCH("False",P10)))</formula>
    </cfRule>
  </conditionalFormatting>
  <conditionalFormatting sqref="I10:I11">
    <cfRule type="expression" dxfId="638" priority="3">
      <formula>I10&lt;0</formula>
    </cfRule>
  </conditionalFormatting>
  <conditionalFormatting sqref="I12:I13">
    <cfRule type="expression" dxfId="637" priority="2">
      <formula>I12&lt;0</formula>
    </cfRule>
  </conditionalFormatting>
  <conditionalFormatting sqref="I14:I15">
    <cfRule type="expression" dxfId="636" priority="1">
      <formula>I14&lt;0</formula>
    </cfRule>
  </conditionalFormatting>
  <pageMargins left="0.7" right="0.7" top="0.75" bottom="0.75" header="0.3" footer="0.3"/>
  <pageSetup scale="50" orientation="landscape" r:id="rId1"/>
  <colBreaks count="1" manualBreakCount="1">
    <brk id="16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70"/>
  <sheetViews>
    <sheetView showGridLines="0" zoomScaleNormal="100" workbookViewId="0"/>
  </sheetViews>
  <sheetFormatPr defaultRowHeight="12.75" x14ac:dyDescent="0.2"/>
  <cols>
    <col min="1" max="1" width="18" style="1" customWidth="1"/>
    <col min="2" max="8" width="11.7109375" style="1" customWidth="1"/>
    <col min="9" max="13" width="13.7109375" style="1" customWidth="1"/>
    <col min="14" max="14" width="15.7109375" style="1" customWidth="1"/>
    <col min="15" max="15" width="1.28515625" style="43" customWidth="1"/>
    <col min="16" max="16384" width="9.140625" style="1"/>
  </cols>
  <sheetData>
    <row r="1" spans="1:40" ht="12.75" customHeight="1" x14ac:dyDescent="0.2">
      <c r="A1" s="78" t="s">
        <v>25</v>
      </c>
      <c r="B1" s="79" t="s">
        <v>24</v>
      </c>
      <c r="C1" s="79"/>
      <c r="D1" s="19"/>
      <c r="E1" s="281" t="s">
        <v>22</v>
      </c>
      <c r="F1" s="281"/>
      <c r="G1" s="281"/>
      <c r="H1" s="281"/>
      <c r="I1" s="281"/>
      <c r="J1" s="281"/>
      <c r="K1" s="281"/>
      <c r="L1" s="281"/>
      <c r="M1" s="281"/>
      <c r="N1" s="282"/>
      <c r="O1" s="34"/>
    </row>
    <row r="2" spans="1:40" ht="12.75" customHeight="1" x14ac:dyDescent="0.2">
      <c r="A2" s="2" t="s">
        <v>19</v>
      </c>
      <c r="B2" s="3" t="s">
        <v>19</v>
      </c>
      <c r="C2" s="20"/>
      <c r="D2" s="14"/>
      <c r="E2" s="283"/>
      <c r="F2" s="283"/>
      <c r="G2" s="283"/>
      <c r="H2" s="283"/>
      <c r="I2" s="283"/>
      <c r="J2" s="283"/>
      <c r="K2" s="283"/>
      <c r="L2" s="283"/>
      <c r="M2" s="283"/>
      <c r="N2" s="284"/>
      <c r="O2" s="34"/>
    </row>
    <row r="3" spans="1:40" ht="12.75" customHeight="1" x14ac:dyDescent="0.2">
      <c r="A3" s="25"/>
      <c r="B3" s="285"/>
      <c r="C3" s="285"/>
      <c r="D3" s="23"/>
      <c r="E3" s="283"/>
      <c r="F3" s="283"/>
      <c r="G3" s="283"/>
      <c r="H3" s="283"/>
      <c r="I3" s="283"/>
      <c r="J3" s="283"/>
      <c r="K3" s="283"/>
      <c r="L3" s="283"/>
      <c r="M3" s="283"/>
      <c r="N3" s="284"/>
      <c r="O3" s="34"/>
    </row>
    <row r="4" spans="1:40" ht="12.75" customHeight="1" x14ac:dyDescent="0.2">
      <c r="A4" s="2" t="s">
        <v>20</v>
      </c>
      <c r="B4" s="3" t="s">
        <v>20</v>
      </c>
      <c r="C4" s="20"/>
      <c r="D4" s="14"/>
      <c r="E4" s="286" t="s">
        <v>21</v>
      </c>
      <c r="F4" s="286"/>
      <c r="G4" s="286"/>
      <c r="H4" s="286"/>
      <c r="I4" s="286"/>
      <c r="J4" s="286"/>
      <c r="K4" s="286"/>
      <c r="L4" s="286"/>
      <c r="M4" s="286"/>
      <c r="N4" s="287"/>
      <c r="O4" s="35"/>
    </row>
    <row r="5" spans="1:40" ht="12.75" customHeight="1" x14ac:dyDescent="0.2">
      <c r="A5" s="25"/>
      <c r="B5" s="285"/>
      <c r="C5" s="285"/>
      <c r="D5" s="23"/>
      <c r="E5" s="286"/>
      <c r="F5" s="286"/>
      <c r="G5" s="286"/>
      <c r="H5" s="286"/>
      <c r="I5" s="286"/>
      <c r="J5" s="286"/>
      <c r="K5" s="286"/>
      <c r="L5" s="286"/>
      <c r="M5" s="286"/>
      <c r="N5" s="287"/>
      <c r="O5" s="35"/>
    </row>
    <row r="6" spans="1:40" ht="12.75" customHeight="1" x14ac:dyDescent="0.2">
      <c r="A6" s="2" t="s">
        <v>36</v>
      </c>
      <c r="B6" s="3" t="s">
        <v>36</v>
      </c>
      <c r="C6" s="3"/>
      <c r="D6" s="23"/>
      <c r="E6" s="286"/>
      <c r="F6" s="286"/>
      <c r="G6" s="286"/>
      <c r="H6" s="286"/>
      <c r="I6" s="286"/>
      <c r="J6" s="286"/>
      <c r="K6" s="286"/>
      <c r="L6" s="286"/>
      <c r="M6" s="286"/>
      <c r="N6" s="287"/>
      <c r="O6" s="35"/>
    </row>
    <row r="7" spans="1:40" ht="12.75" customHeight="1" x14ac:dyDescent="0.2">
      <c r="A7" s="24"/>
      <c r="B7" s="288"/>
      <c r="C7" s="288"/>
      <c r="D7" s="31"/>
      <c r="E7" s="289"/>
      <c r="F7" s="289"/>
      <c r="G7" s="289"/>
      <c r="H7" s="289"/>
      <c r="I7" s="289"/>
      <c r="J7" s="289"/>
      <c r="K7" s="289"/>
      <c r="L7" s="21"/>
      <c r="M7" s="289"/>
      <c r="N7" s="290"/>
      <c r="O7" s="36"/>
    </row>
    <row r="8" spans="1:40" ht="14.25" customHeight="1" x14ac:dyDescent="0.2">
      <c r="A8" s="262" t="s">
        <v>0</v>
      </c>
      <c r="B8" s="83" t="s">
        <v>1</v>
      </c>
      <c r="C8" s="82" t="s">
        <v>40</v>
      </c>
      <c r="D8" s="264" t="s">
        <v>9</v>
      </c>
      <c r="E8" s="264" t="s">
        <v>10</v>
      </c>
      <c r="F8" s="264" t="s">
        <v>11</v>
      </c>
      <c r="G8" s="266" t="s">
        <v>7</v>
      </c>
      <c r="H8" s="266"/>
      <c r="I8" s="267" t="s">
        <v>37</v>
      </c>
      <c r="J8" s="267" t="s">
        <v>8</v>
      </c>
      <c r="K8" s="267" t="s">
        <v>12</v>
      </c>
      <c r="L8" s="267" t="s">
        <v>38</v>
      </c>
      <c r="M8" s="267" t="s">
        <v>39</v>
      </c>
      <c r="N8" s="299" t="s">
        <v>13</v>
      </c>
      <c r="O8" s="37"/>
    </row>
    <row r="9" spans="1:40" ht="55.5" customHeight="1" thickBot="1" x14ac:dyDescent="0.25">
      <c r="A9" s="263"/>
      <c r="B9" s="301" t="s">
        <v>43</v>
      </c>
      <c r="C9" s="302"/>
      <c r="D9" s="265"/>
      <c r="E9" s="265"/>
      <c r="F9" s="265"/>
      <c r="G9" s="69" t="s">
        <v>2</v>
      </c>
      <c r="H9" s="69" t="s">
        <v>3</v>
      </c>
      <c r="I9" s="268"/>
      <c r="J9" s="268"/>
      <c r="K9" s="268"/>
      <c r="L9" s="268"/>
      <c r="M9" s="268"/>
      <c r="N9" s="300"/>
      <c r="O9" s="37"/>
    </row>
    <row r="10" spans="1:40" ht="15" customHeight="1" x14ac:dyDescent="0.2">
      <c r="A10" s="276" t="s">
        <v>45</v>
      </c>
      <c r="B10" s="277"/>
      <c r="C10" s="165"/>
      <c r="D10" s="254">
        <v>1</v>
      </c>
      <c r="E10" s="292"/>
      <c r="F10" s="293"/>
      <c r="G10" s="279"/>
      <c r="H10" s="280"/>
      <c r="I10" s="271" t="str">
        <f>IF(AND(G10&gt;0,H10&gt;0),G10-H10,"")</f>
        <v/>
      </c>
      <c r="J10" s="90"/>
      <c r="K10" s="91"/>
      <c r="L10" s="71"/>
      <c r="M10" s="71"/>
      <c r="N10" s="72"/>
      <c r="O10" s="85"/>
      <c r="P10" s="136" t="str">
        <f>IF(ISBLANK(H10),"",IF(AND(I10&gt;0.2,I10&lt;0.3),"Contamination, Labware, or Supersaturation of Dilution (D.I.) water.",IF(AND(I10&gt;0.29),"Review SOP's and fix the contamination issue.",IF(AND(I10&lt;0),"D.O. meter equipment issues."))))</f>
        <v/>
      </c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</row>
    <row r="11" spans="1:40" ht="15" customHeight="1" x14ac:dyDescent="0.2">
      <c r="A11" s="272"/>
      <c r="B11" s="278"/>
      <c r="C11" s="148"/>
      <c r="D11" s="255"/>
      <c r="E11" s="294"/>
      <c r="F11" s="295"/>
      <c r="G11" s="274"/>
      <c r="H11" s="201"/>
      <c r="I11" s="269"/>
      <c r="J11" s="92"/>
      <c r="K11" s="93"/>
      <c r="L11" s="59"/>
      <c r="M11" s="59"/>
      <c r="N11" s="61"/>
      <c r="O11" s="85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</row>
    <row r="12" spans="1:40" ht="15" customHeight="1" x14ac:dyDescent="0.2">
      <c r="A12" s="258" t="s">
        <v>45</v>
      </c>
      <c r="B12" s="273"/>
      <c r="C12" s="148"/>
      <c r="D12" s="255">
        <v>2</v>
      </c>
      <c r="E12" s="294"/>
      <c r="F12" s="295"/>
      <c r="G12" s="170"/>
      <c r="H12" s="170"/>
      <c r="I12" s="269" t="str">
        <f>IF(AND(G12&gt;0,H12&gt;0),G12-H12,"")</f>
        <v/>
      </c>
      <c r="J12" s="92"/>
      <c r="K12" s="93"/>
      <c r="L12" s="59"/>
      <c r="M12" s="59"/>
      <c r="N12" s="61"/>
      <c r="O12" s="86"/>
      <c r="P12" s="136" t="str">
        <f>IF(ISBLANK(H12),"",IF(AND(I12&gt;0.2,I12&lt;0.3),"Contamination, Labware, or Supersaturation of Dilution (D.I.) water.",IF(AND(I12&gt;0.29),"Review SOP's and fix the contamination issue.",IF(AND(I12&lt;0),"D.O. meter equipment issues."))))</f>
        <v/>
      </c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</row>
    <row r="13" spans="1:40" ht="15" customHeight="1" x14ac:dyDescent="0.2">
      <c r="A13" s="272"/>
      <c r="B13" s="274"/>
      <c r="C13" s="148"/>
      <c r="D13" s="255"/>
      <c r="E13" s="294"/>
      <c r="F13" s="295"/>
      <c r="G13" s="275"/>
      <c r="H13" s="275"/>
      <c r="I13" s="270"/>
      <c r="J13" s="92"/>
      <c r="K13" s="93"/>
      <c r="L13" s="59"/>
      <c r="M13" s="59"/>
      <c r="N13" s="61"/>
      <c r="O13" s="8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</row>
    <row r="14" spans="1:40" ht="15" customHeight="1" x14ac:dyDescent="0.2">
      <c r="A14" s="325" t="s">
        <v>45</v>
      </c>
      <c r="B14" s="278"/>
      <c r="C14" s="148"/>
      <c r="D14" s="255">
        <v>3</v>
      </c>
      <c r="E14" s="294"/>
      <c r="F14" s="295"/>
      <c r="G14" s="147"/>
      <c r="H14" s="147"/>
      <c r="I14" s="269" t="str">
        <f>IF(AND(G14&gt;0,H14&gt;0),G14-H14,"")</f>
        <v/>
      </c>
      <c r="J14" s="92"/>
      <c r="K14" s="93"/>
      <c r="L14" s="59"/>
      <c r="M14" s="59"/>
      <c r="N14" s="61"/>
      <c r="O14" s="86"/>
      <c r="P14" s="136" t="str">
        <f>IF(ISBLANK(H14),"",IF(AND(I14&gt;0.2,I14&lt;0.3),"Contamination, Labware, or Supersaturation of Dilution (D.I.) water.",IF(AND(I14&gt;0.29),"Review SOP's and fix the contamination issue.",IF(AND(I14&lt;0),"D.O. meter equipment issues."))))</f>
        <v/>
      </c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</row>
    <row r="15" spans="1:40" ht="15" customHeight="1" thickBot="1" x14ac:dyDescent="0.25">
      <c r="A15" s="326"/>
      <c r="B15" s="291"/>
      <c r="C15" s="149"/>
      <c r="D15" s="260"/>
      <c r="E15" s="296"/>
      <c r="F15" s="297"/>
      <c r="G15" s="156"/>
      <c r="H15" s="156"/>
      <c r="I15" s="298"/>
      <c r="J15" s="92"/>
      <c r="K15" s="93"/>
      <c r="L15" s="59"/>
      <c r="M15" s="59"/>
      <c r="N15" s="62"/>
      <c r="O15" s="8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</row>
    <row r="16" spans="1:40" ht="13.5" thickBot="1" x14ac:dyDescent="0.25">
      <c r="A16" s="8" t="s">
        <v>6</v>
      </c>
      <c r="B16" s="11"/>
      <c r="C16" s="9"/>
      <c r="D16" s="10"/>
      <c r="E16" s="31"/>
      <c r="F16" s="47"/>
      <c r="G16" s="251" t="s">
        <v>17</v>
      </c>
      <c r="H16" s="252"/>
      <c r="I16" s="80" t="e">
        <f>AVERAGEIF(I10:I15,"&gt;0")</f>
        <v>#DIV/0!</v>
      </c>
      <c r="J16" s="92"/>
      <c r="K16" s="93"/>
      <c r="L16" s="59"/>
      <c r="M16" s="59"/>
      <c r="N16" s="63"/>
      <c r="O16" s="87"/>
      <c r="P16" s="336" t="e">
        <f>IF(I16&gt;0.2,"Outside QA/QC parameters.","")</f>
        <v>#DIV/0!</v>
      </c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</row>
    <row r="17" spans="1:40" ht="15" customHeight="1" x14ac:dyDescent="0.2">
      <c r="A17" s="276" t="s">
        <v>4</v>
      </c>
      <c r="B17" s="165"/>
      <c r="C17" s="165"/>
      <c r="D17" s="254">
        <v>4</v>
      </c>
      <c r="E17" s="333" t="str">
        <f t="shared" ref="E17:E23" si="0">IF(AND(I17&gt;=2,H17&gt;=1),"","Delete Seed Values")</f>
        <v>Delete Seed Values</v>
      </c>
      <c r="F17" s="340"/>
      <c r="G17" s="169"/>
      <c r="H17" s="169"/>
      <c r="I17" s="334" t="str">
        <f t="shared" ref="I17:I23" si="1">IF(ISBLANK(H17),"",(G17-H17))</f>
        <v/>
      </c>
      <c r="J17" s="60"/>
      <c r="K17" s="60"/>
      <c r="L17" s="58"/>
      <c r="M17" s="58"/>
      <c r="N17" s="64"/>
      <c r="O17" s="84"/>
      <c r="P17" s="335" t="str">
        <f>IF(ISBLANK(H17),"",IF(AND(H17&lt;1),"Need to DELETE this individual seed control sample to perform accuarate SCF calculation. D.O. Depletion &lt; 1.0 mg/L remaining in bottle. Environmental sample too strong. Use LESS Sample. Need more nutrient water in bottle. Sample is not dilute enough.",IF(AND(G17-H17&lt;2),"Need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</row>
    <row r="18" spans="1:40" ht="15" customHeight="1" x14ac:dyDescent="0.2">
      <c r="A18" s="272"/>
      <c r="B18" s="148"/>
      <c r="C18" s="148"/>
      <c r="D18" s="255"/>
      <c r="E18" s="333"/>
      <c r="F18" s="256"/>
      <c r="G18" s="147"/>
      <c r="H18" s="147"/>
      <c r="I18" s="257"/>
      <c r="J18" s="60"/>
      <c r="K18" s="60"/>
      <c r="L18" s="10"/>
      <c r="M18" s="54"/>
      <c r="N18" s="65"/>
      <c r="O18" s="38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</row>
    <row r="19" spans="1:40" ht="15" customHeight="1" x14ac:dyDescent="0.2">
      <c r="A19" s="258" t="s">
        <v>4</v>
      </c>
      <c r="B19" s="148"/>
      <c r="C19" s="148"/>
      <c r="D19" s="255">
        <v>5</v>
      </c>
      <c r="E19" s="333" t="str">
        <f t="shared" si="0"/>
        <v>Delete Seed Values</v>
      </c>
      <c r="F19" s="256"/>
      <c r="G19" s="147"/>
      <c r="H19" s="147"/>
      <c r="I19" s="257" t="str">
        <f t="shared" si="1"/>
        <v/>
      </c>
      <c r="J19" s="60"/>
      <c r="K19" s="60"/>
      <c r="L19" s="55"/>
      <c r="M19" s="56"/>
      <c r="N19" s="75"/>
      <c r="O19" s="31"/>
      <c r="P19" s="335" t="str">
        <f t="shared" ref="P19" si="2">IF(ISBLANK(H19),"",IF(AND(H19&lt;1),"Need to DELETE this individual seed control sample to perform accuarate SCF calculation. D.O. Depletion &lt; 1.0 mg/L remaining in bottle. Environmental sample too strong. Use LESS Sample. Need more nutrient water in bottle. Sample is not dilute enough.",IF(AND(G19-H19&lt;2),"Need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</row>
    <row r="20" spans="1:40" ht="15" customHeight="1" x14ac:dyDescent="0.2">
      <c r="A20" s="272"/>
      <c r="B20" s="148"/>
      <c r="C20" s="148"/>
      <c r="D20" s="255"/>
      <c r="E20" s="333"/>
      <c r="F20" s="256"/>
      <c r="G20" s="147"/>
      <c r="H20" s="147"/>
      <c r="I20" s="257"/>
      <c r="J20" s="60"/>
      <c r="K20" s="60"/>
      <c r="L20" s="57"/>
      <c r="M20" s="56"/>
      <c r="N20" s="75"/>
      <c r="O20" s="31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</row>
    <row r="21" spans="1:40" ht="15" customHeight="1" x14ac:dyDescent="0.2">
      <c r="A21" s="258" t="s">
        <v>44</v>
      </c>
      <c r="B21" s="148"/>
      <c r="C21" s="148"/>
      <c r="D21" s="255">
        <v>6</v>
      </c>
      <c r="E21" s="333" t="str">
        <f t="shared" si="0"/>
        <v>Delete Seed Values</v>
      </c>
      <c r="F21" s="256"/>
      <c r="G21" s="147"/>
      <c r="H21" s="147"/>
      <c r="I21" s="257" t="str">
        <f t="shared" si="1"/>
        <v/>
      </c>
      <c r="J21" s="60"/>
      <c r="K21" s="60"/>
      <c r="L21" s="57"/>
      <c r="M21" s="56"/>
      <c r="N21" s="75"/>
      <c r="O21" s="31"/>
      <c r="P21" s="335" t="str">
        <f t="shared" ref="P21" si="3">IF(ISBLANK(H21),"",IF(AND(H21&lt;1),"Need to DELETE this individual seed control sample to perform accuarate SCF calculation. D.O. Depletion &lt; 1.0 mg/L remaining in bottle. Environmental sample too strong. Use LESS Sample. Need more nutrient water in bottle. Sample is not dilute enough.",IF(AND(G21-H21&lt;2),"Need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</row>
    <row r="22" spans="1:40" ht="15" customHeight="1" x14ac:dyDescent="0.2">
      <c r="A22" s="272"/>
      <c r="B22" s="148"/>
      <c r="C22" s="148"/>
      <c r="D22" s="255"/>
      <c r="E22" s="333"/>
      <c r="F22" s="256"/>
      <c r="G22" s="147"/>
      <c r="H22" s="147"/>
      <c r="I22" s="257"/>
      <c r="J22" s="60"/>
      <c r="K22" s="60"/>
      <c r="L22" s="57"/>
      <c r="M22" s="56"/>
      <c r="N22" s="75"/>
      <c r="O22" s="31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</row>
    <row r="23" spans="1:40" ht="15" customHeight="1" thickBot="1" x14ac:dyDescent="0.25">
      <c r="A23" s="258" t="s">
        <v>4</v>
      </c>
      <c r="B23" s="148"/>
      <c r="C23" s="148"/>
      <c r="D23" s="255">
        <v>7</v>
      </c>
      <c r="E23" s="333" t="str">
        <f t="shared" si="0"/>
        <v>Delete Seed Values</v>
      </c>
      <c r="F23" s="148"/>
      <c r="G23" s="147"/>
      <c r="H23" s="147"/>
      <c r="I23" s="257" t="str">
        <f t="shared" si="1"/>
        <v/>
      </c>
      <c r="J23" s="73"/>
      <c r="K23" s="73"/>
      <c r="L23" s="74"/>
      <c r="M23" s="76"/>
      <c r="N23" s="77"/>
      <c r="O23" s="31"/>
      <c r="P23" s="335" t="str">
        <f t="shared" ref="P23" si="4">IF(ISBLANK(H23),"",IF(AND(H23&lt;1),"Need to DELETE mLs Seed to perform accuarate SCF calculation. D.O. Depletion &lt; 1.0 mg/L remaining in bottle. Environmental sample too strong. Use LESS Sample. Need more nutrient water in bottle. Sample is not dilute enough.",IF(AND(G23-H23&lt;2),"Need to DELETE mLs Seed to perform accuarate SCF calculation. D.O. Depletion less than at least 2.0 mg/L. Environmental sample too weak. Use MORE Sample. Need less nutrient water in bottle. Sample is too dilute.","")))</f>
        <v/>
      </c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</row>
    <row r="24" spans="1:40" ht="15" customHeight="1" thickBot="1" x14ac:dyDescent="0.25">
      <c r="A24" s="259"/>
      <c r="B24" s="149"/>
      <c r="C24" s="149"/>
      <c r="D24" s="260"/>
      <c r="E24" s="333"/>
      <c r="F24" s="149"/>
      <c r="G24" s="156"/>
      <c r="H24" s="156"/>
      <c r="I24" s="261"/>
      <c r="J24" s="328" t="e">
        <f>IF(N24&lt;0.6,"SCF too Weak?","")</f>
        <v>#DIV/0!</v>
      </c>
      <c r="K24" s="328"/>
      <c r="L24" s="327" t="s">
        <v>46</v>
      </c>
      <c r="M24" s="327"/>
      <c r="N24" s="324" t="e">
        <f>IF(F25&gt;0,I25/F25,"")</f>
        <v>#DIV/0!</v>
      </c>
      <c r="O24" s="31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</row>
    <row r="25" spans="1:40" ht="15" customHeight="1" thickBot="1" x14ac:dyDescent="0.25">
      <c r="A25" s="8" t="s">
        <v>6</v>
      </c>
      <c r="B25" s="11"/>
      <c r="C25" s="9"/>
      <c r="D25" s="10"/>
      <c r="E25" s="31"/>
      <c r="F25" s="68" t="e">
        <f>AVERAGEIF(F17:F24,"&gt;0")</f>
        <v>#DIV/0!</v>
      </c>
      <c r="G25" s="251"/>
      <c r="H25" s="252"/>
      <c r="I25" s="81" t="e">
        <f>AVERAGEIF(I17:I24,"&gt;0")</f>
        <v>#DIV/0!</v>
      </c>
      <c r="J25" s="328" t="e">
        <f>IF(N24&gt;1,"SCF too Strong?","")</f>
        <v>#DIV/0!</v>
      </c>
      <c r="K25" s="328"/>
      <c r="L25" s="327"/>
      <c r="M25" s="327"/>
      <c r="N25" s="324"/>
      <c r="O25" s="31"/>
      <c r="P25" s="335" t="e">
        <f>IF(AND(N24&gt;1),"Increase dilution water. Seed correction sample too strong.",IF(AND(N24&lt;0.6),"Decrease dilution water. Seed correction sample too weak.",""))</f>
        <v>#DIV/0!</v>
      </c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</row>
    <row r="26" spans="1:40" ht="15" customHeight="1" x14ac:dyDescent="0.2">
      <c r="A26" s="253" t="s">
        <v>14</v>
      </c>
      <c r="B26" s="165"/>
      <c r="C26" s="165"/>
      <c r="D26" s="254">
        <v>8</v>
      </c>
      <c r="E26" s="167"/>
      <c r="F26" s="165"/>
      <c r="G26" s="169"/>
      <c r="H26" s="169"/>
      <c r="I26" s="238" t="str">
        <f>IF(AND(G26&gt;0,H26&gt;0),G26-H26,"")</f>
        <v/>
      </c>
      <c r="J26" s="238" t="str">
        <f>IF(F26&gt;0,N24*F26,"")</f>
        <v/>
      </c>
      <c r="K26" s="238" t="str">
        <f>IF(AND(G26&gt;0,H26&gt;0),I26-J26,"")</f>
        <v/>
      </c>
      <c r="L26" s="240">
        <f>IF(E26&gt;0,300/E26,0)</f>
        <v>0</v>
      </c>
      <c r="M26" s="240" t="str">
        <f>IF(AND(I26&gt;=2,H26&gt;=1),L26*K26,"INVALID")</f>
        <v>INVALID</v>
      </c>
      <c r="N26" s="242" t="e">
        <f>N32</f>
        <v>#DIV/0!</v>
      </c>
      <c r="O26" s="32"/>
      <c r="P26" s="136" t="str">
        <f>IF(ISBLANK(H26),"",IF(AND(M26&gt;228.5),"Decrease mLs of seed delivered to GGA bottle. Confirm with last 20 Standard deviation results.",IF(AND(M26&lt;167.5),"Increase mLs of seed delivered to GGA bottle. Confirm with last 20 Standard deviation results.","")))</f>
        <v/>
      </c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</row>
    <row r="27" spans="1:40" ht="15" customHeight="1" x14ac:dyDescent="0.2">
      <c r="A27" s="233"/>
      <c r="B27" s="148"/>
      <c r="C27" s="148"/>
      <c r="D27" s="255"/>
      <c r="E27" s="152"/>
      <c r="F27" s="148"/>
      <c r="G27" s="147"/>
      <c r="H27" s="147"/>
      <c r="I27" s="228"/>
      <c r="J27" s="239"/>
      <c r="K27" s="228"/>
      <c r="L27" s="241"/>
      <c r="M27" s="241"/>
      <c r="N27" s="243"/>
      <c r="O27" s="32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</row>
    <row r="28" spans="1:40" ht="15" customHeight="1" x14ac:dyDescent="0.2">
      <c r="A28" s="233" t="s">
        <v>14</v>
      </c>
      <c r="B28" s="148"/>
      <c r="C28" s="148"/>
      <c r="D28" s="235">
        <v>9</v>
      </c>
      <c r="E28" s="229"/>
      <c r="F28" s="227" t="str">
        <f>IF(F26&gt;0,F26,"")</f>
        <v/>
      </c>
      <c r="G28" s="147"/>
      <c r="H28" s="147"/>
      <c r="I28" s="228" t="str">
        <f>IF(AND(G28&gt;0,H28&gt;0),G28-H28,"")</f>
        <v/>
      </c>
      <c r="J28" s="239" t="e">
        <f>IF(F28&gt;0,N24*F28,"")</f>
        <v>#DIV/0!</v>
      </c>
      <c r="K28" s="239" t="str">
        <f>IF(AND(G28&gt;0,H28&gt;0),I28-J28,"")</f>
        <v/>
      </c>
      <c r="L28" s="247">
        <f>IF(E28&gt;0,300/E28,0)</f>
        <v>0</v>
      </c>
      <c r="M28" s="241" t="str">
        <f t="shared" ref="M28" si="5">IF(AND(I28&gt;=2,H28&gt;=1),L28*K28,"INVALID")</f>
        <v>INVALID</v>
      </c>
      <c r="N28" s="243"/>
      <c r="O28" s="32"/>
      <c r="P28" s="136" t="str">
        <f>IF(ISBLANK(H28),"",IF(AND(M28&gt;228.5),"Decrease mLs of seed delivered to GGA bottle. Confirm with last 20 Standard deviation results.",IF(AND(M28&lt;167.5),"Increase mLs of seed delivered to GGA bottle. Confirm with last 20 Standard deviation results.","")))</f>
        <v/>
      </c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</row>
    <row r="29" spans="1:40" ht="15" customHeight="1" x14ac:dyDescent="0.2">
      <c r="A29" s="233"/>
      <c r="B29" s="148"/>
      <c r="C29" s="148"/>
      <c r="D29" s="237"/>
      <c r="E29" s="229"/>
      <c r="F29" s="227"/>
      <c r="G29" s="147"/>
      <c r="H29" s="147"/>
      <c r="I29" s="228"/>
      <c r="J29" s="245"/>
      <c r="K29" s="246"/>
      <c r="L29" s="248"/>
      <c r="M29" s="241"/>
      <c r="N29" s="243"/>
      <c r="O29" s="32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</row>
    <row r="30" spans="1:40" ht="15" customHeight="1" x14ac:dyDescent="0.2">
      <c r="A30" s="233" t="s">
        <v>14</v>
      </c>
      <c r="B30" s="148"/>
      <c r="C30" s="148"/>
      <c r="D30" s="235">
        <v>10</v>
      </c>
      <c r="E30" s="229"/>
      <c r="F30" s="227" t="str">
        <f>IF(F26&gt;0,F26,"")</f>
        <v/>
      </c>
      <c r="G30" s="147"/>
      <c r="H30" s="147"/>
      <c r="I30" s="228" t="str">
        <f>IF(AND(G30&gt;0,H30&gt;0),G30-H30,"")</f>
        <v/>
      </c>
      <c r="J30" s="239" t="e">
        <f>IF(F30&gt;0,N24*F30,"")</f>
        <v>#DIV/0!</v>
      </c>
      <c r="K30" s="228" t="str">
        <f>IF(AND(G30&gt;0,H30&gt;0),I30-J30,"")</f>
        <v/>
      </c>
      <c r="L30" s="241">
        <f>IF(E30&gt;0,300/E30,0)</f>
        <v>0</v>
      </c>
      <c r="M30" s="241" t="str">
        <f t="shared" ref="M30" si="6">IF(AND(I30&gt;=2,H30&gt;=1),L30*K30,"INVALID")</f>
        <v>INVALID</v>
      </c>
      <c r="N30" s="243"/>
      <c r="O30" s="32"/>
      <c r="P30" s="136" t="str">
        <f t="shared" ref="P30" si="7">IF(ISBLANK(H30),"",IF(AND(M30&gt;228.5),"Decrease mLs of seed delivered to GGA bottle. Confirm with last 20 Standard deviation results.",IF(AND(M30&lt;167.5),"Increase mLs of seed delivered to GGA bottle. Confirm with last 20 Standard deviation results.","")))</f>
        <v/>
      </c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</row>
    <row r="31" spans="1:40" ht="15" customHeight="1" thickBot="1" x14ac:dyDescent="0.25">
      <c r="A31" s="234"/>
      <c r="B31" s="149"/>
      <c r="C31" s="149"/>
      <c r="D31" s="236"/>
      <c r="E31" s="230"/>
      <c r="F31" s="231"/>
      <c r="G31" s="147"/>
      <c r="H31" s="147"/>
      <c r="I31" s="232"/>
      <c r="J31" s="249"/>
      <c r="K31" s="232"/>
      <c r="L31" s="250"/>
      <c r="M31" s="250"/>
      <c r="N31" s="244"/>
      <c r="O31" s="32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</row>
    <row r="32" spans="1:40" ht="13.5" thickBot="1" x14ac:dyDescent="0.25">
      <c r="A32" s="8" t="s">
        <v>6</v>
      </c>
      <c r="B32" s="50"/>
      <c r="C32" s="9"/>
      <c r="D32" s="10"/>
      <c r="E32" s="9"/>
      <c r="F32" s="51"/>
      <c r="G32" s="50"/>
      <c r="H32" s="50"/>
      <c r="I32" s="49"/>
      <c r="J32" s="11"/>
      <c r="K32" s="11"/>
      <c r="L32" s="49"/>
      <c r="M32" s="48" t="s">
        <v>5</v>
      </c>
      <c r="N32" s="52" t="e">
        <f>AVERAGEIF(M26:M31,"&gt;0")</f>
        <v>#DIV/0!</v>
      </c>
      <c r="O32" s="33"/>
      <c r="P32" s="45"/>
      <c r="Q32" s="45"/>
      <c r="R32" s="45"/>
      <c r="S32" s="45"/>
      <c r="T32" s="45"/>
      <c r="U32" s="45"/>
      <c r="V32" s="45"/>
      <c r="W32" s="45"/>
      <c r="X32" s="45"/>
      <c r="Y32" s="46"/>
      <c r="Z32" s="46"/>
      <c r="AA32" s="46"/>
      <c r="AB32" s="46"/>
      <c r="AC32" s="46"/>
      <c r="AD32" s="46"/>
      <c r="AE32" s="46"/>
    </row>
    <row r="33" spans="1:40" ht="15" customHeight="1" x14ac:dyDescent="0.2">
      <c r="A33" s="209" t="s">
        <v>15</v>
      </c>
      <c r="B33" s="211"/>
      <c r="C33" s="211"/>
      <c r="D33" s="212">
        <v>11</v>
      </c>
      <c r="E33" s="213"/>
      <c r="F33" s="214"/>
      <c r="G33" s="217"/>
      <c r="H33" s="195"/>
      <c r="I33" s="196" t="str">
        <f>IF(AND(G33&gt;0,H33&gt;0),G33-H33,"")</f>
        <v/>
      </c>
      <c r="J33" s="203"/>
      <c r="K33" s="206" t="str">
        <f>IF(AND(G33&gt;0,H33&gt;0),I33-J33,"")</f>
        <v/>
      </c>
      <c r="L33" s="218">
        <f>IF(E33&gt;0,300/E33,0)</f>
        <v>0</v>
      </c>
      <c r="M33" s="219" t="str">
        <f>IF(AND(I33&gt;=2,H33&gt;=1),L33*K33,"INVALID")</f>
        <v>INVALID</v>
      </c>
      <c r="N33" s="179" t="e">
        <f>N43</f>
        <v>#DIV/0!</v>
      </c>
      <c r="O33" s="39"/>
      <c r="P33" s="136" t="str">
        <f>IF(ISBLANK(H33),"",IF(AND(H33&lt;1),"D.O. Depletion &lt; 1.0 mg/L remaining in bottle. Environmental sample too strong. Use LESS Sample. Need more nutrient water in bottle. Sample is not dilute enough.",IF(AND(G33-H33&lt;2),"D.O. Depletion less than at least 2.0 mg/L. Environmental sample too weak. Use MORE Sample. Need less nutrient water in bottle. Sample is too dilute.","")))</f>
        <v/>
      </c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</row>
    <row r="34" spans="1:40" ht="15" customHeight="1" x14ac:dyDescent="0.2">
      <c r="A34" s="210"/>
      <c r="B34" s="185"/>
      <c r="C34" s="185"/>
      <c r="D34" s="187"/>
      <c r="E34" s="189"/>
      <c r="F34" s="215"/>
      <c r="G34" s="191"/>
      <c r="H34" s="193"/>
      <c r="I34" s="197"/>
      <c r="J34" s="204"/>
      <c r="K34" s="175"/>
      <c r="L34" s="178"/>
      <c r="M34" s="172"/>
      <c r="N34" s="180"/>
      <c r="O34" s="40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</row>
    <row r="35" spans="1:40" ht="15" customHeight="1" x14ac:dyDescent="0.2">
      <c r="A35" s="182" t="s">
        <v>15</v>
      </c>
      <c r="B35" s="184"/>
      <c r="C35" s="184"/>
      <c r="D35" s="186">
        <v>12</v>
      </c>
      <c r="E35" s="188"/>
      <c r="F35" s="215"/>
      <c r="G35" s="190"/>
      <c r="H35" s="192"/>
      <c r="I35" s="194" t="str">
        <f t="shared" ref="I35" si="8">IF(AND(G35&gt;0,H35&gt;0),G35-H35,"")</f>
        <v/>
      </c>
      <c r="J35" s="204"/>
      <c r="K35" s="175" t="str">
        <f t="shared" ref="K35" si="9">IF(AND(G35&gt;0,H35&gt;0),I35-J35,"")</f>
        <v/>
      </c>
      <c r="L35" s="172">
        <f t="shared" ref="L35" si="10">IF(E35&gt;0,300/E35,0)</f>
        <v>0</v>
      </c>
      <c r="M35" s="172" t="str">
        <f>IF(AND(I35&gt;=2,H35&gt;=1),L35*K35,"INVALID")</f>
        <v>INVALID</v>
      </c>
      <c r="N35" s="180"/>
      <c r="O35" s="40"/>
      <c r="P35" s="136" t="str">
        <f t="shared" ref="P35" si="11">IF(ISBLANK(H35),"",IF(AND(H35&lt;1),"D.O. Depletion &lt; 1.0 mg/L remaining in bottle. Environmental sample too strong. Use LESS Sample. Need more nutrient water in bottle. Sample is not dilute enough.",IF(AND(G35-H35&lt;2),"D.O. Depletion less than at least 2.0 mg/L. Environmental sample too weak. Use MORE Sample. Need less nutrient water in bottle. Sample is too dilute.","")))</f>
        <v/>
      </c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</row>
    <row r="36" spans="1:40" ht="15" customHeight="1" x14ac:dyDescent="0.2">
      <c r="A36" s="183"/>
      <c r="B36" s="185"/>
      <c r="C36" s="185"/>
      <c r="D36" s="187"/>
      <c r="E36" s="189"/>
      <c r="F36" s="215"/>
      <c r="G36" s="191"/>
      <c r="H36" s="193"/>
      <c r="I36" s="194"/>
      <c r="J36" s="204"/>
      <c r="K36" s="175"/>
      <c r="L36" s="172"/>
      <c r="M36" s="172"/>
      <c r="N36" s="180"/>
      <c r="O36" s="40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</row>
    <row r="37" spans="1:40" ht="15" customHeight="1" x14ac:dyDescent="0.2">
      <c r="A37" s="198" t="s">
        <v>15</v>
      </c>
      <c r="B37" s="184"/>
      <c r="C37" s="184"/>
      <c r="D37" s="186">
        <v>13</v>
      </c>
      <c r="E37" s="188"/>
      <c r="F37" s="215"/>
      <c r="G37" s="190"/>
      <c r="H37" s="192"/>
      <c r="I37" s="194" t="str">
        <f t="shared" ref="I37:I41" si="12">IF(AND(G37&gt;0,H37&gt;0),G37-H37,"")</f>
        <v/>
      </c>
      <c r="J37" s="204"/>
      <c r="K37" s="175" t="str">
        <f t="shared" ref="K37" si="13">IF(AND(G37&gt;0,H37&gt;0),I37-J37,"")</f>
        <v/>
      </c>
      <c r="L37" s="172">
        <f t="shared" ref="L37" si="14">IF(E37&gt;0,300/E37,0)</f>
        <v>0</v>
      </c>
      <c r="M37" s="172" t="str">
        <f>IF(AND(I37&gt;=2,H37&gt;=1),L37*K37,"INVALID")</f>
        <v>INVALID</v>
      </c>
      <c r="N37" s="180"/>
      <c r="O37" s="40"/>
      <c r="P37" s="136" t="str">
        <f t="shared" ref="P37" si="15">IF(ISBLANK(H37),"",IF(AND(H37&lt;1),"D.O. Depletion &lt; 1.0 mg/L remaining in bottle. Environmental sample too strong. Use LESS Sample. Need more nutrient water in bottle. Sample is not dilute enough.",IF(AND(G37-H37&lt;2),"D.O. Depletion less than at least 2.0 mg/L. Environmental sample too weak. Use MORE Sample. Need less nutrient water in bottle. Sample is too dilute.","")))</f>
        <v/>
      </c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</row>
    <row r="38" spans="1:40" ht="15" customHeight="1" x14ac:dyDescent="0.2">
      <c r="A38" s="182"/>
      <c r="B38" s="220"/>
      <c r="C38" s="220"/>
      <c r="D38" s="221"/>
      <c r="E38" s="222"/>
      <c r="F38" s="215"/>
      <c r="G38" s="223"/>
      <c r="H38" s="224"/>
      <c r="I38" s="173"/>
      <c r="J38" s="204"/>
      <c r="K38" s="175"/>
      <c r="L38" s="172"/>
      <c r="M38" s="172"/>
      <c r="N38" s="180"/>
      <c r="O38" s="41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</row>
    <row r="39" spans="1:40" ht="15" customHeight="1" x14ac:dyDescent="0.2">
      <c r="A39" s="198" t="s">
        <v>15</v>
      </c>
      <c r="B39" s="184"/>
      <c r="C39" s="184"/>
      <c r="D39" s="186">
        <v>14</v>
      </c>
      <c r="E39" s="199"/>
      <c r="F39" s="215"/>
      <c r="G39" s="170"/>
      <c r="H39" s="170"/>
      <c r="I39" s="173" t="str">
        <f t="shared" si="12"/>
        <v/>
      </c>
      <c r="J39" s="204"/>
      <c r="K39" s="175" t="str">
        <f>IF(AND(G39&gt;0,H39&gt;0),I39-J39,"")</f>
        <v/>
      </c>
      <c r="L39" s="178">
        <f>IF(E39&gt;0,300/E39,0)</f>
        <v>0</v>
      </c>
      <c r="M39" s="172" t="str">
        <f>IF(AND(I39&gt;=2,H39&gt;=1),L39*K39,"INVALID")</f>
        <v>INVALID</v>
      </c>
      <c r="N39" s="180"/>
      <c r="O39" s="41"/>
      <c r="P39" s="136" t="str">
        <f t="shared" ref="P39" si="16">IF(ISBLANK(H39),"",IF(AND(H39&lt;1),"D.O. Depletion &lt; 1.0 mg/L remaining in bottle. Environmental sample too strong. Use LESS Sample. Need more nutrient water in bottle. Sample is not dilute enough.",IF(AND(G39-H39&lt;2),"D.O. Depletion less than at least 2.0 mg/L. Environmental sample too weak. Use MORE Sample. Need less nutrient water in bottle. Sample is too dilute.","")))</f>
        <v/>
      </c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</row>
    <row r="40" spans="1:40" ht="15" customHeight="1" x14ac:dyDescent="0.2">
      <c r="A40" s="182"/>
      <c r="B40" s="185"/>
      <c r="C40" s="185"/>
      <c r="D40" s="187"/>
      <c r="E40" s="200"/>
      <c r="F40" s="215"/>
      <c r="G40" s="201"/>
      <c r="H40" s="201"/>
      <c r="I40" s="202"/>
      <c r="J40" s="204"/>
      <c r="K40" s="175"/>
      <c r="L40" s="178"/>
      <c r="M40" s="172"/>
      <c r="N40" s="180"/>
      <c r="O40" s="41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</row>
    <row r="41" spans="1:40" ht="15" customHeight="1" x14ac:dyDescent="0.2">
      <c r="A41" s="198" t="s">
        <v>15</v>
      </c>
      <c r="B41" s="184"/>
      <c r="C41" s="184"/>
      <c r="D41" s="186">
        <v>15</v>
      </c>
      <c r="E41" s="199"/>
      <c r="F41" s="215"/>
      <c r="G41" s="170"/>
      <c r="H41" s="170"/>
      <c r="I41" s="173" t="str">
        <f t="shared" si="12"/>
        <v/>
      </c>
      <c r="J41" s="204"/>
      <c r="K41" s="175" t="str">
        <f t="shared" ref="K41" si="17">IF(AND(G41&gt;0,H41&gt;0),I41-J41,"")</f>
        <v/>
      </c>
      <c r="L41" s="172">
        <f t="shared" ref="L41" si="18">IF(E41&gt;0,300/E41,0)</f>
        <v>0</v>
      </c>
      <c r="M41" s="172" t="str">
        <f>IF(AND(I41&gt;=2,H41&gt;=1),L41*K41,"INVALID")</f>
        <v>INVALID</v>
      </c>
      <c r="N41" s="180"/>
      <c r="O41" s="41"/>
      <c r="P41" s="136" t="str">
        <f t="shared" ref="P41" si="19">IF(ISBLANK(H41),"",IF(AND(H41&lt;1),"D.O. Depletion &lt; 1.0 mg/L remaining in bottle. Environmental sample too strong. Use LESS Sample. Need more nutrient water in bottle. Sample is not dilute enough.",IF(AND(G41-H41&lt;2),"D.O. Depletion less than at least 2.0 mg/L. Environmental sample too weak. Use MORE Sample. Need less nutrient water in bottle. Sample is too dilute.","")))</f>
        <v/>
      </c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</row>
    <row r="42" spans="1:40" ht="15" customHeight="1" thickBot="1" x14ac:dyDescent="0.25">
      <c r="A42" s="207"/>
      <c r="B42" s="208"/>
      <c r="C42" s="208"/>
      <c r="D42" s="225"/>
      <c r="E42" s="226"/>
      <c r="F42" s="216"/>
      <c r="G42" s="171"/>
      <c r="H42" s="171"/>
      <c r="I42" s="174"/>
      <c r="J42" s="205"/>
      <c r="K42" s="176"/>
      <c r="L42" s="177"/>
      <c r="M42" s="177"/>
      <c r="N42" s="181"/>
      <c r="O42" s="41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</row>
    <row r="43" spans="1:40" ht="13.5" thickBot="1" x14ac:dyDescent="0.25">
      <c r="A43" s="8" t="s">
        <v>6</v>
      </c>
      <c r="B43" s="50"/>
      <c r="C43" s="9"/>
      <c r="D43" s="10"/>
      <c r="E43" s="9"/>
      <c r="F43" s="51"/>
      <c r="G43" s="50"/>
      <c r="H43" s="50"/>
      <c r="I43" s="49"/>
      <c r="J43" s="11"/>
      <c r="K43" s="11"/>
      <c r="L43" s="49"/>
      <c r="M43" s="48" t="s">
        <v>15</v>
      </c>
      <c r="N43" s="94" t="e">
        <f>AVERAGEIF(M33:M42,"&gt;0")</f>
        <v>#DIV/0!</v>
      </c>
      <c r="O43" s="33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</row>
    <row r="44" spans="1:40" ht="15" customHeight="1" x14ac:dyDescent="0.2">
      <c r="A44" s="164" t="s">
        <v>16</v>
      </c>
      <c r="B44" s="165"/>
      <c r="C44" s="165"/>
      <c r="D44" s="166">
        <v>16</v>
      </c>
      <c r="E44" s="167"/>
      <c r="F44" s="168" t="str">
        <f>IF(F26&gt;0,F26,"")</f>
        <v/>
      </c>
      <c r="G44" s="169"/>
      <c r="H44" s="169"/>
      <c r="I44" s="139" t="str">
        <f t="shared" ref="I44:I52" si="20">IF(AND(G44&gt;0,H44&gt;0),G44-H44,"")</f>
        <v/>
      </c>
      <c r="J44" s="158" t="e">
        <f>IF(F44&gt;0,N24*F44,"")</f>
        <v>#DIV/0!</v>
      </c>
      <c r="K44" s="159" t="str">
        <f t="shared" ref="K44:K52" si="21">IF(AND(G44&gt;0,H44&gt;0),I44-J44,"")</f>
        <v/>
      </c>
      <c r="L44" s="160">
        <f t="shared" ref="L44:L52" si="22">IF(E44&gt;0,300/E44,0)</f>
        <v>0</v>
      </c>
      <c r="M44" s="160" t="str">
        <f>IF(AND(I44&gt;=2,H44&gt;=1),L44*K44,"INVALID")</f>
        <v>INVALID</v>
      </c>
      <c r="N44" s="161" t="e">
        <f>N54</f>
        <v>#DIV/0!</v>
      </c>
      <c r="O44" s="39"/>
      <c r="P44" s="341" t="str">
        <f>IF(ISBLANK(H44),"",IF(AND(H44&lt;1),"D.O. Depletion &lt; 1.0 mg/L remaining in bottle. Environmental sample too strong. Use LESS Sample. Need more nutrient water in bottle. Sample is not dilute enough.",IF(AND(G44-H44&lt;2),"D.O. Depletion less than at least 2.0 mg/L. Environmental sample too weak. Use MORE Sample. Need less nutrient water in bottle. Sample is too dilute.","")))</f>
        <v/>
      </c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</row>
    <row r="45" spans="1:40" ht="15" customHeight="1" x14ac:dyDescent="0.2">
      <c r="A45" s="131"/>
      <c r="B45" s="148"/>
      <c r="C45" s="148"/>
      <c r="D45" s="157"/>
      <c r="E45" s="152"/>
      <c r="F45" s="154"/>
      <c r="G45" s="147"/>
      <c r="H45" s="147"/>
      <c r="I45" s="139"/>
      <c r="J45" s="141"/>
      <c r="K45" s="143"/>
      <c r="L45" s="145"/>
      <c r="M45" s="145"/>
      <c r="N45" s="162"/>
      <c r="O45" s="39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</row>
    <row r="46" spans="1:40" ht="15" customHeight="1" x14ac:dyDescent="0.2">
      <c r="A46" s="131" t="s">
        <v>16</v>
      </c>
      <c r="B46" s="148"/>
      <c r="C46" s="148"/>
      <c r="D46" s="157">
        <v>17</v>
      </c>
      <c r="E46" s="152"/>
      <c r="F46" s="154" t="str">
        <f>IF(F26&gt;0,F26,"")</f>
        <v/>
      </c>
      <c r="G46" s="147"/>
      <c r="H46" s="147"/>
      <c r="I46" s="139" t="str">
        <f t="shared" si="20"/>
        <v/>
      </c>
      <c r="J46" s="141" t="e">
        <f>IF(F46&gt;0,N24*F46,"")</f>
        <v>#DIV/0!</v>
      </c>
      <c r="K46" s="143" t="str">
        <f t="shared" si="21"/>
        <v/>
      </c>
      <c r="L46" s="145">
        <f t="shared" si="22"/>
        <v>0</v>
      </c>
      <c r="M46" s="145" t="str">
        <f t="shared" ref="M46" si="23">IF(AND(I46&gt;=2,H46&gt;=1),L46*K46,"INVALID")</f>
        <v>INVALID</v>
      </c>
      <c r="N46" s="162"/>
      <c r="O46" s="39"/>
      <c r="P46" s="341" t="str">
        <f t="shared" ref="P46" si="24">IF(ISBLANK(H46),"",IF(AND(H46&lt;1),"D.O. Depletion &lt; 1.0 mg/L remaining in bottle. Environmental sample too strong. Use LESS Sample. Need more nutrient water in bottle. Sample is not dilute enough.",IF(AND(G46-H46&lt;2),"D.O. Depletion less than at least 2.0 mg/L. Environmental sample too weak. Use MORE Sample. Need less nutrient water in bottle. Sample is too dilute.","")))</f>
        <v/>
      </c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41"/>
    </row>
    <row r="47" spans="1:40" ht="15" customHeight="1" x14ac:dyDescent="0.2">
      <c r="A47" s="131"/>
      <c r="B47" s="148"/>
      <c r="C47" s="148"/>
      <c r="D47" s="157"/>
      <c r="E47" s="152"/>
      <c r="F47" s="154"/>
      <c r="G47" s="147"/>
      <c r="H47" s="147"/>
      <c r="I47" s="139"/>
      <c r="J47" s="141"/>
      <c r="K47" s="143"/>
      <c r="L47" s="145"/>
      <c r="M47" s="145"/>
      <c r="N47" s="162"/>
      <c r="O47" s="39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</row>
    <row r="48" spans="1:40" ht="15" customHeight="1" x14ac:dyDescent="0.2">
      <c r="A48" s="131" t="s">
        <v>16</v>
      </c>
      <c r="B48" s="148"/>
      <c r="C48" s="148"/>
      <c r="D48" s="150">
        <v>18</v>
      </c>
      <c r="E48" s="152"/>
      <c r="F48" s="154" t="str">
        <f>IF(F26&gt;0,F26,"")</f>
        <v/>
      </c>
      <c r="G48" s="147"/>
      <c r="H48" s="147"/>
      <c r="I48" s="139" t="str">
        <f t="shared" si="20"/>
        <v/>
      </c>
      <c r="J48" s="141" t="e">
        <f>IF(F48&gt;0,N24*F48,"")</f>
        <v>#DIV/0!</v>
      </c>
      <c r="K48" s="143" t="str">
        <f t="shared" si="21"/>
        <v/>
      </c>
      <c r="L48" s="145">
        <f t="shared" si="22"/>
        <v>0</v>
      </c>
      <c r="M48" s="145" t="str">
        <f t="shared" ref="M48" si="25">IF(AND(I48&gt;=2,H48&gt;=1),L48*K48,"INVALID")</f>
        <v>INVALID</v>
      </c>
      <c r="N48" s="162"/>
      <c r="O48" s="39"/>
      <c r="P48" s="341" t="str">
        <f t="shared" ref="P48" si="26">IF(ISBLANK(H48),"",IF(AND(H48&lt;1),"D.O. Depletion &lt; 1.0 mg/L remaining in bottle. Environmental sample too strong. Use LESS Sample. Need more nutrient water in bottle. Sample is not dilute enough.",IF(AND(G48-H48&lt;2),"D.O. Depletion less than at least 2.0 mg/L. Environmental sample too weak. Use MORE Sample. Need less nutrient water in bottle. Sample is too dilute.","")))</f>
        <v/>
      </c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</row>
    <row r="49" spans="1:40" ht="15" customHeight="1" x14ac:dyDescent="0.2">
      <c r="A49" s="131"/>
      <c r="B49" s="148"/>
      <c r="C49" s="148"/>
      <c r="D49" s="150"/>
      <c r="E49" s="152"/>
      <c r="F49" s="154"/>
      <c r="G49" s="147"/>
      <c r="H49" s="147"/>
      <c r="I49" s="139"/>
      <c r="J49" s="141"/>
      <c r="K49" s="143"/>
      <c r="L49" s="145"/>
      <c r="M49" s="145"/>
      <c r="N49" s="162"/>
      <c r="O49" s="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</row>
    <row r="50" spans="1:40" ht="15" customHeight="1" x14ac:dyDescent="0.2">
      <c r="A50" s="131" t="s">
        <v>16</v>
      </c>
      <c r="B50" s="148"/>
      <c r="C50" s="148"/>
      <c r="D50" s="150">
        <v>19</v>
      </c>
      <c r="E50" s="152"/>
      <c r="F50" s="154" t="str">
        <f>IF(F26&gt;0,F26,"")</f>
        <v/>
      </c>
      <c r="G50" s="147"/>
      <c r="H50" s="147"/>
      <c r="I50" s="139" t="str">
        <f t="shared" si="20"/>
        <v/>
      </c>
      <c r="J50" s="141" t="e">
        <f>IF(F50&gt;0,N24*F50,"")</f>
        <v>#DIV/0!</v>
      </c>
      <c r="K50" s="143" t="str">
        <f t="shared" si="21"/>
        <v/>
      </c>
      <c r="L50" s="145">
        <f t="shared" si="22"/>
        <v>0</v>
      </c>
      <c r="M50" s="145" t="str">
        <f t="shared" ref="M50" si="27">IF(AND(I50&gt;=2,H50&gt;=1),L50*K50,"INVALID")</f>
        <v>INVALID</v>
      </c>
      <c r="N50" s="162"/>
      <c r="O50" s="41"/>
      <c r="P50" s="341" t="str">
        <f t="shared" ref="P50" si="28">IF(ISBLANK(H50),"",IF(AND(H50&lt;1),"D.O. Depletion &lt; 1.0 mg/L remaining in bottle. Environmental sample too strong. Use LESS Sample. Need more nutrient water in bottle. Sample is not dilute enough.",IF(AND(G50-H50&lt;2),"D.O. Depletion less than at least 2.0 mg/L. Environmental sample too weak. Use MORE Sample. Need less nutrient water in bottle. Sample is too dilute.","")))</f>
        <v/>
      </c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</row>
    <row r="51" spans="1:40" ht="15" customHeight="1" x14ac:dyDescent="0.2">
      <c r="A51" s="131"/>
      <c r="B51" s="148"/>
      <c r="C51" s="148"/>
      <c r="D51" s="150"/>
      <c r="E51" s="152"/>
      <c r="F51" s="154"/>
      <c r="G51" s="147"/>
      <c r="H51" s="147"/>
      <c r="I51" s="139"/>
      <c r="J51" s="141"/>
      <c r="K51" s="143"/>
      <c r="L51" s="145"/>
      <c r="M51" s="145"/>
      <c r="N51" s="162"/>
      <c r="O51" s="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</row>
    <row r="52" spans="1:40" ht="15" customHeight="1" x14ac:dyDescent="0.2">
      <c r="A52" s="131" t="s">
        <v>16</v>
      </c>
      <c r="B52" s="148"/>
      <c r="C52" s="148"/>
      <c r="D52" s="150">
        <v>20</v>
      </c>
      <c r="E52" s="152"/>
      <c r="F52" s="154" t="str">
        <f>IF(F26&gt;0,F26,"")</f>
        <v/>
      </c>
      <c r="G52" s="147"/>
      <c r="H52" s="147"/>
      <c r="I52" s="139" t="str">
        <f t="shared" si="20"/>
        <v/>
      </c>
      <c r="J52" s="141" t="e">
        <f>IF(F52&gt;0,N24*F52,"")</f>
        <v>#DIV/0!</v>
      </c>
      <c r="K52" s="143" t="str">
        <f t="shared" si="21"/>
        <v/>
      </c>
      <c r="L52" s="145">
        <f t="shared" si="22"/>
        <v>0</v>
      </c>
      <c r="M52" s="145" t="str">
        <f t="shared" ref="M52" si="29">IF(AND(I52&gt;=2,H52&gt;=1),L52*K52,"INVALID")</f>
        <v>INVALID</v>
      </c>
      <c r="N52" s="162"/>
      <c r="O52" s="41"/>
      <c r="P52" s="341" t="str">
        <f t="shared" ref="P52" si="30">IF(ISBLANK(H52),"",IF(AND(H52&lt;1),"D.O. Depletion &lt; 1.0 mg/L remaining in bottle. Environmental sample too strong. Use LESS Sample. Need more nutrient water in bottle. Sample is not dilute enough.",IF(AND(G52-H52&lt;2),"D.O. Depletion less than at least 2.0 mg/L. Environmental sample too weak. Use MORE Sample. Need less nutrient water in bottle. Sample is too dilute.","")))</f>
        <v/>
      </c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</row>
    <row r="53" spans="1:40" ht="15" customHeight="1" thickBot="1" x14ac:dyDescent="0.25">
      <c r="A53" s="132"/>
      <c r="B53" s="149"/>
      <c r="C53" s="149"/>
      <c r="D53" s="151"/>
      <c r="E53" s="153"/>
      <c r="F53" s="155"/>
      <c r="G53" s="156"/>
      <c r="H53" s="156"/>
      <c r="I53" s="140"/>
      <c r="J53" s="142"/>
      <c r="K53" s="144"/>
      <c r="L53" s="146"/>
      <c r="M53" s="146"/>
      <c r="N53" s="163"/>
      <c r="O53" s="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</row>
    <row r="54" spans="1:40" ht="12.2" customHeight="1" thickBot="1" x14ac:dyDescent="0.25">
      <c r="A54" s="4" t="s">
        <v>6</v>
      </c>
      <c r="B54" s="26"/>
      <c r="C54" s="6"/>
      <c r="D54" s="7"/>
      <c r="E54" s="6"/>
      <c r="F54" s="27"/>
      <c r="G54" s="26"/>
      <c r="H54" s="26"/>
      <c r="I54" s="12"/>
      <c r="J54" s="5"/>
      <c r="K54" s="5"/>
      <c r="L54" s="12"/>
      <c r="M54" s="28" t="s">
        <v>16</v>
      </c>
      <c r="N54" s="29" t="e">
        <f>AVERAGEIF(M44:M49,"&gt;0")</f>
        <v>#DIV/0!</v>
      </c>
      <c r="O54" s="33"/>
    </row>
    <row r="55" spans="1:40" ht="18" customHeight="1" thickBot="1" x14ac:dyDescent="0.25">
      <c r="A55" s="30" t="s">
        <v>26</v>
      </c>
      <c r="B55" s="70"/>
      <c r="C55" s="31"/>
      <c r="D55" s="31"/>
      <c r="E55" s="31"/>
      <c r="F55" s="31"/>
      <c r="G55" s="31"/>
      <c r="H55" s="31"/>
      <c r="I55" s="31"/>
      <c r="J55" s="31"/>
      <c r="K55" s="31"/>
      <c r="L55" s="137" t="s">
        <v>23</v>
      </c>
      <c r="M55" s="138"/>
      <c r="N55" s="44" t="e">
        <f>(N43-N54)/N43*100%</f>
        <v>#DIV/0!</v>
      </c>
      <c r="O55" s="42"/>
    </row>
    <row r="56" spans="1:40" ht="18" customHeight="1" x14ac:dyDescent="0.2">
      <c r="A56" s="315"/>
      <c r="B56" s="316"/>
      <c r="C56" s="316"/>
      <c r="D56" s="316"/>
      <c r="E56" s="316"/>
      <c r="F56" s="316"/>
      <c r="G56" s="317"/>
      <c r="H56" s="330" t="s">
        <v>41</v>
      </c>
      <c r="I56" s="331"/>
      <c r="J56" s="331"/>
      <c r="K56" s="331"/>
      <c r="L56" s="332"/>
      <c r="M56" s="53" t="s">
        <v>34</v>
      </c>
      <c r="N56" s="22" t="s">
        <v>35</v>
      </c>
      <c r="O56" s="84"/>
      <c r="P56" s="13"/>
      <c r="Q56" s="13"/>
    </row>
    <row r="57" spans="1:40" ht="18" customHeight="1" x14ac:dyDescent="0.2">
      <c r="A57" s="318"/>
      <c r="B57" s="319"/>
      <c r="C57" s="319"/>
      <c r="D57" s="319"/>
      <c r="E57" s="319"/>
      <c r="F57" s="319"/>
      <c r="G57" s="320"/>
      <c r="H57" s="306" t="s">
        <v>48</v>
      </c>
      <c r="I57" s="307"/>
      <c r="J57" s="307"/>
      <c r="K57" s="307"/>
      <c r="L57" s="308"/>
      <c r="M57" s="15" t="s">
        <v>27</v>
      </c>
      <c r="N57" s="16" t="s">
        <v>32</v>
      </c>
      <c r="O57" s="10"/>
    </row>
    <row r="58" spans="1:40" ht="18" customHeight="1" x14ac:dyDescent="0.2">
      <c r="A58" s="318"/>
      <c r="B58" s="319"/>
      <c r="C58" s="319"/>
      <c r="D58" s="319"/>
      <c r="E58" s="319"/>
      <c r="F58" s="319"/>
      <c r="G58" s="320"/>
      <c r="H58" s="304" t="s">
        <v>18</v>
      </c>
      <c r="I58" s="303"/>
      <c r="J58" s="303"/>
      <c r="K58" s="303"/>
      <c r="L58" s="305"/>
      <c r="M58" s="15" t="s">
        <v>28</v>
      </c>
      <c r="N58" s="16" t="s">
        <v>33</v>
      </c>
      <c r="O58" s="10"/>
    </row>
    <row r="59" spans="1:40" ht="18" customHeight="1" x14ac:dyDescent="0.2">
      <c r="A59" s="318"/>
      <c r="B59" s="319"/>
      <c r="C59" s="319"/>
      <c r="D59" s="319"/>
      <c r="E59" s="319"/>
      <c r="F59" s="319"/>
      <c r="G59" s="320"/>
      <c r="H59" s="304" t="s">
        <v>49</v>
      </c>
      <c r="I59" s="303"/>
      <c r="J59" s="303"/>
      <c r="K59" s="303"/>
      <c r="L59" s="305"/>
      <c r="M59" s="15" t="s">
        <v>29</v>
      </c>
      <c r="N59" s="16" t="s">
        <v>27</v>
      </c>
      <c r="O59" s="10"/>
    </row>
    <row r="60" spans="1:40" ht="18" customHeight="1" x14ac:dyDescent="0.2">
      <c r="A60" s="318"/>
      <c r="B60" s="319"/>
      <c r="C60" s="319"/>
      <c r="D60" s="319"/>
      <c r="E60" s="319"/>
      <c r="F60" s="319"/>
      <c r="G60" s="320"/>
      <c r="H60" s="133" t="s">
        <v>50</v>
      </c>
      <c r="I60" s="134"/>
      <c r="J60" s="134"/>
      <c r="K60" s="134"/>
      <c r="L60" s="135"/>
      <c r="M60" s="15" t="s">
        <v>30</v>
      </c>
      <c r="N60" s="16" t="s">
        <v>28</v>
      </c>
      <c r="O60" s="10"/>
    </row>
    <row r="61" spans="1:40" ht="18" customHeight="1" x14ac:dyDescent="0.2">
      <c r="A61" s="318"/>
      <c r="B61" s="319"/>
      <c r="C61" s="319"/>
      <c r="D61" s="319"/>
      <c r="E61" s="319"/>
      <c r="F61" s="319"/>
      <c r="G61" s="320"/>
      <c r="H61" s="306" t="s">
        <v>42</v>
      </c>
      <c r="I61" s="307"/>
      <c r="J61" s="307"/>
      <c r="K61" s="307"/>
      <c r="L61" s="308"/>
      <c r="M61" s="15" t="s">
        <v>31</v>
      </c>
      <c r="N61" s="16" t="s">
        <v>29</v>
      </c>
      <c r="O61" s="10"/>
    </row>
    <row r="62" spans="1:40" ht="18" customHeight="1" x14ac:dyDescent="0.2">
      <c r="A62" s="318"/>
      <c r="B62" s="319"/>
      <c r="C62" s="319"/>
      <c r="D62" s="319"/>
      <c r="E62" s="319"/>
      <c r="F62" s="319"/>
      <c r="G62" s="320"/>
      <c r="H62" s="309" t="s">
        <v>47</v>
      </c>
      <c r="I62" s="310"/>
      <c r="J62" s="310"/>
      <c r="K62" s="310"/>
      <c r="L62" s="311"/>
      <c r="M62" s="15" t="s">
        <v>32</v>
      </c>
      <c r="N62" s="16" t="s">
        <v>30</v>
      </c>
      <c r="O62" s="10"/>
    </row>
    <row r="63" spans="1:40" ht="18" customHeight="1" thickBot="1" x14ac:dyDescent="0.25">
      <c r="A63" s="321"/>
      <c r="B63" s="322"/>
      <c r="C63" s="322"/>
      <c r="D63" s="322"/>
      <c r="E63" s="322"/>
      <c r="F63" s="322"/>
      <c r="G63" s="323"/>
      <c r="H63" s="312"/>
      <c r="I63" s="313"/>
      <c r="J63" s="313"/>
      <c r="K63" s="313"/>
      <c r="L63" s="314"/>
      <c r="M63" s="17" t="s">
        <v>33</v>
      </c>
      <c r="N63" s="18" t="s">
        <v>31</v>
      </c>
      <c r="O63" s="10"/>
    </row>
    <row r="64" spans="1:40" x14ac:dyDescent="0.2">
      <c r="A64" s="329"/>
      <c r="B64" s="329"/>
      <c r="C64" s="329"/>
      <c r="D64" s="329"/>
      <c r="E64" s="329"/>
      <c r="H64" s="67"/>
    </row>
    <row r="65" spans="1:10" x14ac:dyDescent="0.2">
      <c r="A65" s="329"/>
      <c r="B65" s="329"/>
      <c r="C65" s="329"/>
      <c r="D65" s="329"/>
      <c r="E65" s="329"/>
    </row>
    <row r="66" spans="1:10" x14ac:dyDescent="0.2">
      <c r="A66" s="329"/>
      <c r="B66" s="337"/>
      <c r="C66" s="337"/>
      <c r="D66" s="337"/>
      <c r="E66" s="337"/>
      <c r="J66" s="67"/>
    </row>
    <row r="67" spans="1:10" x14ac:dyDescent="0.2">
      <c r="A67" s="337"/>
      <c r="B67" s="337"/>
      <c r="C67" s="337"/>
      <c r="D67" s="337"/>
      <c r="E67" s="337"/>
    </row>
    <row r="68" spans="1:10" x14ac:dyDescent="0.2">
      <c r="A68" s="338"/>
      <c r="B68" s="339"/>
      <c r="C68" s="339"/>
      <c r="D68" s="339"/>
      <c r="E68" s="339"/>
    </row>
    <row r="69" spans="1:10" x14ac:dyDescent="0.2">
      <c r="A69" s="303"/>
      <c r="B69" s="303"/>
      <c r="C69" s="303"/>
      <c r="D69" s="303"/>
      <c r="E69" s="303"/>
    </row>
    <row r="70" spans="1:10" x14ac:dyDescent="0.2">
      <c r="A70" s="31"/>
      <c r="B70" s="31"/>
      <c r="C70" s="31"/>
      <c r="D70" s="31"/>
      <c r="E70" s="31"/>
    </row>
  </sheetData>
  <sheetProtection algorithmName="SHA-512" hashValue="6tjrZEUTGysK+dKZb8PLJ/gWtIgNCn+A0UQD1EsiUvUlGh6ytsbHPQGGsmiUdxp8Y/TI5eJ5LTxOqEmNDjddtw==" saltValue="pI21EQ88fNpcHBrA7KUGQg==" spinCount="100000" sheet="1" objects="1" scenarios="1"/>
  <mergeCells count="285">
    <mergeCell ref="I8:I9"/>
    <mergeCell ref="H10:H11"/>
    <mergeCell ref="I10:I11"/>
    <mergeCell ref="P10:AN11"/>
    <mergeCell ref="E1:N3"/>
    <mergeCell ref="B3:C3"/>
    <mergeCell ref="E4:N6"/>
    <mergeCell ref="B5:C5"/>
    <mergeCell ref="B7:C7"/>
    <mergeCell ref="E7:F7"/>
    <mergeCell ref="G7:K7"/>
    <mergeCell ref="M7:N7"/>
    <mergeCell ref="J8:J9"/>
    <mergeCell ref="K8:K9"/>
    <mergeCell ref="L8:L9"/>
    <mergeCell ref="M8:M9"/>
    <mergeCell ref="N8:N9"/>
    <mergeCell ref="B9:C9"/>
    <mergeCell ref="A10:A11"/>
    <mergeCell ref="B10:B11"/>
    <mergeCell ref="C10:C11"/>
    <mergeCell ref="D10:D11"/>
    <mergeCell ref="E10:F15"/>
    <mergeCell ref="G10:G11"/>
    <mergeCell ref="A8:A9"/>
    <mergeCell ref="D8:D9"/>
    <mergeCell ref="E8:E9"/>
    <mergeCell ref="F8:F9"/>
    <mergeCell ref="G8:H8"/>
    <mergeCell ref="P12:AN13"/>
    <mergeCell ref="A14:A15"/>
    <mergeCell ref="B14:B15"/>
    <mergeCell ref="C14:C15"/>
    <mergeCell ref="D14:D15"/>
    <mergeCell ref="G14:G15"/>
    <mergeCell ref="H14:H15"/>
    <mergeCell ref="I14:I15"/>
    <mergeCell ref="P14:AN15"/>
    <mergeCell ref="A12:A13"/>
    <mergeCell ref="B12:B13"/>
    <mergeCell ref="C12:C13"/>
    <mergeCell ref="D12:D13"/>
    <mergeCell ref="G12:G13"/>
    <mergeCell ref="H12:H13"/>
    <mergeCell ref="I12:I13"/>
    <mergeCell ref="G16:H16"/>
    <mergeCell ref="P16:AN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P17:AN18"/>
    <mergeCell ref="A19:A20"/>
    <mergeCell ref="B19:B20"/>
    <mergeCell ref="C19:C20"/>
    <mergeCell ref="D19:D20"/>
    <mergeCell ref="E19:E20"/>
    <mergeCell ref="F19:F20"/>
    <mergeCell ref="G19:G20"/>
    <mergeCell ref="H19:H20"/>
    <mergeCell ref="P19:AN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P23:AN24"/>
    <mergeCell ref="J24:K24"/>
    <mergeCell ref="L24:M25"/>
    <mergeCell ref="N24:N25"/>
    <mergeCell ref="G25:H25"/>
    <mergeCell ref="J25:K25"/>
    <mergeCell ref="P25:AN25"/>
    <mergeCell ref="I21:I22"/>
    <mergeCell ref="P21:AN22"/>
    <mergeCell ref="M26:M27"/>
    <mergeCell ref="N26:N31"/>
    <mergeCell ref="P26:AN27"/>
    <mergeCell ref="A28:A29"/>
    <mergeCell ref="B28:B29"/>
    <mergeCell ref="C28:C29"/>
    <mergeCell ref="D28:D29"/>
    <mergeCell ref="E28:E29"/>
    <mergeCell ref="F28:F29"/>
    <mergeCell ref="G28:G29"/>
    <mergeCell ref="G26:G27"/>
    <mergeCell ref="H26:H27"/>
    <mergeCell ref="I26:I27"/>
    <mergeCell ref="J26:J27"/>
    <mergeCell ref="K26:K27"/>
    <mergeCell ref="L26:L27"/>
    <mergeCell ref="A26:A27"/>
    <mergeCell ref="B26:B27"/>
    <mergeCell ref="C26:C27"/>
    <mergeCell ref="D26:D27"/>
    <mergeCell ref="E26:E27"/>
    <mergeCell ref="F26:F27"/>
    <mergeCell ref="P28:AN29"/>
    <mergeCell ref="A30:A31"/>
    <mergeCell ref="P30:AN31"/>
    <mergeCell ref="B30:B31"/>
    <mergeCell ref="C30:C31"/>
    <mergeCell ref="D30:D31"/>
    <mergeCell ref="E30:E31"/>
    <mergeCell ref="F30:F31"/>
    <mergeCell ref="G30:G31"/>
    <mergeCell ref="H30:H31"/>
    <mergeCell ref="I30:I31"/>
    <mergeCell ref="J28:J29"/>
    <mergeCell ref="K28:K29"/>
    <mergeCell ref="L28:L29"/>
    <mergeCell ref="M28:M29"/>
    <mergeCell ref="J30:J31"/>
    <mergeCell ref="K30:K31"/>
    <mergeCell ref="L30:L31"/>
    <mergeCell ref="M30:M31"/>
    <mergeCell ref="H28:H29"/>
    <mergeCell ref="I28:I29"/>
    <mergeCell ref="L35:L36"/>
    <mergeCell ref="M35:M36"/>
    <mergeCell ref="A33:A34"/>
    <mergeCell ref="B33:B34"/>
    <mergeCell ref="C33:C34"/>
    <mergeCell ref="D33:D34"/>
    <mergeCell ref="E33:E34"/>
    <mergeCell ref="L33:L34"/>
    <mergeCell ref="M33:M34"/>
    <mergeCell ref="A35:A36"/>
    <mergeCell ref="B35:B36"/>
    <mergeCell ref="C35:C36"/>
    <mergeCell ref="D35:D36"/>
    <mergeCell ref="E35:E36"/>
    <mergeCell ref="G35:G36"/>
    <mergeCell ref="F33:F42"/>
    <mergeCell ref="G33:G34"/>
    <mergeCell ref="H33:H34"/>
    <mergeCell ref="I33:I34"/>
    <mergeCell ref="J33:J42"/>
    <mergeCell ref="K33:K34"/>
    <mergeCell ref="H35:H36"/>
    <mergeCell ref="I35:I36"/>
    <mergeCell ref="I39:I40"/>
    <mergeCell ref="H41:H42"/>
    <mergeCell ref="I41:I42"/>
    <mergeCell ref="K41:K42"/>
    <mergeCell ref="L41:L42"/>
    <mergeCell ref="M41:M42"/>
    <mergeCell ref="P41:AN42"/>
    <mergeCell ref="A39:A40"/>
    <mergeCell ref="B39:B40"/>
    <mergeCell ref="C39:C40"/>
    <mergeCell ref="D39:D40"/>
    <mergeCell ref="E39:E40"/>
    <mergeCell ref="G39:G40"/>
    <mergeCell ref="K39:K40"/>
    <mergeCell ref="L39:L40"/>
    <mergeCell ref="M39:M40"/>
    <mergeCell ref="A41:A42"/>
    <mergeCell ref="B41:B42"/>
    <mergeCell ref="C41:C42"/>
    <mergeCell ref="D41:D42"/>
    <mergeCell ref="E41:E42"/>
    <mergeCell ref="G41:G42"/>
    <mergeCell ref="N33:N42"/>
    <mergeCell ref="P33:AN34"/>
    <mergeCell ref="K35:K36"/>
    <mergeCell ref="P35:AN36"/>
    <mergeCell ref="A37:A38"/>
    <mergeCell ref="B37:B38"/>
    <mergeCell ref="C37:C38"/>
    <mergeCell ref="D37:D38"/>
    <mergeCell ref="E37:E38"/>
    <mergeCell ref="G37:G38"/>
    <mergeCell ref="H37:H38"/>
    <mergeCell ref="H39:H40"/>
    <mergeCell ref="P39:AN40"/>
    <mergeCell ref="K37:K38"/>
    <mergeCell ref="L37:L38"/>
    <mergeCell ref="M37:M38"/>
    <mergeCell ref="P37:AN38"/>
    <mergeCell ref="I37:I38"/>
    <mergeCell ref="M44:M45"/>
    <mergeCell ref="N44:N53"/>
    <mergeCell ref="P44:AN45"/>
    <mergeCell ref="A46:A47"/>
    <mergeCell ref="B46:B47"/>
    <mergeCell ref="C46:C47"/>
    <mergeCell ref="D46:D47"/>
    <mergeCell ref="E46:E47"/>
    <mergeCell ref="F46:F47"/>
    <mergeCell ref="G46:G47"/>
    <mergeCell ref="G44:G45"/>
    <mergeCell ref="H44:H45"/>
    <mergeCell ref="I44:I45"/>
    <mergeCell ref="J44:J45"/>
    <mergeCell ref="K44:K45"/>
    <mergeCell ref="L44:L45"/>
    <mergeCell ref="A44:A45"/>
    <mergeCell ref="B44:B45"/>
    <mergeCell ref="C44:C45"/>
    <mergeCell ref="D44:D45"/>
    <mergeCell ref="E44:E45"/>
    <mergeCell ref="F44:F45"/>
    <mergeCell ref="P46:AN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H46:H47"/>
    <mergeCell ref="I46:I47"/>
    <mergeCell ref="J46:J47"/>
    <mergeCell ref="K46:K47"/>
    <mergeCell ref="L46:L47"/>
    <mergeCell ref="M46:M47"/>
    <mergeCell ref="J48:J49"/>
    <mergeCell ref="K48:K49"/>
    <mergeCell ref="L48:L49"/>
    <mergeCell ref="M48:M49"/>
    <mergeCell ref="P48:AN49"/>
    <mergeCell ref="A50:A51"/>
    <mergeCell ref="B50:B51"/>
    <mergeCell ref="C50:C51"/>
    <mergeCell ref="D50:D51"/>
    <mergeCell ref="E50:E51"/>
    <mergeCell ref="L50:L51"/>
    <mergeCell ref="M50:M51"/>
    <mergeCell ref="P50:AN51"/>
    <mergeCell ref="A52:A53"/>
    <mergeCell ref="B52:B53"/>
    <mergeCell ref="C52:C53"/>
    <mergeCell ref="D52:D53"/>
    <mergeCell ref="E52:E53"/>
    <mergeCell ref="F52:F53"/>
    <mergeCell ref="G52:G53"/>
    <mergeCell ref="F50:F51"/>
    <mergeCell ref="G50:G51"/>
    <mergeCell ref="H50:H51"/>
    <mergeCell ref="I50:I51"/>
    <mergeCell ref="J50:J51"/>
    <mergeCell ref="K50:K51"/>
    <mergeCell ref="A64:E64"/>
    <mergeCell ref="A65:E65"/>
    <mergeCell ref="A66:E66"/>
    <mergeCell ref="A67:E67"/>
    <mergeCell ref="A68:E68"/>
    <mergeCell ref="A69:E69"/>
    <mergeCell ref="P52:AN53"/>
    <mergeCell ref="L55:M55"/>
    <mergeCell ref="A56:G63"/>
    <mergeCell ref="H56:L56"/>
    <mergeCell ref="H57:L57"/>
    <mergeCell ref="H58:L58"/>
    <mergeCell ref="H59:L59"/>
    <mergeCell ref="H60:L60"/>
    <mergeCell ref="H61:L61"/>
    <mergeCell ref="H62:L63"/>
    <mergeCell ref="H52:H53"/>
    <mergeCell ref="I52:I53"/>
    <mergeCell ref="J52:J53"/>
    <mergeCell ref="K52:K53"/>
    <mergeCell ref="L52:L53"/>
    <mergeCell ref="M52:M53"/>
  </mergeCells>
  <conditionalFormatting sqref="I10:I16">
    <cfRule type="cellIs" dxfId="635" priority="42" operator="greaterThan">
      <formula>0.2</formula>
    </cfRule>
  </conditionalFormatting>
  <conditionalFormatting sqref="M26:M31">
    <cfRule type="containsText" dxfId="634" priority="29" operator="containsText" text="invalid">
      <formula>NOT(ISERROR(SEARCH("invalid",M26)))</formula>
    </cfRule>
    <cfRule type="cellIs" dxfId="633" priority="40" operator="lessThan">
      <formula>167.5</formula>
    </cfRule>
    <cfRule type="cellIs" dxfId="632" priority="41" operator="greaterThan">
      <formula>228.5</formula>
    </cfRule>
  </conditionalFormatting>
  <conditionalFormatting sqref="M33:M42 M44:M53">
    <cfRule type="containsText" dxfId="631" priority="39" operator="containsText" text="INVALID">
      <formula>NOT(ISERROR(SEARCH("INVALID",M33)))</formula>
    </cfRule>
  </conditionalFormatting>
  <conditionalFormatting sqref="P33 P44 P46 P48 P50 P52 P35 P37 P39 P41">
    <cfRule type="containsText" dxfId="630" priority="38" operator="containsText" text="Sample">
      <formula>NOT(ISERROR(SEARCH("Sample",P33)))</formula>
    </cfRule>
  </conditionalFormatting>
  <conditionalFormatting sqref="P26 P28 P30">
    <cfRule type="containsText" dxfId="629" priority="37" operator="containsText" text="seed">
      <formula>NOT(ISERROR(SEARCH("seed",P26)))</formula>
    </cfRule>
  </conditionalFormatting>
  <conditionalFormatting sqref="P14 P10 P12">
    <cfRule type="containsText" dxfId="628" priority="36" operator="containsText" text="contamination">
      <formula>NOT(ISERROR(SEARCH("contamination",P10)))</formula>
    </cfRule>
  </conditionalFormatting>
  <conditionalFormatting sqref="P16">
    <cfRule type="containsText" dxfId="627" priority="35" operator="containsText" text="outside">
      <formula>NOT(ISERROR(SEARCH("outside",P16)))</formula>
    </cfRule>
  </conditionalFormatting>
  <conditionalFormatting sqref="I16 F25 I25 N26 P16 N43 N54 N32">
    <cfRule type="containsErrors" dxfId="626" priority="34">
      <formula>ISERROR(F16)</formula>
    </cfRule>
  </conditionalFormatting>
  <conditionalFormatting sqref="M18">
    <cfRule type="containsErrors" dxfId="625" priority="33">
      <formula>ISERROR(M18)</formula>
    </cfRule>
  </conditionalFormatting>
  <conditionalFormatting sqref="N33">
    <cfRule type="containsErrors" dxfId="624" priority="32">
      <formula>ISERROR(N33)</formula>
    </cfRule>
  </conditionalFormatting>
  <conditionalFormatting sqref="N44">
    <cfRule type="containsErrors" dxfId="623" priority="31">
      <formula>ISERROR(N44)</formula>
    </cfRule>
  </conditionalFormatting>
  <conditionalFormatting sqref="N55">
    <cfRule type="containsErrors" dxfId="622" priority="30">
      <formula>ISERROR(N55)</formula>
    </cfRule>
  </conditionalFormatting>
  <conditionalFormatting sqref="M33:M42">
    <cfRule type="containsText" dxfId="621" priority="28" operator="containsText" text="invalid">
      <formula>NOT(ISERROR(SEARCH("invalid",M33)))</formula>
    </cfRule>
  </conditionalFormatting>
  <conditionalFormatting sqref="M44:M53">
    <cfRule type="containsText" dxfId="620" priority="27" operator="containsText" text="invalid">
      <formula>NOT(ISERROR(SEARCH("invalid",M44)))</formula>
    </cfRule>
  </conditionalFormatting>
  <conditionalFormatting sqref="I26:M31 P30 P28 P26">
    <cfRule type="cellIs" dxfId="619" priority="25" operator="equal">
      <formula>0</formula>
    </cfRule>
    <cfRule type="containsErrors" dxfId="618" priority="26">
      <formula>ISERROR(I26)</formula>
    </cfRule>
  </conditionalFormatting>
  <conditionalFormatting sqref="I33:M42 P41 P39 P37 P35 P33">
    <cfRule type="cellIs" dxfId="617" priority="23" operator="equal">
      <formula>0</formula>
    </cfRule>
    <cfRule type="containsErrors" dxfId="616" priority="24">
      <formula>ISERROR(I33)</formula>
    </cfRule>
  </conditionalFormatting>
  <conditionalFormatting sqref="I44:N53 P44 P50 P48 P46 P52">
    <cfRule type="cellIs" dxfId="615" priority="21" operator="equal">
      <formula>0</formula>
    </cfRule>
    <cfRule type="containsErrors" dxfId="614" priority="22">
      <formula>ISERROR(I44)</formula>
    </cfRule>
  </conditionalFormatting>
  <conditionalFormatting sqref="P30 P28 P26">
    <cfRule type="containsBlanks" dxfId="613" priority="20">
      <formula>LEN(TRIM(P26))=0</formula>
    </cfRule>
  </conditionalFormatting>
  <conditionalFormatting sqref="I10:I15">
    <cfRule type="containsBlanks" dxfId="612" priority="19">
      <formula>LEN(TRIM(I10))=0</formula>
    </cfRule>
  </conditionalFormatting>
  <conditionalFormatting sqref="J24:K25">
    <cfRule type="containsText" dxfId="611" priority="18" operator="containsText" text="too">
      <formula>NOT(ISERROR(SEARCH("too",J24)))</formula>
    </cfRule>
  </conditionalFormatting>
  <conditionalFormatting sqref="E19 E21 E23 E17">
    <cfRule type="containsText" dxfId="610" priority="17" operator="containsText" text="delete">
      <formula>NOT(ISERROR(SEARCH("delete",E17)))</formula>
    </cfRule>
  </conditionalFormatting>
  <conditionalFormatting sqref="P25">
    <cfRule type="containsText" dxfId="609" priority="16" operator="containsText" text="seed">
      <formula>NOT(ISERROR(SEARCH("seed",P25)))</formula>
    </cfRule>
  </conditionalFormatting>
  <conditionalFormatting sqref="J24:K25 N24:N25 P25">
    <cfRule type="containsErrors" dxfId="608" priority="15">
      <formula>ISERROR(J24)</formula>
    </cfRule>
  </conditionalFormatting>
  <conditionalFormatting sqref="M26:M31 M33:M42 M44:M53">
    <cfRule type="cellIs" dxfId="607" priority="14" operator="lessThan">
      <formula>0</formula>
    </cfRule>
  </conditionalFormatting>
  <conditionalFormatting sqref="P17 P23 P19 P21">
    <cfRule type="containsText" dxfId="606" priority="13" operator="containsText" text="Need">
      <formula>NOT(ISERROR(SEARCH("Need",P17)))</formula>
    </cfRule>
  </conditionalFormatting>
  <conditionalFormatting sqref="I17:I24">
    <cfRule type="expression" dxfId="605" priority="12">
      <formula>(G17-H17&lt;2)</formula>
    </cfRule>
  </conditionalFormatting>
  <conditionalFormatting sqref="I17:I24">
    <cfRule type="expression" dxfId="604" priority="11">
      <formula>(H17&lt;1)</formula>
    </cfRule>
  </conditionalFormatting>
  <conditionalFormatting sqref="I17:I24">
    <cfRule type="expression" dxfId="603" priority="10">
      <formula>ISBLANK(H17)</formula>
    </cfRule>
  </conditionalFormatting>
  <conditionalFormatting sqref="E17:E18">
    <cfRule type="expression" dxfId="602" priority="9">
      <formula>ISBLANK(H17)</formula>
    </cfRule>
  </conditionalFormatting>
  <conditionalFormatting sqref="E19:E20">
    <cfRule type="expression" dxfId="601" priority="8">
      <formula>ISBLANK(H19)</formula>
    </cfRule>
  </conditionalFormatting>
  <conditionalFormatting sqref="E21:E22">
    <cfRule type="expression" dxfId="600" priority="7">
      <formula>ISBLANK(H21)</formula>
    </cfRule>
  </conditionalFormatting>
  <conditionalFormatting sqref="E23:E24">
    <cfRule type="expression" dxfId="599" priority="6">
      <formula>ISBLANK(H23)</formula>
    </cfRule>
  </conditionalFormatting>
  <conditionalFormatting sqref="P10:AN15">
    <cfRule type="containsText" dxfId="598" priority="4" operator="containsText" text="meter">
      <formula>NOT(ISERROR(SEARCH("meter",P10)))</formula>
    </cfRule>
    <cfRule type="containsText" dxfId="597" priority="5" operator="containsText" text="False">
      <formula>NOT(ISERROR(SEARCH("False",P10)))</formula>
    </cfRule>
  </conditionalFormatting>
  <conditionalFormatting sqref="I10:I11">
    <cfRule type="expression" dxfId="596" priority="3">
      <formula>I10&lt;0</formula>
    </cfRule>
  </conditionalFormatting>
  <conditionalFormatting sqref="I12:I13">
    <cfRule type="expression" dxfId="595" priority="2">
      <formula>I12&lt;0</formula>
    </cfRule>
  </conditionalFormatting>
  <conditionalFormatting sqref="I14:I15">
    <cfRule type="expression" dxfId="594" priority="1">
      <formula>I14&lt;0</formula>
    </cfRule>
  </conditionalFormatting>
  <pageMargins left="0.7" right="0.7" top="0.75" bottom="0.75" header="0.3" footer="0.3"/>
  <pageSetup scale="50" orientation="landscape" r:id="rId1"/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70"/>
  <sheetViews>
    <sheetView showGridLines="0" zoomScaleNormal="100" workbookViewId="0"/>
  </sheetViews>
  <sheetFormatPr defaultRowHeight="12.75" x14ac:dyDescent="0.2"/>
  <cols>
    <col min="1" max="1" width="18" style="1" customWidth="1"/>
    <col min="2" max="8" width="11.7109375" style="1" customWidth="1"/>
    <col min="9" max="13" width="13.7109375" style="1" customWidth="1"/>
    <col min="14" max="14" width="15.7109375" style="1" customWidth="1"/>
    <col min="15" max="15" width="1.28515625" style="43" customWidth="1"/>
    <col min="16" max="16384" width="9.140625" style="1"/>
  </cols>
  <sheetData>
    <row r="1" spans="1:40" ht="12.75" customHeight="1" x14ac:dyDescent="0.2">
      <c r="A1" s="78" t="s">
        <v>25</v>
      </c>
      <c r="B1" s="79" t="s">
        <v>24</v>
      </c>
      <c r="C1" s="79"/>
      <c r="D1" s="19"/>
      <c r="E1" s="281" t="s">
        <v>22</v>
      </c>
      <c r="F1" s="281"/>
      <c r="G1" s="281"/>
      <c r="H1" s="281"/>
      <c r="I1" s="281"/>
      <c r="J1" s="281"/>
      <c r="K1" s="281"/>
      <c r="L1" s="281"/>
      <c r="M1" s="281"/>
      <c r="N1" s="282"/>
      <c r="O1" s="34"/>
    </row>
    <row r="2" spans="1:40" ht="12.75" customHeight="1" x14ac:dyDescent="0.2">
      <c r="A2" s="2" t="s">
        <v>19</v>
      </c>
      <c r="B2" s="3" t="s">
        <v>19</v>
      </c>
      <c r="C2" s="20"/>
      <c r="D2" s="14"/>
      <c r="E2" s="283"/>
      <c r="F2" s="283"/>
      <c r="G2" s="283"/>
      <c r="H2" s="283"/>
      <c r="I2" s="283"/>
      <c r="J2" s="283"/>
      <c r="K2" s="283"/>
      <c r="L2" s="283"/>
      <c r="M2" s="283"/>
      <c r="N2" s="284"/>
      <c r="O2" s="34"/>
    </row>
    <row r="3" spans="1:40" ht="12.75" customHeight="1" x14ac:dyDescent="0.2">
      <c r="A3" s="25"/>
      <c r="B3" s="285"/>
      <c r="C3" s="285"/>
      <c r="D3" s="23"/>
      <c r="E3" s="283"/>
      <c r="F3" s="283"/>
      <c r="G3" s="283"/>
      <c r="H3" s="283"/>
      <c r="I3" s="283"/>
      <c r="J3" s="283"/>
      <c r="K3" s="283"/>
      <c r="L3" s="283"/>
      <c r="M3" s="283"/>
      <c r="N3" s="284"/>
      <c r="O3" s="34"/>
    </row>
    <row r="4" spans="1:40" ht="12.75" customHeight="1" x14ac:dyDescent="0.2">
      <c r="A4" s="2" t="s">
        <v>20</v>
      </c>
      <c r="B4" s="3" t="s">
        <v>20</v>
      </c>
      <c r="C4" s="20"/>
      <c r="D4" s="14"/>
      <c r="E4" s="286" t="s">
        <v>21</v>
      </c>
      <c r="F4" s="286"/>
      <c r="G4" s="286"/>
      <c r="H4" s="286"/>
      <c r="I4" s="286"/>
      <c r="J4" s="286"/>
      <c r="K4" s="286"/>
      <c r="L4" s="286"/>
      <c r="M4" s="286"/>
      <c r="N4" s="287"/>
      <c r="O4" s="35"/>
    </row>
    <row r="5" spans="1:40" ht="12.75" customHeight="1" x14ac:dyDescent="0.2">
      <c r="A5" s="25"/>
      <c r="B5" s="285"/>
      <c r="C5" s="285"/>
      <c r="D5" s="23"/>
      <c r="E5" s="286"/>
      <c r="F5" s="286"/>
      <c r="G5" s="286"/>
      <c r="H5" s="286"/>
      <c r="I5" s="286"/>
      <c r="J5" s="286"/>
      <c r="K5" s="286"/>
      <c r="L5" s="286"/>
      <c r="M5" s="286"/>
      <c r="N5" s="287"/>
      <c r="O5" s="35"/>
    </row>
    <row r="6" spans="1:40" ht="12.75" customHeight="1" x14ac:dyDescent="0.2">
      <c r="A6" s="2" t="s">
        <v>36</v>
      </c>
      <c r="B6" s="3" t="s">
        <v>36</v>
      </c>
      <c r="C6" s="3"/>
      <c r="D6" s="23"/>
      <c r="E6" s="286"/>
      <c r="F6" s="286"/>
      <c r="G6" s="286"/>
      <c r="H6" s="286"/>
      <c r="I6" s="286"/>
      <c r="J6" s="286"/>
      <c r="K6" s="286"/>
      <c r="L6" s="286"/>
      <c r="M6" s="286"/>
      <c r="N6" s="287"/>
      <c r="O6" s="35"/>
    </row>
    <row r="7" spans="1:40" ht="12.75" customHeight="1" x14ac:dyDescent="0.2">
      <c r="A7" s="24"/>
      <c r="B7" s="288"/>
      <c r="C7" s="288"/>
      <c r="D7" s="31"/>
      <c r="E7" s="289"/>
      <c r="F7" s="289"/>
      <c r="G7" s="289"/>
      <c r="H7" s="289"/>
      <c r="I7" s="289"/>
      <c r="J7" s="289"/>
      <c r="K7" s="289"/>
      <c r="L7" s="21"/>
      <c r="M7" s="289"/>
      <c r="N7" s="290"/>
      <c r="O7" s="36"/>
    </row>
    <row r="8" spans="1:40" ht="14.25" customHeight="1" x14ac:dyDescent="0.2">
      <c r="A8" s="262" t="s">
        <v>0</v>
      </c>
      <c r="B8" s="83" t="s">
        <v>1</v>
      </c>
      <c r="C8" s="82" t="s">
        <v>40</v>
      </c>
      <c r="D8" s="264" t="s">
        <v>9</v>
      </c>
      <c r="E8" s="264" t="s">
        <v>10</v>
      </c>
      <c r="F8" s="264" t="s">
        <v>11</v>
      </c>
      <c r="G8" s="266" t="s">
        <v>7</v>
      </c>
      <c r="H8" s="266"/>
      <c r="I8" s="267" t="s">
        <v>37</v>
      </c>
      <c r="J8" s="267" t="s">
        <v>8</v>
      </c>
      <c r="K8" s="267" t="s">
        <v>12</v>
      </c>
      <c r="L8" s="267" t="s">
        <v>38</v>
      </c>
      <c r="M8" s="267" t="s">
        <v>39</v>
      </c>
      <c r="N8" s="299" t="s">
        <v>13</v>
      </c>
      <c r="O8" s="37"/>
    </row>
    <row r="9" spans="1:40" ht="55.5" customHeight="1" thickBot="1" x14ac:dyDescent="0.25">
      <c r="A9" s="263"/>
      <c r="B9" s="301" t="s">
        <v>43</v>
      </c>
      <c r="C9" s="302"/>
      <c r="D9" s="265"/>
      <c r="E9" s="265"/>
      <c r="F9" s="265"/>
      <c r="G9" s="69" t="s">
        <v>2</v>
      </c>
      <c r="H9" s="69" t="s">
        <v>3</v>
      </c>
      <c r="I9" s="268"/>
      <c r="J9" s="268"/>
      <c r="K9" s="268"/>
      <c r="L9" s="268"/>
      <c r="M9" s="268"/>
      <c r="N9" s="300"/>
      <c r="O9" s="37"/>
    </row>
    <row r="10" spans="1:40" ht="15" customHeight="1" x14ac:dyDescent="0.2">
      <c r="A10" s="276" t="s">
        <v>45</v>
      </c>
      <c r="B10" s="277"/>
      <c r="C10" s="165"/>
      <c r="D10" s="254">
        <v>1</v>
      </c>
      <c r="E10" s="292"/>
      <c r="F10" s="293"/>
      <c r="G10" s="279"/>
      <c r="H10" s="280"/>
      <c r="I10" s="271" t="str">
        <f>IF(AND(G10&gt;0,H10&gt;0),G10-H10,"")</f>
        <v/>
      </c>
      <c r="J10" s="90"/>
      <c r="K10" s="91"/>
      <c r="L10" s="71"/>
      <c r="M10" s="71"/>
      <c r="N10" s="72"/>
      <c r="O10" s="85"/>
      <c r="P10" s="136" t="str">
        <f>IF(ISBLANK(H10),"",IF(AND(I10&gt;0.2,I10&lt;0.3),"Contamination, Labware, or Supersaturation of Dilution (D.I.) water.",IF(AND(I10&gt;0.29),"Review SOP's and fix the contamination issue.",IF(AND(I10&lt;0),"D.O. meter equipment issues."))))</f>
        <v/>
      </c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</row>
    <row r="11" spans="1:40" ht="15" customHeight="1" x14ac:dyDescent="0.2">
      <c r="A11" s="272"/>
      <c r="B11" s="278"/>
      <c r="C11" s="148"/>
      <c r="D11" s="255"/>
      <c r="E11" s="294"/>
      <c r="F11" s="295"/>
      <c r="G11" s="274"/>
      <c r="H11" s="201"/>
      <c r="I11" s="269"/>
      <c r="J11" s="92"/>
      <c r="K11" s="93"/>
      <c r="L11" s="59"/>
      <c r="M11" s="59"/>
      <c r="N11" s="61"/>
      <c r="O11" s="85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</row>
    <row r="12" spans="1:40" ht="15" customHeight="1" x14ac:dyDescent="0.2">
      <c r="A12" s="258" t="s">
        <v>45</v>
      </c>
      <c r="B12" s="273"/>
      <c r="C12" s="148"/>
      <c r="D12" s="255">
        <v>2</v>
      </c>
      <c r="E12" s="294"/>
      <c r="F12" s="295"/>
      <c r="G12" s="170"/>
      <c r="H12" s="170"/>
      <c r="I12" s="269" t="str">
        <f>IF(AND(G12&gt;0,H12&gt;0),G12-H12,"")</f>
        <v/>
      </c>
      <c r="J12" s="92"/>
      <c r="K12" s="93"/>
      <c r="L12" s="59"/>
      <c r="M12" s="59"/>
      <c r="N12" s="61"/>
      <c r="O12" s="86"/>
      <c r="P12" s="136" t="str">
        <f>IF(ISBLANK(H12),"",IF(AND(I12&gt;0.2,I12&lt;0.3),"Contamination, Labware, or Supersaturation of Dilution (D.I.) water.",IF(AND(I12&gt;0.29),"Review SOP's and fix the contamination issue.",IF(AND(I12&lt;0),"D.O. meter equipment issues."))))</f>
        <v/>
      </c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</row>
    <row r="13" spans="1:40" ht="15" customHeight="1" x14ac:dyDescent="0.2">
      <c r="A13" s="272"/>
      <c r="B13" s="274"/>
      <c r="C13" s="148"/>
      <c r="D13" s="255"/>
      <c r="E13" s="294"/>
      <c r="F13" s="295"/>
      <c r="G13" s="275"/>
      <c r="H13" s="275"/>
      <c r="I13" s="270"/>
      <c r="J13" s="92"/>
      <c r="K13" s="93"/>
      <c r="L13" s="59"/>
      <c r="M13" s="59"/>
      <c r="N13" s="61"/>
      <c r="O13" s="8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</row>
    <row r="14" spans="1:40" ht="15" customHeight="1" x14ac:dyDescent="0.2">
      <c r="A14" s="325" t="s">
        <v>45</v>
      </c>
      <c r="B14" s="278"/>
      <c r="C14" s="148"/>
      <c r="D14" s="255">
        <v>3</v>
      </c>
      <c r="E14" s="294"/>
      <c r="F14" s="295"/>
      <c r="G14" s="147"/>
      <c r="H14" s="147"/>
      <c r="I14" s="269" t="str">
        <f>IF(AND(G14&gt;0,H14&gt;0),G14-H14,"")</f>
        <v/>
      </c>
      <c r="J14" s="92"/>
      <c r="K14" s="93"/>
      <c r="L14" s="59"/>
      <c r="M14" s="59"/>
      <c r="N14" s="61"/>
      <c r="O14" s="86"/>
      <c r="P14" s="136" t="str">
        <f>IF(ISBLANK(H14),"",IF(AND(I14&gt;0.2,I14&lt;0.3),"Contamination, Labware, or Supersaturation of Dilution (D.I.) water.",IF(AND(I14&gt;0.29),"Review SOP's and fix the contamination issue.",IF(AND(I14&lt;0),"D.O. meter equipment issues."))))</f>
        <v/>
      </c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</row>
    <row r="15" spans="1:40" ht="15" customHeight="1" thickBot="1" x14ac:dyDescent="0.25">
      <c r="A15" s="326"/>
      <c r="B15" s="291"/>
      <c r="C15" s="149"/>
      <c r="D15" s="260"/>
      <c r="E15" s="296"/>
      <c r="F15" s="297"/>
      <c r="G15" s="156"/>
      <c r="H15" s="156"/>
      <c r="I15" s="298"/>
      <c r="J15" s="92"/>
      <c r="K15" s="93"/>
      <c r="L15" s="59"/>
      <c r="M15" s="59"/>
      <c r="N15" s="62"/>
      <c r="O15" s="8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</row>
    <row r="16" spans="1:40" ht="13.5" thickBot="1" x14ac:dyDescent="0.25">
      <c r="A16" s="8" t="s">
        <v>6</v>
      </c>
      <c r="B16" s="11"/>
      <c r="C16" s="9"/>
      <c r="D16" s="10"/>
      <c r="E16" s="31"/>
      <c r="F16" s="47"/>
      <c r="G16" s="251" t="s">
        <v>17</v>
      </c>
      <c r="H16" s="252"/>
      <c r="I16" s="80" t="e">
        <f>AVERAGEIF(I10:I15,"&gt;0")</f>
        <v>#DIV/0!</v>
      </c>
      <c r="J16" s="92"/>
      <c r="K16" s="93"/>
      <c r="L16" s="59"/>
      <c r="M16" s="59"/>
      <c r="N16" s="63"/>
      <c r="O16" s="87"/>
      <c r="P16" s="336" t="e">
        <f>IF(I16&gt;0.2,"Outside QA/QC parameters.","")</f>
        <v>#DIV/0!</v>
      </c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</row>
    <row r="17" spans="1:40" ht="15" customHeight="1" x14ac:dyDescent="0.2">
      <c r="A17" s="276" t="s">
        <v>4</v>
      </c>
      <c r="B17" s="165"/>
      <c r="C17" s="165"/>
      <c r="D17" s="254">
        <v>4</v>
      </c>
      <c r="E17" s="333" t="str">
        <f t="shared" ref="E17:E23" si="0">IF(AND(I17&gt;=2,H17&gt;=1),"","Delete Seed Values")</f>
        <v>Delete Seed Values</v>
      </c>
      <c r="F17" s="340"/>
      <c r="G17" s="169"/>
      <c r="H17" s="169"/>
      <c r="I17" s="334" t="str">
        <f t="shared" ref="I17:I23" si="1">IF(ISBLANK(H17),"",(G17-H17))</f>
        <v/>
      </c>
      <c r="J17" s="60"/>
      <c r="K17" s="60"/>
      <c r="L17" s="58"/>
      <c r="M17" s="58"/>
      <c r="N17" s="64"/>
      <c r="O17" s="84"/>
      <c r="P17" s="335" t="str">
        <f>IF(ISBLANK(H17),"",IF(AND(H17&lt;1),"Need to DELETE this individual seed control sample to perform accuarate SCF calculation. D.O. Depletion &lt; 1.0 mg/L remaining in bottle. Environmental sample too strong. Use LESS Sample. Need more nutrient water in bottle. Sample is not dilute enough.",IF(AND(G17-H17&lt;2),"Need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</row>
    <row r="18" spans="1:40" ht="15" customHeight="1" x14ac:dyDescent="0.2">
      <c r="A18" s="272"/>
      <c r="B18" s="148"/>
      <c r="C18" s="148"/>
      <c r="D18" s="255"/>
      <c r="E18" s="333"/>
      <c r="F18" s="256"/>
      <c r="G18" s="147"/>
      <c r="H18" s="147"/>
      <c r="I18" s="257"/>
      <c r="J18" s="60"/>
      <c r="K18" s="60"/>
      <c r="L18" s="10"/>
      <c r="M18" s="54"/>
      <c r="N18" s="65"/>
      <c r="O18" s="38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</row>
    <row r="19" spans="1:40" ht="15" customHeight="1" x14ac:dyDescent="0.2">
      <c r="A19" s="258" t="s">
        <v>4</v>
      </c>
      <c r="B19" s="148"/>
      <c r="C19" s="148"/>
      <c r="D19" s="255">
        <v>5</v>
      </c>
      <c r="E19" s="333" t="str">
        <f t="shared" si="0"/>
        <v>Delete Seed Values</v>
      </c>
      <c r="F19" s="256"/>
      <c r="G19" s="147"/>
      <c r="H19" s="147"/>
      <c r="I19" s="257" t="str">
        <f t="shared" si="1"/>
        <v/>
      </c>
      <c r="J19" s="60"/>
      <c r="K19" s="60"/>
      <c r="L19" s="55"/>
      <c r="M19" s="56"/>
      <c r="N19" s="75"/>
      <c r="O19" s="31"/>
      <c r="P19" s="335" t="str">
        <f t="shared" ref="P19" si="2">IF(ISBLANK(H19),"",IF(AND(H19&lt;1),"Need to DELETE this individual seed control sample to perform accuarate SCF calculation. D.O. Depletion &lt; 1.0 mg/L remaining in bottle. Environmental sample too strong. Use LESS Sample. Need more nutrient water in bottle. Sample is not dilute enough.",IF(AND(G19-H19&lt;2),"Need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</row>
    <row r="20" spans="1:40" ht="15" customHeight="1" x14ac:dyDescent="0.2">
      <c r="A20" s="272"/>
      <c r="B20" s="148"/>
      <c r="C20" s="148"/>
      <c r="D20" s="255"/>
      <c r="E20" s="333"/>
      <c r="F20" s="256"/>
      <c r="G20" s="147"/>
      <c r="H20" s="147"/>
      <c r="I20" s="257"/>
      <c r="J20" s="60"/>
      <c r="K20" s="60"/>
      <c r="L20" s="57"/>
      <c r="M20" s="56"/>
      <c r="N20" s="75"/>
      <c r="O20" s="31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</row>
    <row r="21" spans="1:40" ht="15" customHeight="1" x14ac:dyDescent="0.2">
      <c r="A21" s="258" t="s">
        <v>44</v>
      </c>
      <c r="B21" s="148"/>
      <c r="C21" s="148"/>
      <c r="D21" s="255">
        <v>6</v>
      </c>
      <c r="E21" s="333" t="str">
        <f t="shared" si="0"/>
        <v>Delete Seed Values</v>
      </c>
      <c r="F21" s="256"/>
      <c r="G21" s="147"/>
      <c r="H21" s="147"/>
      <c r="I21" s="257" t="str">
        <f t="shared" si="1"/>
        <v/>
      </c>
      <c r="J21" s="60"/>
      <c r="K21" s="60"/>
      <c r="L21" s="57"/>
      <c r="M21" s="56"/>
      <c r="N21" s="75"/>
      <c r="O21" s="31"/>
      <c r="P21" s="335" t="str">
        <f t="shared" ref="P21" si="3">IF(ISBLANK(H21),"",IF(AND(H21&lt;1),"Need to DELETE this individual seed control sample to perform accuarate SCF calculation. D.O. Depletion &lt; 1.0 mg/L remaining in bottle. Environmental sample too strong. Use LESS Sample. Need more nutrient water in bottle. Sample is not dilute enough.",IF(AND(G21-H21&lt;2),"Need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</row>
    <row r="22" spans="1:40" ht="15" customHeight="1" x14ac:dyDescent="0.2">
      <c r="A22" s="272"/>
      <c r="B22" s="148"/>
      <c r="C22" s="148"/>
      <c r="D22" s="255"/>
      <c r="E22" s="333"/>
      <c r="F22" s="256"/>
      <c r="G22" s="147"/>
      <c r="H22" s="147"/>
      <c r="I22" s="257"/>
      <c r="J22" s="60"/>
      <c r="K22" s="60"/>
      <c r="L22" s="57"/>
      <c r="M22" s="56"/>
      <c r="N22" s="75"/>
      <c r="O22" s="31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</row>
    <row r="23" spans="1:40" ht="15" customHeight="1" thickBot="1" x14ac:dyDescent="0.25">
      <c r="A23" s="258" t="s">
        <v>4</v>
      </c>
      <c r="B23" s="148"/>
      <c r="C23" s="148"/>
      <c r="D23" s="255">
        <v>7</v>
      </c>
      <c r="E23" s="333" t="str">
        <f t="shared" si="0"/>
        <v>Delete Seed Values</v>
      </c>
      <c r="F23" s="148"/>
      <c r="G23" s="147"/>
      <c r="H23" s="147"/>
      <c r="I23" s="257" t="str">
        <f t="shared" si="1"/>
        <v/>
      </c>
      <c r="J23" s="73"/>
      <c r="K23" s="73"/>
      <c r="L23" s="74"/>
      <c r="M23" s="76"/>
      <c r="N23" s="77"/>
      <c r="O23" s="31"/>
      <c r="P23" s="335" t="str">
        <f t="shared" ref="P23" si="4">IF(ISBLANK(H23),"",IF(AND(H23&lt;1),"Need to DELETE mLs Seed to perform accuarate SCF calculation. D.O. Depletion &lt; 1.0 mg/L remaining in bottle. Environmental sample too strong. Use LESS Sample. Need more nutrient water in bottle. Sample is not dilute enough.",IF(AND(G23-H23&lt;2),"Need to DELETE mLs Seed to perform accuarate SCF calculation. D.O. Depletion less than at least 2.0 mg/L. Environmental sample too weak. Use MORE Sample. Need less nutrient water in bottle. Sample is too dilute.","")))</f>
        <v/>
      </c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</row>
    <row r="24" spans="1:40" ht="15" customHeight="1" thickBot="1" x14ac:dyDescent="0.25">
      <c r="A24" s="259"/>
      <c r="B24" s="149"/>
      <c r="C24" s="149"/>
      <c r="D24" s="260"/>
      <c r="E24" s="333"/>
      <c r="F24" s="149"/>
      <c r="G24" s="156"/>
      <c r="H24" s="156"/>
      <c r="I24" s="261"/>
      <c r="J24" s="328" t="e">
        <f>IF(N24&lt;0.6,"SCF too Weak?","")</f>
        <v>#DIV/0!</v>
      </c>
      <c r="K24" s="328"/>
      <c r="L24" s="327" t="s">
        <v>46</v>
      </c>
      <c r="M24" s="327"/>
      <c r="N24" s="324" t="e">
        <f>IF(F25&gt;0,I25/F25,"")</f>
        <v>#DIV/0!</v>
      </c>
      <c r="O24" s="31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</row>
    <row r="25" spans="1:40" ht="15" customHeight="1" thickBot="1" x14ac:dyDescent="0.25">
      <c r="A25" s="8" t="s">
        <v>6</v>
      </c>
      <c r="B25" s="11"/>
      <c r="C25" s="9"/>
      <c r="D25" s="10"/>
      <c r="E25" s="31"/>
      <c r="F25" s="68" t="e">
        <f>AVERAGEIF(F17:F24,"&gt;0")</f>
        <v>#DIV/0!</v>
      </c>
      <c r="G25" s="251"/>
      <c r="H25" s="252"/>
      <c r="I25" s="81" t="e">
        <f>AVERAGEIF(I17:I24,"&gt;0")</f>
        <v>#DIV/0!</v>
      </c>
      <c r="J25" s="328" t="e">
        <f>IF(N24&gt;1,"SCF too Strong?","")</f>
        <v>#DIV/0!</v>
      </c>
      <c r="K25" s="328"/>
      <c r="L25" s="327"/>
      <c r="M25" s="327"/>
      <c r="N25" s="324"/>
      <c r="O25" s="31"/>
      <c r="P25" s="335" t="e">
        <f>IF(AND(N24&gt;1),"Increase dilution water. Seed correction sample too strong.",IF(AND(N24&lt;0.6),"Decrease dilution water. Seed correction sample too weak.",""))</f>
        <v>#DIV/0!</v>
      </c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</row>
    <row r="26" spans="1:40" ht="15" customHeight="1" x14ac:dyDescent="0.2">
      <c r="A26" s="253" t="s">
        <v>14</v>
      </c>
      <c r="B26" s="165"/>
      <c r="C26" s="165"/>
      <c r="D26" s="254">
        <v>8</v>
      </c>
      <c r="E26" s="167"/>
      <c r="F26" s="165"/>
      <c r="G26" s="169"/>
      <c r="H26" s="169"/>
      <c r="I26" s="238" t="str">
        <f>IF(AND(G26&gt;0,H26&gt;0),G26-H26,"")</f>
        <v/>
      </c>
      <c r="J26" s="238" t="str">
        <f>IF(F26&gt;0,N24*F26,"")</f>
        <v/>
      </c>
      <c r="K26" s="238" t="str">
        <f>IF(AND(G26&gt;0,H26&gt;0),I26-J26,"")</f>
        <v/>
      </c>
      <c r="L26" s="240">
        <f>IF(E26&gt;0,300/E26,0)</f>
        <v>0</v>
      </c>
      <c r="M26" s="240" t="str">
        <f>IF(AND(I26&gt;=2,H26&gt;=1),L26*K26,"INVALID")</f>
        <v>INVALID</v>
      </c>
      <c r="N26" s="242" t="e">
        <f>N32</f>
        <v>#DIV/0!</v>
      </c>
      <c r="O26" s="32"/>
      <c r="P26" s="136" t="str">
        <f>IF(ISBLANK(H26),"",IF(AND(M26&gt;228.5),"Decrease mLs of seed delivered to GGA bottle. Confirm with last 20 Standard deviation results.",IF(AND(M26&lt;167.5),"Increase mLs of seed delivered to GGA bottle. Confirm with last 20 Standard deviation results.","")))</f>
        <v/>
      </c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</row>
    <row r="27" spans="1:40" ht="15" customHeight="1" x14ac:dyDescent="0.2">
      <c r="A27" s="233"/>
      <c r="B27" s="148"/>
      <c r="C27" s="148"/>
      <c r="D27" s="255"/>
      <c r="E27" s="152"/>
      <c r="F27" s="148"/>
      <c r="G27" s="147"/>
      <c r="H27" s="147"/>
      <c r="I27" s="228"/>
      <c r="J27" s="239"/>
      <c r="K27" s="228"/>
      <c r="L27" s="241"/>
      <c r="M27" s="241"/>
      <c r="N27" s="243"/>
      <c r="O27" s="32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</row>
    <row r="28" spans="1:40" ht="15" customHeight="1" x14ac:dyDescent="0.2">
      <c r="A28" s="233" t="s">
        <v>14</v>
      </c>
      <c r="B28" s="148"/>
      <c r="C28" s="148"/>
      <c r="D28" s="235">
        <v>9</v>
      </c>
      <c r="E28" s="229"/>
      <c r="F28" s="227" t="str">
        <f>IF(F26&gt;0,F26,"")</f>
        <v/>
      </c>
      <c r="G28" s="147"/>
      <c r="H28" s="147"/>
      <c r="I28" s="228" t="str">
        <f>IF(AND(G28&gt;0,H28&gt;0),G28-H28,"")</f>
        <v/>
      </c>
      <c r="J28" s="239" t="e">
        <f>IF(F28&gt;0,N24*F28,"")</f>
        <v>#DIV/0!</v>
      </c>
      <c r="K28" s="239" t="str">
        <f>IF(AND(G28&gt;0,H28&gt;0),I28-J28,"")</f>
        <v/>
      </c>
      <c r="L28" s="247">
        <f>IF(E28&gt;0,300/E28,0)</f>
        <v>0</v>
      </c>
      <c r="M28" s="241" t="str">
        <f t="shared" ref="M28" si="5">IF(AND(I28&gt;=2,H28&gt;=1),L28*K28,"INVALID")</f>
        <v>INVALID</v>
      </c>
      <c r="N28" s="243"/>
      <c r="O28" s="32"/>
      <c r="P28" s="136" t="str">
        <f>IF(ISBLANK(H28),"",IF(AND(M28&gt;228.5),"Decrease mLs of seed delivered to GGA bottle. Confirm with last 20 Standard deviation results.",IF(AND(M28&lt;167.5),"Increase mLs of seed delivered to GGA bottle. Confirm with last 20 Standard deviation results.","")))</f>
        <v/>
      </c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</row>
    <row r="29" spans="1:40" ht="15" customHeight="1" x14ac:dyDescent="0.2">
      <c r="A29" s="233"/>
      <c r="B29" s="148"/>
      <c r="C29" s="148"/>
      <c r="D29" s="237"/>
      <c r="E29" s="229"/>
      <c r="F29" s="227"/>
      <c r="G29" s="147"/>
      <c r="H29" s="147"/>
      <c r="I29" s="228"/>
      <c r="J29" s="245"/>
      <c r="K29" s="246"/>
      <c r="L29" s="248"/>
      <c r="M29" s="241"/>
      <c r="N29" s="243"/>
      <c r="O29" s="32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</row>
    <row r="30" spans="1:40" ht="15" customHeight="1" x14ac:dyDescent="0.2">
      <c r="A30" s="233" t="s">
        <v>14</v>
      </c>
      <c r="B30" s="148"/>
      <c r="C30" s="148"/>
      <c r="D30" s="235">
        <v>10</v>
      </c>
      <c r="E30" s="229"/>
      <c r="F30" s="227" t="str">
        <f>IF(F26&gt;0,F26,"")</f>
        <v/>
      </c>
      <c r="G30" s="147"/>
      <c r="H30" s="147"/>
      <c r="I30" s="228" t="str">
        <f>IF(AND(G30&gt;0,H30&gt;0),G30-H30,"")</f>
        <v/>
      </c>
      <c r="J30" s="239" t="e">
        <f>IF(F30&gt;0,N24*F30,"")</f>
        <v>#DIV/0!</v>
      </c>
      <c r="K30" s="228" t="str">
        <f>IF(AND(G30&gt;0,H30&gt;0),I30-J30,"")</f>
        <v/>
      </c>
      <c r="L30" s="241">
        <f>IF(E30&gt;0,300/E30,0)</f>
        <v>0</v>
      </c>
      <c r="M30" s="241" t="str">
        <f t="shared" ref="M30" si="6">IF(AND(I30&gt;=2,H30&gt;=1),L30*K30,"INVALID")</f>
        <v>INVALID</v>
      </c>
      <c r="N30" s="243"/>
      <c r="O30" s="32"/>
      <c r="P30" s="136" t="str">
        <f t="shared" ref="P30" si="7">IF(ISBLANK(H30),"",IF(AND(M30&gt;228.5),"Decrease mLs of seed delivered to GGA bottle. Confirm with last 20 Standard deviation results.",IF(AND(M30&lt;167.5),"Increase mLs of seed delivered to GGA bottle. Confirm with last 20 Standard deviation results.","")))</f>
        <v/>
      </c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</row>
    <row r="31" spans="1:40" ht="15" customHeight="1" thickBot="1" x14ac:dyDescent="0.25">
      <c r="A31" s="234"/>
      <c r="B31" s="149"/>
      <c r="C31" s="149"/>
      <c r="D31" s="236"/>
      <c r="E31" s="230"/>
      <c r="F31" s="231"/>
      <c r="G31" s="147"/>
      <c r="H31" s="147"/>
      <c r="I31" s="232"/>
      <c r="J31" s="249"/>
      <c r="K31" s="232"/>
      <c r="L31" s="250"/>
      <c r="M31" s="250"/>
      <c r="N31" s="244"/>
      <c r="O31" s="32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</row>
    <row r="32" spans="1:40" ht="13.5" thickBot="1" x14ac:dyDescent="0.25">
      <c r="A32" s="8" t="s">
        <v>6</v>
      </c>
      <c r="B32" s="50"/>
      <c r="C32" s="9"/>
      <c r="D32" s="10"/>
      <c r="E32" s="9"/>
      <c r="F32" s="51"/>
      <c r="G32" s="50"/>
      <c r="H32" s="50"/>
      <c r="I32" s="49"/>
      <c r="J32" s="11"/>
      <c r="K32" s="11"/>
      <c r="L32" s="49"/>
      <c r="M32" s="48" t="s">
        <v>5</v>
      </c>
      <c r="N32" s="52" t="e">
        <f>AVERAGEIF(M26:M31,"&gt;0")</f>
        <v>#DIV/0!</v>
      </c>
      <c r="O32" s="33"/>
      <c r="P32" s="45"/>
      <c r="Q32" s="45"/>
      <c r="R32" s="45"/>
      <c r="S32" s="45"/>
      <c r="T32" s="45"/>
      <c r="U32" s="45"/>
      <c r="V32" s="45"/>
      <c r="W32" s="45"/>
      <c r="X32" s="45"/>
      <c r="Y32" s="46"/>
      <c r="Z32" s="46"/>
      <c r="AA32" s="46"/>
      <c r="AB32" s="46"/>
      <c r="AC32" s="46"/>
      <c r="AD32" s="46"/>
      <c r="AE32" s="46"/>
    </row>
    <row r="33" spans="1:40" ht="15" customHeight="1" x14ac:dyDescent="0.2">
      <c r="A33" s="209" t="s">
        <v>15</v>
      </c>
      <c r="B33" s="211"/>
      <c r="C33" s="211"/>
      <c r="D33" s="212">
        <v>11</v>
      </c>
      <c r="E33" s="213"/>
      <c r="F33" s="214"/>
      <c r="G33" s="217"/>
      <c r="H33" s="195"/>
      <c r="I33" s="196" t="str">
        <f>IF(AND(G33&gt;0,H33&gt;0),G33-H33,"")</f>
        <v/>
      </c>
      <c r="J33" s="203"/>
      <c r="K33" s="206" t="str">
        <f>IF(AND(G33&gt;0,H33&gt;0),I33-J33,"")</f>
        <v/>
      </c>
      <c r="L33" s="218">
        <f>IF(E33&gt;0,300/E33,0)</f>
        <v>0</v>
      </c>
      <c r="M33" s="219" t="str">
        <f>IF(AND(I33&gt;=2,H33&gt;=1),L33*K33,"INVALID")</f>
        <v>INVALID</v>
      </c>
      <c r="N33" s="179" t="e">
        <f>N43</f>
        <v>#DIV/0!</v>
      </c>
      <c r="O33" s="39"/>
      <c r="P33" s="136" t="str">
        <f>IF(ISBLANK(H33),"",IF(AND(H33&lt;1),"D.O. Depletion &lt; 1.0 mg/L remaining in bottle. Environmental sample too strong. Use LESS Sample. Need more nutrient water in bottle. Sample is not dilute enough.",IF(AND(G33-H33&lt;2),"D.O. Depletion less than at least 2.0 mg/L. Environmental sample too weak. Use MORE Sample. Need less nutrient water in bottle. Sample is too dilute.","")))</f>
        <v/>
      </c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</row>
    <row r="34" spans="1:40" ht="15" customHeight="1" x14ac:dyDescent="0.2">
      <c r="A34" s="210"/>
      <c r="B34" s="185"/>
      <c r="C34" s="185"/>
      <c r="D34" s="187"/>
      <c r="E34" s="189"/>
      <c r="F34" s="215"/>
      <c r="G34" s="191"/>
      <c r="H34" s="193"/>
      <c r="I34" s="197"/>
      <c r="J34" s="204"/>
      <c r="K34" s="175"/>
      <c r="L34" s="178"/>
      <c r="M34" s="172"/>
      <c r="N34" s="180"/>
      <c r="O34" s="40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</row>
    <row r="35" spans="1:40" ht="15" customHeight="1" x14ac:dyDescent="0.2">
      <c r="A35" s="182" t="s">
        <v>15</v>
      </c>
      <c r="B35" s="184"/>
      <c r="C35" s="184"/>
      <c r="D35" s="186">
        <v>12</v>
      </c>
      <c r="E35" s="188"/>
      <c r="F35" s="215"/>
      <c r="G35" s="190"/>
      <c r="H35" s="192"/>
      <c r="I35" s="194" t="str">
        <f t="shared" ref="I35" si="8">IF(AND(G35&gt;0,H35&gt;0),G35-H35,"")</f>
        <v/>
      </c>
      <c r="J35" s="204"/>
      <c r="K35" s="175" t="str">
        <f t="shared" ref="K35" si="9">IF(AND(G35&gt;0,H35&gt;0),I35-J35,"")</f>
        <v/>
      </c>
      <c r="L35" s="172">
        <f t="shared" ref="L35" si="10">IF(E35&gt;0,300/E35,0)</f>
        <v>0</v>
      </c>
      <c r="M35" s="172" t="str">
        <f>IF(AND(I35&gt;=2,H35&gt;=1),L35*K35,"INVALID")</f>
        <v>INVALID</v>
      </c>
      <c r="N35" s="180"/>
      <c r="O35" s="40"/>
      <c r="P35" s="136" t="str">
        <f t="shared" ref="P35" si="11">IF(ISBLANK(H35),"",IF(AND(H35&lt;1),"D.O. Depletion &lt; 1.0 mg/L remaining in bottle. Environmental sample too strong. Use LESS Sample. Need more nutrient water in bottle. Sample is not dilute enough.",IF(AND(G35-H35&lt;2),"D.O. Depletion less than at least 2.0 mg/L. Environmental sample too weak. Use MORE Sample. Need less nutrient water in bottle. Sample is too dilute.","")))</f>
        <v/>
      </c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</row>
    <row r="36" spans="1:40" ht="15" customHeight="1" x14ac:dyDescent="0.2">
      <c r="A36" s="183"/>
      <c r="B36" s="185"/>
      <c r="C36" s="185"/>
      <c r="D36" s="187"/>
      <c r="E36" s="189"/>
      <c r="F36" s="215"/>
      <c r="G36" s="191"/>
      <c r="H36" s="193"/>
      <c r="I36" s="194"/>
      <c r="J36" s="204"/>
      <c r="K36" s="175"/>
      <c r="L36" s="172"/>
      <c r="M36" s="172"/>
      <c r="N36" s="180"/>
      <c r="O36" s="40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</row>
    <row r="37" spans="1:40" ht="15" customHeight="1" x14ac:dyDescent="0.2">
      <c r="A37" s="198" t="s">
        <v>15</v>
      </c>
      <c r="B37" s="184"/>
      <c r="C37" s="184"/>
      <c r="D37" s="186">
        <v>13</v>
      </c>
      <c r="E37" s="188"/>
      <c r="F37" s="215"/>
      <c r="G37" s="190"/>
      <c r="H37" s="192"/>
      <c r="I37" s="194" t="str">
        <f t="shared" ref="I37:I41" si="12">IF(AND(G37&gt;0,H37&gt;0),G37-H37,"")</f>
        <v/>
      </c>
      <c r="J37" s="204"/>
      <c r="K37" s="175" t="str">
        <f t="shared" ref="K37" si="13">IF(AND(G37&gt;0,H37&gt;0),I37-J37,"")</f>
        <v/>
      </c>
      <c r="L37" s="172">
        <f t="shared" ref="L37" si="14">IF(E37&gt;0,300/E37,0)</f>
        <v>0</v>
      </c>
      <c r="M37" s="172" t="str">
        <f>IF(AND(I37&gt;=2,H37&gt;=1),L37*K37,"INVALID")</f>
        <v>INVALID</v>
      </c>
      <c r="N37" s="180"/>
      <c r="O37" s="40"/>
      <c r="P37" s="136" t="str">
        <f t="shared" ref="P37" si="15">IF(ISBLANK(H37),"",IF(AND(H37&lt;1),"D.O. Depletion &lt; 1.0 mg/L remaining in bottle. Environmental sample too strong. Use LESS Sample. Need more nutrient water in bottle. Sample is not dilute enough.",IF(AND(G37-H37&lt;2),"D.O. Depletion less than at least 2.0 mg/L. Environmental sample too weak. Use MORE Sample. Need less nutrient water in bottle. Sample is too dilute.","")))</f>
        <v/>
      </c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</row>
    <row r="38" spans="1:40" ht="15" customHeight="1" x14ac:dyDescent="0.2">
      <c r="A38" s="182"/>
      <c r="B38" s="220"/>
      <c r="C38" s="220"/>
      <c r="D38" s="221"/>
      <c r="E38" s="222"/>
      <c r="F38" s="215"/>
      <c r="G38" s="223"/>
      <c r="H38" s="224"/>
      <c r="I38" s="173"/>
      <c r="J38" s="204"/>
      <c r="K38" s="175"/>
      <c r="L38" s="172"/>
      <c r="M38" s="172"/>
      <c r="N38" s="180"/>
      <c r="O38" s="41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</row>
    <row r="39" spans="1:40" ht="15" customHeight="1" x14ac:dyDescent="0.2">
      <c r="A39" s="198" t="s">
        <v>15</v>
      </c>
      <c r="B39" s="184"/>
      <c r="C39" s="184"/>
      <c r="D39" s="186">
        <v>14</v>
      </c>
      <c r="E39" s="199"/>
      <c r="F39" s="215"/>
      <c r="G39" s="170"/>
      <c r="H39" s="170"/>
      <c r="I39" s="173" t="str">
        <f t="shared" si="12"/>
        <v/>
      </c>
      <c r="J39" s="204"/>
      <c r="K39" s="175" t="str">
        <f>IF(AND(G39&gt;0,H39&gt;0),I39-J39,"")</f>
        <v/>
      </c>
      <c r="L39" s="178">
        <f>IF(E39&gt;0,300/E39,0)</f>
        <v>0</v>
      </c>
      <c r="M39" s="172" t="str">
        <f>IF(AND(I39&gt;=2,H39&gt;=1),L39*K39,"INVALID")</f>
        <v>INVALID</v>
      </c>
      <c r="N39" s="180"/>
      <c r="O39" s="41"/>
      <c r="P39" s="136" t="str">
        <f t="shared" ref="P39" si="16">IF(ISBLANK(H39),"",IF(AND(H39&lt;1),"D.O. Depletion &lt; 1.0 mg/L remaining in bottle. Environmental sample too strong. Use LESS Sample. Need more nutrient water in bottle. Sample is not dilute enough.",IF(AND(G39-H39&lt;2),"D.O. Depletion less than at least 2.0 mg/L. Environmental sample too weak. Use MORE Sample. Need less nutrient water in bottle. Sample is too dilute.","")))</f>
        <v/>
      </c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</row>
    <row r="40" spans="1:40" ht="15" customHeight="1" x14ac:dyDescent="0.2">
      <c r="A40" s="182"/>
      <c r="B40" s="185"/>
      <c r="C40" s="185"/>
      <c r="D40" s="187"/>
      <c r="E40" s="200"/>
      <c r="F40" s="215"/>
      <c r="G40" s="201"/>
      <c r="H40" s="201"/>
      <c r="I40" s="202"/>
      <c r="J40" s="204"/>
      <c r="K40" s="175"/>
      <c r="L40" s="178"/>
      <c r="M40" s="172"/>
      <c r="N40" s="180"/>
      <c r="O40" s="41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</row>
    <row r="41" spans="1:40" ht="15" customHeight="1" x14ac:dyDescent="0.2">
      <c r="A41" s="198" t="s">
        <v>15</v>
      </c>
      <c r="B41" s="184"/>
      <c r="C41" s="184"/>
      <c r="D41" s="186">
        <v>15</v>
      </c>
      <c r="E41" s="199"/>
      <c r="F41" s="215"/>
      <c r="G41" s="170"/>
      <c r="H41" s="170"/>
      <c r="I41" s="173" t="str">
        <f t="shared" si="12"/>
        <v/>
      </c>
      <c r="J41" s="204"/>
      <c r="K41" s="175" t="str">
        <f t="shared" ref="K41" si="17">IF(AND(G41&gt;0,H41&gt;0),I41-J41,"")</f>
        <v/>
      </c>
      <c r="L41" s="172">
        <f t="shared" ref="L41" si="18">IF(E41&gt;0,300/E41,0)</f>
        <v>0</v>
      </c>
      <c r="M41" s="172" t="str">
        <f>IF(AND(I41&gt;=2,H41&gt;=1),L41*K41,"INVALID")</f>
        <v>INVALID</v>
      </c>
      <c r="N41" s="180"/>
      <c r="O41" s="41"/>
      <c r="P41" s="136" t="str">
        <f t="shared" ref="P41" si="19">IF(ISBLANK(H41),"",IF(AND(H41&lt;1),"D.O. Depletion &lt; 1.0 mg/L remaining in bottle. Environmental sample too strong. Use LESS Sample. Need more nutrient water in bottle. Sample is not dilute enough.",IF(AND(G41-H41&lt;2),"D.O. Depletion less than at least 2.0 mg/L. Environmental sample too weak. Use MORE Sample. Need less nutrient water in bottle. Sample is too dilute.","")))</f>
        <v/>
      </c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</row>
    <row r="42" spans="1:40" ht="15" customHeight="1" thickBot="1" x14ac:dyDescent="0.25">
      <c r="A42" s="207"/>
      <c r="B42" s="208"/>
      <c r="C42" s="208"/>
      <c r="D42" s="225"/>
      <c r="E42" s="226"/>
      <c r="F42" s="216"/>
      <c r="G42" s="171"/>
      <c r="H42" s="171"/>
      <c r="I42" s="174"/>
      <c r="J42" s="205"/>
      <c r="K42" s="176"/>
      <c r="L42" s="177"/>
      <c r="M42" s="177"/>
      <c r="N42" s="181"/>
      <c r="O42" s="41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</row>
    <row r="43" spans="1:40" ht="13.5" thickBot="1" x14ac:dyDescent="0.25">
      <c r="A43" s="8" t="s">
        <v>6</v>
      </c>
      <c r="B43" s="50"/>
      <c r="C43" s="9"/>
      <c r="D43" s="10"/>
      <c r="E43" s="9"/>
      <c r="F43" s="51"/>
      <c r="G43" s="50"/>
      <c r="H43" s="50"/>
      <c r="I43" s="49"/>
      <c r="J43" s="11"/>
      <c r="K43" s="11"/>
      <c r="L43" s="49"/>
      <c r="M43" s="48" t="s">
        <v>15</v>
      </c>
      <c r="N43" s="94" t="e">
        <f>AVERAGEIF(M33:M42,"&gt;0")</f>
        <v>#DIV/0!</v>
      </c>
      <c r="O43" s="33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</row>
    <row r="44" spans="1:40" ht="15" customHeight="1" x14ac:dyDescent="0.2">
      <c r="A44" s="164" t="s">
        <v>16</v>
      </c>
      <c r="B44" s="165"/>
      <c r="C44" s="165"/>
      <c r="D44" s="166">
        <v>16</v>
      </c>
      <c r="E44" s="167"/>
      <c r="F44" s="168" t="str">
        <f>IF(F26&gt;0,F26,"")</f>
        <v/>
      </c>
      <c r="G44" s="169"/>
      <c r="H44" s="169"/>
      <c r="I44" s="139" t="str">
        <f t="shared" ref="I44:I52" si="20">IF(AND(G44&gt;0,H44&gt;0),G44-H44,"")</f>
        <v/>
      </c>
      <c r="J44" s="158" t="e">
        <f>IF(F44&gt;0,N24*F44,"")</f>
        <v>#DIV/0!</v>
      </c>
      <c r="K44" s="159" t="str">
        <f t="shared" ref="K44:K52" si="21">IF(AND(G44&gt;0,H44&gt;0),I44-J44,"")</f>
        <v/>
      </c>
      <c r="L44" s="160">
        <f t="shared" ref="L44:L52" si="22">IF(E44&gt;0,300/E44,0)</f>
        <v>0</v>
      </c>
      <c r="M44" s="160" t="str">
        <f>IF(AND(I44&gt;=2,H44&gt;=1),L44*K44,"INVALID")</f>
        <v>INVALID</v>
      </c>
      <c r="N44" s="161" t="e">
        <f>N54</f>
        <v>#DIV/0!</v>
      </c>
      <c r="O44" s="39"/>
      <c r="P44" s="341" t="str">
        <f>IF(ISBLANK(H44),"",IF(AND(H44&lt;1),"D.O. Depletion &lt; 1.0 mg/L remaining in bottle. Environmental sample too strong. Use LESS Sample. Need more nutrient water in bottle. Sample is not dilute enough.",IF(AND(G44-H44&lt;2),"D.O. Depletion less than at least 2.0 mg/L. Environmental sample too weak. Use MORE Sample. Need less nutrient water in bottle. Sample is too dilute.","")))</f>
        <v/>
      </c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</row>
    <row r="45" spans="1:40" ht="15" customHeight="1" x14ac:dyDescent="0.2">
      <c r="A45" s="131"/>
      <c r="B45" s="148"/>
      <c r="C45" s="148"/>
      <c r="D45" s="157"/>
      <c r="E45" s="152"/>
      <c r="F45" s="154"/>
      <c r="G45" s="147"/>
      <c r="H45" s="147"/>
      <c r="I45" s="139"/>
      <c r="J45" s="141"/>
      <c r="K45" s="143"/>
      <c r="L45" s="145"/>
      <c r="M45" s="145"/>
      <c r="N45" s="162"/>
      <c r="O45" s="39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</row>
    <row r="46" spans="1:40" ht="15" customHeight="1" x14ac:dyDescent="0.2">
      <c r="A46" s="131" t="s">
        <v>16</v>
      </c>
      <c r="B46" s="148"/>
      <c r="C46" s="148"/>
      <c r="D46" s="157">
        <v>17</v>
      </c>
      <c r="E46" s="152"/>
      <c r="F46" s="154" t="str">
        <f>IF(F26&gt;0,F26,"")</f>
        <v/>
      </c>
      <c r="G46" s="147"/>
      <c r="H46" s="147"/>
      <c r="I46" s="139" t="str">
        <f t="shared" si="20"/>
        <v/>
      </c>
      <c r="J46" s="141" t="e">
        <f>IF(F46&gt;0,N24*F46,"")</f>
        <v>#DIV/0!</v>
      </c>
      <c r="K46" s="143" t="str">
        <f t="shared" si="21"/>
        <v/>
      </c>
      <c r="L46" s="145">
        <f t="shared" si="22"/>
        <v>0</v>
      </c>
      <c r="M46" s="145" t="str">
        <f t="shared" ref="M46" si="23">IF(AND(I46&gt;=2,H46&gt;=1),L46*K46,"INVALID")</f>
        <v>INVALID</v>
      </c>
      <c r="N46" s="162"/>
      <c r="O46" s="39"/>
      <c r="P46" s="341" t="str">
        <f t="shared" ref="P46" si="24">IF(ISBLANK(H46),"",IF(AND(H46&lt;1),"D.O. Depletion &lt; 1.0 mg/L remaining in bottle. Environmental sample too strong. Use LESS Sample. Need more nutrient water in bottle. Sample is not dilute enough.",IF(AND(G46-H46&lt;2),"D.O. Depletion less than at least 2.0 mg/L. Environmental sample too weak. Use MORE Sample. Need less nutrient water in bottle. Sample is too dilute.","")))</f>
        <v/>
      </c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41"/>
    </row>
    <row r="47" spans="1:40" ht="15" customHeight="1" x14ac:dyDescent="0.2">
      <c r="A47" s="131"/>
      <c r="B47" s="148"/>
      <c r="C47" s="148"/>
      <c r="D47" s="157"/>
      <c r="E47" s="152"/>
      <c r="F47" s="154"/>
      <c r="G47" s="147"/>
      <c r="H47" s="147"/>
      <c r="I47" s="139"/>
      <c r="J47" s="141"/>
      <c r="K47" s="143"/>
      <c r="L47" s="145"/>
      <c r="M47" s="145"/>
      <c r="N47" s="162"/>
      <c r="O47" s="39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</row>
    <row r="48" spans="1:40" ht="15" customHeight="1" x14ac:dyDescent="0.2">
      <c r="A48" s="131" t="s">
        <v>16</v>
      </c>
      <c r="B48" s="148"/>
      <c r="C48" s="148"/>
      <c r="D48" s="150">
        <v>18</v>
      </c>
      <c r="E48" s="152"/>
      <c r="F48" s="154" t="str">
        <f>IF(F26&gt;0,F26,"")</f>
        <v/>
      </c>
      <c r="G48" s="147"/>
      <c r="H48" s="147"/>
      <c r="I48" s="139" t="str">
        <f t="shared" si="20"/>
        <v/>
      </c>
      <c r="J48" s="141" t="e">
        <f>IF(F48&gt;0,N24*F48,"")</f>
        <v>#DIV/0!</v>
      </c>
      <c r="K48" s="143" t="str">
        <f t="shared" si="21"/>
        <v/>
      </c>
      <c r="L48" s="145">
        <f t="shared" si="22"/>
        <v>0</v>
      </c>
      <c r="M48" s="145" t="str">
        <f t="shared" ref="M48" si="25">IF(AND(I48&gt;=2,H48&gt;=1),L48*K48,"INVALID")</f>
        <v>INVALID</v>
      </c>
      <c r="N48" s="162"/>
      <c r="O48" s="39"/>
      <c r="P48" s="341" t="str">
        <f t="shared" ref="P48" si="26">IF(ISBLANK(H48),"",IF(AND(H48&lt;1),"D.O. Depletion &lt; 1.0 mg/L remaining in bottle. Environmental sample too strong. Use LESS Sample. Need more nutrient water in bottle. Sample is not dilute enough.",IF(AND(G48-H48&lt;2),"D.O. Depletion less than at least 2.0 mg/L. Environmental sample too weak. Use MORE Sample. Need less nutrient water in bottle. Sample is too dilute.","")))</f>
        <v/>
      </c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</row>
    <row r="49" spans="1:40" ht="15" customHeight="1" x14ac:dyDescent="0.2">
      <c r="A49" s="131"/>
      <c r="B49" s="148"/>
      <c r="C49" s="148"/>
      <c r="D49" s="150"/>
      <c r="E49" s="152"/>
      <c r="F49" s="154"/>
      <c r="G49" s="147"/>
      <c r="H49" s="147"/>
      <c r="I49" s="139"/>
      <c r="J49" s="141"/>
      <c r="K49" s="143"/>
      <c r="L49" s="145"/>
      <c r="M49" s="145"/>
      <c r="N49" s="162"/>
      <c r="O49" s="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</row>
    <row r="50" spans="1:40" ht="15" customHeight="1" x14ac:dyDescent="0.2">
      <c r="A50" s="131" t="s">
        <v>16</v>
      </c>
      <c r="B50" s="148"/>
      <c r="C50" s="148"/>
      <c r="D50" s="150">
        <v>19</v>
      </c>
      <c r="E50" s="152"/>
      <c r="F50" s="154" t="str">
        <f>IF(F26&gt;0,F26,"")</f>
        <v/>
      </c>
      <c r="G50" s="147"/>
      <c r="H50" s="147"/>
      <c r="I50" s="139" t="str">
        <f t="shared" si="20"/>
        <v/>
      </c>
      <c r="J50" s="141" t="e">
        <f>IF(F50&gt;0,N24*F50,"")</f>
        <v>#DIV/0!</v>
      </c>
      <c r="K50" s="143" t="str">
        <f t="shared" si="21"/>
        <v/>
      </c>
      <c r="L50" s="145">
        <f t="shared" si="22"/>
        <v>0</v>
      </c>
      <c r="M50" s="145" t="str">
        <f t="shared" ref="M50" si="27">IF(AND(I50&gt;=2,H50&gt;=1),L50*K50,"INVALID")</f>
        <v>INVALID</v>
      </c>
      <c r="N50" s="162"/>
      <c r="O50" s="41"/>
      <c r="P50" s="341" t="str">
        <f t="shared" ref="P50" si="28">IF(ISBLANK(H50),"",IF(AND(H50&lt;1),"D.O. Depletion &lt; 1.0 mg/L remaining in bottle. Environmental sample too strong. Use LESS Sample. Need more nutrient water in bottle. Sample is not dilute enough.",IF(AND(G50-H50&lt;2),"D.O. Depletion less than at least 2.0 mg/L. Environmental sample too weak. Use MORE Sample. Need less nutrient water in bottle. Sample is too dilute.","")))</f>
        <v/>
      </c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</row>
    <row r="51" spans="1:40" ht="15" customHeight="1" x14ac:dyDescent="0.2">
      <c r="A51" s="131"/>
      <c r="B51" s="148"/>
      <c r="C51" s="148"/>
      <c r="D51" s="150"/>
      <c r="E51" s="152"/>
      <c r="F51" s="154"/>
      <c r="G51" s="147"/>
      <c r="H51" s="147"/>
      <c r="I51" s="139"/>
      <c r="J51" s="141"/>
      <c r="K51" s="143"/>
      <c r="L51" s="145"/>
      <c r="M51" s="145"/>
      <c r="N51" s="162"/>
      <c r="O51" s="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</row>
    <row r="52" spans="1:40" ht="15" customHeight="1" x14ac:dyDescent="0.2">
      <c r="A52" s="131" t="s">
        <v>16</v>
      </c>
      <c r="B52" s="148"/>
      <c r="C52" s="148"/>
      <c r="D52" s="150">
        <v>20</v>
      </c>
      <c r="E52" s="152"/>
      <c r="F52" s="154" t="str">
        <f>IF(F26&gt;0,F26,"")</f>
        <v/>
      </c>
      <c r="G52" s="147"/>
      <c r="H52" s="147"/>
      <c r="I52" s="139" t="str">
        <f t="shared" si="20"/>
        <v/>
      </c>
      <c r="J52" s="141" t="e">
        <f>IF(F52&gt;0,N24*F52,"")</f>
        <v>#DIV/0!</v>
      </c>
      <c r="K52" s="143" t="str">
        <f t="shared" si="21"/>
        <v/>
      </c>
      <c r="L52" s="145">
        <f t="shared" si="22"/>
        <v>0</v>
      </c>
      <c r="M52" s="145" t="str">
        <f t="shared" ref="M52" si="29">IF(AND(I52&gt;=2,H52&gt;=1),L52*K52,"INVALID")</f>
        <v>INVALID</v>
      </c>
      <c r="N52" s="162"/>
      <c r="O52" s="41"/>
      <c r="P52" s="341" t="str">
        <f t="shared" ref="P52" si="30">IF(ISBLANK(H52),"",IF(AND(H52&lt;1),"D.O. Depletion &lt; 1.0 mg/L remaining in bottle. Environmental sample too strong. Use LESS Sample. Need more nutrient water in bottle. Sample is not dilute enough.",IF(AND(G52-H52&lt;2),"D.O. Depletion less than at least 2.0 mg/L. Environmental sample too weak. Use MORE Sample. Need less nutrient water in bottle. Sample is too dilute.","")))</f>
        <v/>
      </c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</row>
    <row r="53" spans="1:40" ht="15" customHeight="1" thickBot="1" x14ac:dyDescent="0.25">
      <c r="A53" s="132"/>
      <c r="B53" s="149"/>
      <c r="C53" s="149"/>
      <c r="D53" s="151"/>
      <c r="E53" s="153"/>
      <c r="F53" s="155"/>
      <c r="G53" s="156"/>
      <c r="H53" s="156"/>
      <c r="I53" s="140"/>
      <c r="J53" s="142"/>
      <c r="K53" s="144"/>
      <c r="L53" s="146"/>
      <c r="M53" s="146"/>
      <c r="N53" s="163"/>
      <c r="O53" s="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</row>
    <row r="54" spans="1:40" ht="12.2" customHeight="1" thickBot="1" x14ac:dyDescent="0.25">
      <c r="A54" s="4" t="s">
        <v>6</v>
      </c>
      <c r="B54" s="26"/>
      <c r="C54" s="6"/>
      <c r="D54" s="7"/>
      <c r="E54" s="6"/>
      <c r="F54" s="27"/>
      <c r="G54" s="26"/>
      <c r="H54" s="26"/>
      <c r="I54" s="12"/>
      <c r="J54" s="5"/>
      <c r="K54" s="5"/>
      <c r="L54" s="12"/>
      <c r="M54" s="28" t="s">
        <v>16</v>
      </c>
      <c r="N54" s="29" t="e">
        <f>AVERAGEIF(M44:M49,"&gt;0")</f>
        <v>#DIV/0!</v>
      </c>
      <c r="O54" s="33"/>
    </row>
    <row r="55" spans="1:40" ht="18" customHeight="1" thickBot="1" x14ac:dyDescent="0.25">
      <c r="A55" s="30" t="s">
        <v>26</v>
      </c>
      <c r="B55" s="70"/>
      <c r="C55" s="31"/>
      <c r="D55" s="31"/>
      <c r="E55" s="31"/>
      <c r="F55" s="31"/>
      <c r="G55" s="31"/>
      <c r="H55" s="31"/>
      <c r="I55" s="31"/>
      <c r="J55" s="31"/>
      <c r="K55" s="31"/>
      <c r="L55" s="137" t="s">
        <v>23</v>
      </c>
      <c r="M55" s="138"/>
      <c r="N55" s="44" t="e">
        <f>(N43-N54)/N43*100%</f>
        <v>#DIV/0!</v>
      </c>
      <c r="O55" s="42"/>
    </row>
    <row r="56" spans="1:40" ht="18" customHeight="1" x14ac:dyDescent="0.2">
      <c r="A56" s="315"/>
      <c r="B56" s="316"/>
      <c r="C56" s="316"/>
      <c r="D56" s="316"/>
      <c r="E56" s="316"/>
      <c r="F56" s="316"/>
      <c r="G56" s="317"/>
      <c r="H56" s="330" t="s">
        <v>41</v>
      </c>
      <c r="I56" s="331"/>
      <c r="J56" s="331"/>
      <c r="K56" s="331"/>
      <c r="L56" s="332"/>
      <c r="M56" s="53" t="s">
        <v>34</v>
      </c>
      <c r="N56" s="22" t="s">
        <v>35</v>
      </c>
      <c r="O56" s="84"/>
      <c r="P56" s="13"/>
      <c r="Q56" s="13"/>
    </row>
    <row r="57" spans="1:40" ht="18" customHeight="1" x14ac:dyDescent="0.2">
      <c r="A57" s="318"/>
      <c r="B57" s="319"/>
      <c r="C57" s="319"/>
      <c r="D57" s="319"/>
      <c r="E57" s="319"/>
      <c r="F57" s="319"/>
      <c r="G57" s="320"/>
      <c r="H57" s="306" t="s">
        <v>48</v>
      </c>
      <c r="I57" s="307"/>
      <c r="J57" s="307"/>
      <c r="K57" s="307"/>
      <c r="L57" s="308"/>
      <c r="M57" s="15" t="s">
        <v>27</v>
      </c>
      <c r="N57" s="16" t="s">
        <v>32</v>
      </c>
      <c r="O57" s="10"/>
    </row>
    <row r="58" spans="1:40" ht="18" customHeight="1" x14ac:dyDescent="0.2">
      <c r="A58" s="318"/>
      <c r="B58" s="319"/>
      <c r="C58" s="319"/>
      <c r="D58" s="319"/>
      <c r="E58" s="319"/>
      <c r="F58" s="319"/>
      <c r="G58" s="320"/>
      <c r="H58" s="304" t="s">
        <v>18</v>
      </c>
      <c r="I58" s="303"/>
      <c r="J58" s="303"/>
      <c r="K58" s="303"/>
      <c r="L58" s="305"/>
      <c r="M58" s="15" t="s">
        <v>28</v>
      </c>
      <c r="N58" s="16" t="s">
        <v>33</v>
      </c>
      <c r="O58" s="10"/>
    </row>
    <row r="59" spans="1:40" ht="18" customHeight="1" x14ac:dyDescent="0.2">
      <c r="A59" s="318"/>
      <c r="B59" s="319"/>
      <c r="C59" s="319"/>
      <c r="D59" s="319"/>
      <c r="E59" s="319"/>
      <c r="F59" s="319"/>
      <c r="G59" s="320"/>
      <c r="H59" s="304" t="s">
        <v>49</v>
      </c>
      <c r="I59" s="303"/>
      <c r="J59" s="303"/>
      <c r="K59" s="303"/>
      <c r="L59" s="305"/>
      <c r="M59" s="15" t="s">
        <v>29</v>
      </c>
      <c r="N59" s="16" t="s">
        <v>27</v>
      </c>
      <c r="O59" s="10"/>
    </row>
    <row r="60" spans="1:40" ht="18" customHeight="1" x14ac:dyDescent="0.2">
      <c r="A60" s="318"/>
      <c r="B60" s="319"/>
      <c r="C60" s="319"/>
      <c r="D60" s="319"/>
      <c r="E60" s="319"/>
      <c r="F60" s="319"/>
      <c r="G60" s="320"/>
      <c r="H60" s="133" t="s">
        <v>50</v>
      </c>
      <c r="I60" s="134"/>
      <c r="J60" s="134"/>
      <c r="K60" s="134"/>
      <c r="L60" s="135"/>
      <c r="M60" s="15" t="s">
        <v>30</v>
      </c>
      <c r="N60" s="16" t="s">
        <v>28</v>
      </c>
      <c r="O60" s="10"/>
    </row>
    <row r="61" spans="1:40" ht="18" customHeight="1" x14ac:dyDescent="0.2">
      <c r="A61" s="318"/>
      <c r="B61" s="319"/>
      <c r="C61" s="319"/>
      <c r="D61" s="319"/>
      <c r="E61" s="319"/>
      <c r="F61" s="319"/>
      <c r="G61" s="320"/>
      <c r="H61" s="306" t="s">
        <v>42</v>
      </c>
      <c r="I61" s="307"/>
      <c r="J61" s="307"/>
      <c r="K61" s="307"/>
      <c r="L61" s="308"/>
      <c r="M61" s="15" t="s">
        <v>31</v>
      </c>
      <c r="N61" s="16" t="s">
        <v>29</v>
      </c>
      <c r="O61" s="10"/>
    </row>
    <row r="62" spans="1:40" ht="18" customHeight="1" x14ac:dyDescent="0.2">
      <c r="A62" s="318"/>
      <c r="B62" s="319"/>
      <c r="C62" s="319"/>
      <c r="D62" s="319"/>
      <c r="E62" s="319"/>
      <c r="F62" s="319"/>
      <c r="G62" s="320"/>
      <c r="H62" s="309" t="s">
        <v>47</v>
      </c>
      <c r="I62" s="310"/>
      <c r="J62" s="310"/>
      <c r="K62" s="310"/>
      <c r="L62" s="311"/>
      <c r="M62" s="15" t="s">
        <v>32</v>
      </c>
      <c r="N62" s="16" t="s">
        <v>30</v>
      </c>
      <c r="O62" s="10"/>
    </row>
    <row r="63" spans="1:40" ht="18" customHeight="1" thickBot="1" x14ac:dyDescent="0.25">
      <c r="A63" s="321"/>
      <c r="B63" s="322"/>
      <c r="C63" s="322"/>
      <c r="D63" s="322"/>
      <c r="E63" s="322"/>
      <c r="F63" s="322"/>
      <c r="G63" s="323"/>
      <c r="H63" s="312"/>
      <c r="I63" s="313"/>
      <c r="J63" s="313"/>
      <c r="K63" s="313"/>
      <c r="L63" s="314"/>
      <c r="M63" s="17" t="s">
        <v>33</v>
      </c>
      <c r="N63" s="18" t="s">
        <v>31</v>
      </c>
      <c r="O63" s="10"/>
    </row>
    <row r="64" spans="1:40" x14ac:dyDescent="0.2">
      <c r="A64" s="329"/>
      <c r="B64" s="329"/>
      <c r="C64" s="329"/>
      <c r="D64" s="329"/>
      <c r="E64" s="329"/>
      <c r="H64" s="67"/>
    </row>
    <row r="65" spans="1:10" x14ac:dyDescent="0.2">
      <c r="A65" s="329"/>
      <c r="B65" s="329"/>
      <c r="C65" s="329"/>
      <c r="D65" s="329"/>
      <c r="E65" s="329"/>
    </row>
    <row r="66" spans="1:10" x14ac:dyDescent="0.2">
      <c r="A66" s="329"/>
      <c r="B66" s="337"/>
      <c r="C66" s="337"/>
      <c r="D66" s="337"/>
      <c r="E66" s="337"/>
      <c r="J66" s="67"/>
    </row>
    <row r="67" spans="1:10" x14ac:dyDescent="0.2">
      <c r="A67" s="337"/>
      <c r="B67" s="337"/>
      <c r="C67" s="337"/>
      <c r="D67" s="337"/>
      <c r="E67" s="337"/>
    </row>
    <row r="68" spans="1:10" x14ac:dyDescent="0.2">
      <c r="A68" s="338"/>
      <c r="B68" s="339"/>
      <c r="C68" s="339"/>
      <c r="D68" s="339"/>
      <c r="E68" s="339"/>
    </row>
    <row r="69" spans="1:10" x14ac:dyDescent="0.2">
      <c r="A69" s="303"/>
      <c r="B69" s="303"/>
      <c r="C69" s="303"/>
      <c r="D69" s="303"/>
      <c r="E69" s="303"/>
    </row>
    <row r="70" spans="1:10" x14ac:dyDescent="0.2">
      <c r="A70" s="31"/>
      <c r="B70" s="31"/>
      <c r="C70" s="31"/>
      <c r="D70" s="31"/>
      <c r="E70" s="31"/>
    </row>
  </sheetData>
  <sheetProtection algorithmName="SHA-512" hashValue="RZEYXom+YFGSAb++Oy4P3w8tMMz8qCzsBFYmWlFZbH1p358iHxp1aT8+7H8tjJMUz6TV36O8qV9uR/NSnnVCmg==" saltValue="uFVLt3rH9zpGLxYjfyvOtg==" spinCount="100000" sheet="1" objects="1" scenarios="1"/>
  <mergeCells count="285">
    <mergeCell ref="I8:I9"/>
    <mergeCell ref="H10:H11"/>
    <mergeCell ref="I10:I11"/>
    <mergeCell ref="P10:AN11"/>
    <mergeCell ref="E1:N3"/>
    <mergeCell ref="B3:C3"/>
    <mergeCell ref="E4:N6"/>
    <mergeCell ref="B5:C5"/>
    <mergeCell ref="B7:C7"/>
    <mergeCell ref="E7:F7"/>
    <mergeCell ref="G7:K7"/>
    <mergeCell ref="M7:N7"/>
    <mergeCell ref="J8:J9"/>
    <mergeCell ref="K8:K9"/>
    <mergeCell ref="L8:L9"/>
    <mergeCell ref="M8:M9"/>
    <mergeCell ref="N8:N9"/>
    <mergeCell ref="B9:C9"/>
    <mergeCell ref="A10:A11"/>
    <mergeCell ref="B10:B11"/>
    <mergeCell ref="C10:C11"/>
    <mergeCell ref="D10:D11"/>
    <mergeCell ref="E10:F15"/>
    <mergeCell ref="G10:G11"/>
    <mergeCell ref="A8:A9"/>
    <mergeCell ref="D8:D9"/>
    <mergeCell ref="E8:E9"/>
    <mergeCell ref="F8:F9"/>
    <mergeCell ref="G8:H8"/>
    <mergeCell ref="P12:AN13"/>
    <mergeCell ref="A14:A15"/>
    <mergeCell ref="B14:B15"/>
    <mergeCell ref="C14:C15"/>
    <mergeCell ref="D14:D15"/>
    <mergeCell ref="G14:G15"/>
    <mergeCell ref="H14:H15"/>
    <mergeCell ref="I14:I15"/>
    <mergeCell ref="P14:AN15"/>
    <mergeCell ref="A12:A13"/>
    <mergeCell ref="B12:B13"/>
    <mergeCell ref="C12:C13"/>
    <mergeCell ref="D12:D13"/>
    <mergeCell ref="G12:G13"/>
    <mergeCell ref="H12:H13"/>
    <mergeCell ref="I12:I13"/>
    <mergeCell ref="G16:H16"/>
    <mergeCell ref="P16:AN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P17:AN18"/>
    <mergeCell ref="A19:A20"/>
    <mergeCell ref="B19:B20"/>
    <mergeCell ref="C19:C20"/>
    <mergeCell ref="D19:D20"/>
    <mergeCell ref="E19:E20"/>
    <mergeCell ref="F19:F20"/>
    <mergeCell ref="G19:G20"/>
    <mergeCell ref="H19:H20"/>
    <mergeCell ref="P19:AN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P23:AN24"/>
    <mergeCell ref="J24:K24"/>
    <mergeCell ref="L24:M25"/>
    <mergeCell ref="N24:N25"/>
    <mergeCell ref="G25:H25"/>
    <mergeCell ref="J25:K25"/>
    <mergeCell ref="P25:AN25"/>
    <mergeCell ref="I21:I22"/>
    <mergeCell ref="P21:AN22"/>
    <mergeCell ref="M26:M27"/>
    <mergeCell ref="N26:N31"/>
    <mergeCell ref="P26:AN27"/>
    <mergeCell ref="A28:A29"/>
    <mergeCell ref="B28:B29"/>
    <mergeCell ref="C28:C29"/>
    <mergeCell ref="D28:D29"/>
    <mergeCell ref="E28:E29"/>
    <mergeCell ref="F28:F29"/>
    <mergeCell ref="G28:G29"/>
    <mergeCell ref="G26:G27"/>
    <mergeCell ref="H26:H27"/>
    <mergeCell ref="I26:I27"/>
    <mergeCell ref="J26:J27"/>
    <mergeCell ref="K26:K27"/>
    <mergeCell ref="L26:L27"/>
    <mergeCell ref="A26:A27"/>
    <mergeCell ref="B26:B27"/>
    <mergeCell ref="C26:C27"/>
    <mergeCell ref="D26:D27"/>
    <mergeCell ref="E26:E27"/>
    <mergeCell ref="F26:F27"/>
    <mergeCell ref="P28:AN29"/>
    <mergeCell ref="A30:A31"/>
    <mergeCell ref="P30:AN31"/>
    <mergeCell ref="B30:B31"/>
    <mergeCell ref="C30:C31"/>
    <mergeCell ref="D30:D31"/>
    <mergeCell ref="E30:E31"/>
    <mergeCell ref="F30:F31"/>
    <mergeCell ref="G30:G31"/>
    <mergeCell ref="H30:H31"/>
    <mergeCell ref="I30:I31"/>
    <mergeCell ref="J28:J29"/>
    <mergeCell ref="K28:K29"/>
    <mergeCell ref="L28:L29"/>
    <mergeCell ref="M28:M29"/>
    <mergeCell ref="J30:J31"/>
    <mergeCell ref="K30:K31"/>
    <mergeCell ref="L30:L31"/>
    <mergeCell ref="M30:M31"/>
    <mergeCell ref="H28:H29"/>
    <mergeCell ref="I28:I29"/>
    <mergeCell ref="L35:L36"/>
    <mergeCell ref="M35:M36"/>
    <mergeCell ref="A33:A34"/>
    <mergeCell ref="B33:B34"/>
    <mergeCell ref="C33:C34"/>
    <mergeCell ref="D33:D34"/>
    <mergeCell ref="E33:E34"/>
    <mergeCell ref="L33:L34"/>
    <mergeCell ref="M33:M34"/>
    <mergeCell ref="A35:A36"/>
    <mergeCell ref="B35:B36"/>
    <mergeCell ref="C35:C36"/>
    <mergeCell ref="D35:D36"/>
    <mergeCell ref="E35:E36"/>
    <mergeCell ref="G35:G36"/>
    <mergeCell ref="F33:F42"/>
    <mergeCell ref="G33:G34"/>
    <mergeCell ref="H33:H34"/>
    <mergeCell ref="I33:I34"/>
    <mergeCell ref="J33:J42"/>
    <mergeCell ref="K33:K34"/>
    <mergeCell ref="H35:H36"/>
    <mergeCell ref="I35:I36"/>
    <mergeCell ref="I39:I40"/>
    <mergeCell ref="H41:H42"/>
    <mergeCell ref="I41:I42"/>
    <mergeCell ref="K41:K42"/>
    <mergeCell ref="L41:L42"/>
    <mergeCell ref="M41:M42"/>
    <mergeCell ref="P41:AN42"/>
    <mergeCell ref="A39:A40"/>
    <mergeCell ref="B39:B40"/>
    <mergeCell ref="C39:C40"/>
    <mergeCell ref="D39:D40"/>
    <mergeCell ref="E39:E40"/>
    <mergeCell ref="G39:G40"/>
    <mergeCell ref="K39:K40"/>
    <mergeCell ref="L39:L40"/>
    <mergeCell ref="M39:M40"/>
    <mergeCell ref="A41:A42"/>
    <mergeCell ref="B41:B42"/>
    <mergeCell ref="C41:C42"/>
    <mergeCell ref="D41:D42"/>
    <mergeCell ref="E41:E42"/>
    <mergeCell ref="G41:G42"/>
    <mergeCell ref="N33:N42"/>
    <mergeCell ref="P33:AN34"/>
    <mergeCell ref="K35:K36"/>
    <mergeCell ref="P35:AN36"/>
    <mergeCell ref="A37:A38"/>
    <mergeCell ref="B37:B38"/>
    <mergeCell ref="C37:C38"/>
    <mergeCell ref="D37:D38"/>
    <mergeCell ref="E37:E38"/>
    <mergeCell ref="G37:G38"/>
    <mergeCell ref="H37:H38"/>
    <mergeCell ref="H39:H40"/>
    <mergeCell ref="P39:AN40"/>
    <mergeCell ref="K37:K38"/>
    <mergeCell ref="L37:L38"/>
    <mergeCell ref="M37:M38"/>
    <mergeCell ref="P37:AN38"/>
    <mergeCell ref="I37:I38"/>
    <mergeCell ref="M44:M45"/>
    <mergeCell ref="N44:N53"/>
    <mergeCell ref="P44:AN45"/>
    <mergeCell ref="A46:A47"/>
    <mergeCell ref="B46:B47"/>
    <mergeCell ref="C46:C47"/>
    <mergeCell ref="D46:D47"/>
    <mergeCell ref="E46:E47"/>
    <mergeCell ref="F46:F47"/>
    <mergeCell ref="G46:G47"/>
    <mergeCell ref="G44:G45"/>
    <mergeCell ref="H44:H45"/>
    <mergeCell ref="I44:I45"/>
    <mergeCell ref="J44:J45"/>
    <mergeCell ref="K44:K45"/>
    <mergeCell ref="L44:L45"/>
    <mergeCell ref="A44:A45"/>
    <mergeCell ref="B44:B45"/>
    <mergeCell ref="C44:C45"/>
    <mergeCell ref="D44:D45"/>
    <mergeCell ref="E44:E45"/>
    <mergeCell ref="F44:F45"/>
    <mergeCell ref="P46:AN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H46:H47"/>
    <mergeCell ref="I46:I47"/>
    <mergeCell ref="J46:J47"/>
    <mergeCell ref="K46:K47"/>
    <mergeCell ref="L46:L47"/>
    <mergeCell ref="M46:M47"/>
    <mergeCell ref="J48:J49"/>
    <mergeCell ref="K48:K49"/>
    <mergeCell ref="L48:L49"/>
    <mergeCell ref="M48:M49"/>
    <mergeCell ref="P48:AN49"/>
    <mergeCell ref="A50:A51"/>
    <mergeCell ref="B50:B51"/>
    <mergeCell ref="C50:C51"/>
    <mergeCell ref="D50:D51"/>
    <mergeCell ref="E50:E51"/>
    <mergeCell ref="L50:L51"/>
    <mergeCell ref="M50:M51"/>
    <mergeCell ref="P50:AN51"/>
    <mergeCell ref="A52:A53"/>
    <mergeCell ref="B52:B53"/>
    <mergeCell ref="C52:C53"/>
    <mergeCell ref="D52:D53"/>
    <mergeCell ref="E52:E53"/>
    <mergeCell ref="F52:F53"/>
    <mergeCell ref="G52:G53"/>
    <mergeCell ref="F50:F51"/>
    <mergeCell ref="G50:G51"/>
    <mergeCell ref="H50:H51"/>
    <mergeCell ref="I50:I51"/>
    <mergeCell ref="J50:J51"/>
    <mergeCell ref="K50:K51"/>
    <mergeCell ref="A64:E64"/>
    <mergeCell ref="A65:E65"/>
    <mergeCell ref="A66:E66"/>
    <mergeCell ref="A67:E67"/>
    <mergeCell ref="A68:E68"/>
    <mergeCell ref="A69:E69"/>
    <mergeCell ref="P52:AN53"/>
    <mergeCell ref="L55:M55"/>
    <mergeCell ref="A56:G63"/>
    <mergeCell ref="H56:L56"/>
    <mergeCell ref="H57:L57"/>
    <mergeCell ref="H58:L58"/>
    <mergeCell ref="H59:L59"/>
    <mergeCell ref="H60:L60"/>
    <mergeCell ref="H61:L61"/>
    <mergeCell ref="H62:L63"/>
    <mergeCell ref="H52:H53"/>
    <mergeCell ref="I52:I53"/>
    <mergeCell ref="J52:J53"/>
    <mergeCell ref="K52:K53"/>
    <mergeCell ref="L52:L53"/>
    <mergeCell ref="M52:M53"/>
  </mergeCells>
  <conditionalFormatting sqref="I10:I16">
    <cfRule type="cellIs" dxfId="593" priority="42" operator="greaterThan">
      <formula>0.2</formula>
    </cfRule>
  </conditionalFormatting>
  <conditionalFormatting sqref="M26:M31">
    <cfRule type="containsText" dxfId="592" priority="29" operator="containsText" text="invalid">
      <formula>NOT(ISERROR(SEARCH("invalid",M26)))</formula>
    </cfRule>
    <cfRule type="cellIs" dxfId="591" priority="40" operator="lessThan">
      <formula>167.5</formula>
    </cfRule>
    <cfRule type="cellIs" dxfId="590" priority="41" operator="greaterThan">
      <formula>228.5</formula>
    </cfRule>
  </conditionalFormatting>
  <conditionalFormatting sqref="M33:M42 M44:M53">
    <cfRule type="containsText" dxfId="589" priority="39" operator="containsText" text="INVALID">
      <formula>NOT(ISERROR(SEARCH("INVALID",M33)))</formula>
    </cfRule>
  </conditionalFormatting>
  <conditionalFormatting sqref="P33 P44 P46 P48 P50 P52 P35 P37 P39 P41">
    <cfRule type="containsText" dxfId="588" priority="38" operator="containsText" text="Sample">
      <formula>NOT(ISERROR(SEARCH("Sample",P33)))</formula>
    </cfRule>
  </conditionalFormatting>
  <conditionalFormatting sqref="P26 P28 P30">
    <cfRule type="containsText" dxfId="587" priority="37" operator="containsText" text="seed">
      <formula>NOT(ISERROR(SEARCH("seed",P26)))</formula>
    </cfRule>
  </conditionalFormatting>
  <conditionalFormatting sqref="P14 P10 P12">
    <cfRule type="containsText" dxfId="586" priority="36" operator="containsText" text="contamination">
      <formula>NOT(ISERROR(SEARCH("contamination",P10)))</formula>
    </cfRule>
  </conditionalFormatting>
  <conditionalFormatting sqref="P16">
    <cfRule type="containsText" dxfId="585" priority="35" operator="containsText" text="outside">
      <formula>NOT(ISERROR(SEARCH("outside",P16)))</formula>
    </cfRule>
  </conditionalFormatting>
  <conditionalFormatting sqref="I16 F25 I25 N26 P16 N43 N54 N32">
    <cfRule type="containsErrors" dxfId="584" priority="34">
      <formula>ISERROR(F16)</formula>
    </cfRule>
  </conditionalFormatting>
  <conditionalFormatting sqref="M18">
    <cfRule type="containsErrors" dxfId="583" priority="33">
      <formula>ISERROR(M18)</formula>
    </cfRule>
  </conditionalFormatting>
  <conditionalFormatting sqref="N33">
    <cfRule type="containsErrors" dxfId="582" priority="32">
      <formula>ISERROR(N33)</formula>
    </cfRule>
  </conditionalFormatting>
  <conditionalFormatting sqref="N44">
    <cfRule type="containsErrors" dxfId="581" priority="31">
      <formula>ISERROR(N44)</formula>
    </cfRule>
  </conditionalFormatting>
  <conditionalFormatting sqref="N55">
    <cfRule type="containsErrors" dxfId="580" priority="30">
      <formula>ISERROR(N55)</formula>
    </cfRule>
  </conditionalFormatting>
  <conditionalFormatting sqref="M33:M42">
    <cfRule type="containsText" dxfId="579" priority="28" operator="containsText" text="invalid">
      <formula>NOT(ISERROR(SEARCH("invalid",M33)))</formula>
    </cfRule>
  </conditionalFormatting>
  <conditionalFormatting sqref="M44:M53">
    <cfRule type="containsText" dxfId="578" priority="27" operator="containsText" text="invalid">
      <formula>NOT(ISERROR(SEARCH("invalid",M44)))</formula>
    </cfRule>
  </conditionalFormatting>
  <conditionalFormatting sqref="I26:M31 P30 P28 P26">
    <cfRule type="cellIs" dxfId="577" priority="25" operator="equal">
      <formula>0</formula>
    </cfRule>
    <cfRule type="containsErrors" dxfId="576" priority="26">
      <formula>ISERROR(I26)</formula>
    </cfRule>
  </conditionalFormatting>
  <conditionalFormatting sqref="I33:M42 P41 P39 P37 P35 P33">
    <cfRule type="cellIs" dxfId="575" priority="23" operator="equal">
      <formula>0</formula>
    </cfRule>
    <cfRule type="containsErrors" dxfId="574" priority="24">
      <formula>ISERROR(I33)</formula>
    </cfRule>
  </conditionalFormatting>
  <conditionalFormatting sqref="I44:N53 P44 P50 P48 P46 P52">
    <cfRule type="cellIs" dxfId="573" priority="21" operator="equal">
      <formula>0</formula>
    </cfRule>
    <cfRule type="containsErrors" dxfId="572" priority="22">
      <formula>ISERROR(I44)</formula>
    </cfRule>
  </conditionalFormatting>
  <conditionalFormatting sqref="P30 P28 P26">
    <cfRule type="containsBlanks" dxfId="571" priority="20">
      <formula>LEN(TRIM(P26))=0</formula>
    </cfRule>
  </conditionalFormatting>
  <conditionalFormatting sqref="I10:I15">
    <cfRule type="containsBlanks" dxfId="570" priority="19">
      <formula>LEN(TRIM(I10))=0</formula>
    </cfRule>
  </conditionalFormatting>
  <conditionalFormatting sqref="J24:K25">
    <cfRule type="containsText" dxfId="569" priority="18" operator="containsText" text="too">
      <formula>NOT(ISERROR(SEARCH("too",J24)))</formula>
    </cfRule>
  </conditionalFormatting>
  <conditionalFormatting sqref="E19 E21 E23 E17">
    <cfRule type="containsText" dxfId="568" priority="17" operator="containsText" text="delete">
      <formula>NOT(ISERROR(SEARCH("delete",E17)))</formula>
    </cfRule>
  </conditionalFormatting>
  <conditionalFormatting sqref="P25">
    <cfRule type="containsText" dxfId="567" priority="16" operator="containsText" text="seed">
      <formula>NOT(ISERROR(SEARCH("seed",P25)))</formula>
    </cfRule>
  </conditionalFormatting>
  <conditionalFormatting sqref="J24:K25 N24:N25 P25">
    <cfRule type="containsErrors" dxfId="566" priority="15">
      <formula>ISERROR(J24)</formula>
    </cfRule>
  </conditionalFormatting>
  <conditionalFormatting sqref="M26:M31 M33:M42 M44:M53">
    <cfRule type="cellIs" dxfId="565" priority="14" operator="lessThan">
      <formula>0</formula>
    </cfRule>
  </conditionalFormatting>
  <conditionalFormatting sqref="P17 P23 P19 P21">
    <cfRule type="containsText" dxfId="564" priority="13" operator="containsText" text="Need">
      <formula>NOT(ISERROR(SEARCH("Need",P17)))</formula>
    </cfRule>
  </conditionalFormatting>
  <conditionalFormatting sqref="I17:I24">
    <cfRule type="expression" dxfId="563" priority="12">
      <formula>(G17-H17&lt;2)</formula>
    </cfRule>
  </conditionalFormatting>
  <conditionalFormatting sqref="I17:I24">
    <cfRule type="expression" dxfId="562" priority="11">
      <formula>(H17&lt;1)</formula>
    </cfRule>
  </conditionalFormatting>
  <conditionalFormatting sqref="I17:I24">
    <cfRule type="expression" dxfId="561" priority="10">
      <formula>ISBLANK(H17)</formula>
    </cfRule>
  </conditionalFormatting>
  <conditionalFormatting sqref="E17:E18">
    <cfRule type="expression" dxfId="560" priority="9">
      <formula>ISBLANK(H17)</formula>
    </cfRule>
  </conditionalFormatting>
  <conditionalFormatting sqref="E19:E20">
    <cfRule type="expression" dxfId="559" priority="8">
      <formula>ISBLANK(H19)</formula>
    </cfRule>
  </conditionalFormatting>
  <conditionalFormatting sqref="E21:E22">
    <cfRule type="expression" dxfId="558" priority="7">
      <formula>ISBLANK(H21)</formula>
    </cfRule>
  </conditionalFormatting>
  <conditionalFormatting sqref="E23:E24">
    <cfRule type="expression" dxfId="557" priority="6">
      <formula>ISBLANK(H23)</formula>
    </cfRule>
  </conditionalFormatting>
  <conditionalFormatting sqref="P10:AN15">
    <cfRule type="containsText" dxfId="556" priority="4" operator="containsText" text="meter">
      <formula>NOT(ISERROR(SEARCH("meter",P10)))</formula>
    </cfRule>
    <cfRule type="containsText" dxfId="555" priority="5" operator="containsText" text="False">
      <formula>NOT(ISERROR(SEARCH("False",P10)))</formula>
    </cfRule>
  </conditionalFormatting>
  <conditionalFormatting sqref="I10:I11">
    <cfRule type="expression" dxfId="554" priority="3">
      <formula>I10&lt;0</formula>
    </cfRule>
  </conditionalFormatting>
  <conditionalFormatting sqref="I12:I13">
    <cfRule type="expression" dxfId="553" priority="2">
      <formula>I12&lt;0</formula>
    </cfRule>
  </conditionalFormatting>
  <conditionalFormatting sqref="I14:I15">
    <cfRule type="expression" dxfId="552" priority="1">
      <formula>I14&lt;0</formula>
    </cfRule>
  </conditionalFormatting>
  <pageMargins left="0.7" right="0.7" top="0.75" bottom="0.75" header="0.3" footer="0.3"/>
  <pageSetup scale="50" orientation="landscape" r:id="rId1"/>
  <colBreaks count="1" manualBreakCount="1">
    <brk id="16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70"/>
  <sheetViews>
    <sheetView showGridLines="0" zoomScaleNormal="100" workbookViewId="0"/>
  </sheetViews>
  <sheetFormatPr defaultRowHeight="12.75" x14ac:dyDescent="0.2"/>
  <cols>
    <col min="1" max="1" width="18" style="1" customWidth="1"/>
    <col min="2" max="8" width="11.7109375" style="1" customWidth="1"/>
    <col min="9" max="13" width="13.7109375" style="1" customWidth="1"/>
    <col min="14" max="14" width="15.7109375" style="1" customWidth="1"/>
    <col min="15" max="15" width="1.28515625" style="43" customWidth="1"/>
    <col min="16" max="16384" width="9.140625" style="1"/>
  </cols>
  <sheetData>
    <row r="1" spans="1:40" ht="12.75" customHeight="1" x14ac:dyDescent="0.2">
      <c r="A1" s="78" t="s">
        <v>25</v>
      </c>
      <c r="B1" s="79" t="s">
        <v>24</v>
      </c>
      <c r="C1" s="79"/>
      <c r="D1" s="19"/>
      <c r="E1" s="281" t="s">
        <v>22</v>
      </c>
      <c r="F1" s="281"/>
      <c r="G1" s="281"/>
      <c r="H1" s="281"/>
      <c r="I1" s="281"/>
      <c r="J1" s="281"/>
      <c r="K1" s="281"/>
      <c r="L1" s="281"/>
      <c r="M1" s="281"/>
      <c r="N1" s="282"/>
      <c r="O1" s="34"/>
    </row>
    <row r="2" spans="1:40" ht="12.75" customHeight="1" x14ac:dyDescent="0.2">
      <c r="A2" s="2" t="s">
        <v>19</v>
      </c>
      <c r="B2" s="3" t="s">
        <v>19</v>
      </c>
      <c r="C2" s="20"/>
      <c r="D2" s="14"/>
      <c r="E2" s="283"/>
      <c r="F2" s="283"/>
      <c r="G2" s="283"/>
      <c r="H2" s="283"/>
      <c r="I2" s="283"/>
      <c r="J2" s="283"/>
      <c r="K2" s="283"/>
      <c r="L2" s="283"/>
      <c r="M2" s="283"/>
      <c r="N2" s="284"/>
      <c r="O2" s="34"/>
    </row>
    <row r="3" spans="1:40" ht="12.75" customHeight="1" x14ac:dyDescent="0.2">
      <c r="A3" s="25"/>
      <c r="B3" s="285"/>
      <c r="C3" s="285"/>
      <c r="D3" s="23"/>
      <c r="E3" s="283"/>
      <c r="F3" s="283"/>
      <c r="G3" s="283"/>
      <c r="H3" s="283"/>
      <c r="I3" s="283"/>
      <c r="J3" s="283"/>
      <c r="K3" s="283"/>
      <c r="L3" s="283"/>
      <c r="M3" s="283"/>
      <c r="N3" s="284"/>
      <c r="O3" s="34"/>
    </row>
    <row r="4" spans="1:40" ht="12.75" customHeight="1" x14ac:dyDescent="0.2">
      <c r="A4" s="2" t="s">
        <v>20</v>
      </c>
      <c r="B4" s="3" t="s">
        <v>20</v>
      </c>
      <c r="C4" s="20"/>
      <c r="D4" s="14"/>
      <c r="E4" s="286" t="s">
        <v>21</v>
      </c>
      <c r="F4" s="286"/>
      <c r="G4" s="286"/>
      <c r="H4" s="286"/>
      <c r="I4" s="286"/>
      <c r="J4" s="286"/>
      <c r="K4" s="286"/>
      <c r="L4" s="286"/>
      <c r="M4" s="286"/>
      <c r="N4" s="287"/>
      <c r="O4" s="35"/>
    </row>
    <row r="5" spans="1:40" ht="12.75" customHeight="1" x14ac:dyDescent="0.2">
      <c r="A5" s="25"/>
      <c r="B5" s="285"/>
      <c r="C5" s="285"/>
      <c r="D5" s="23"/>
      <c r="E5" s="286"/>
      <c r="F5" s="286"/>
      <c r="G5" s="286"/>
      <c r="H5" s="286"/>
      <c r="I5" s="286"/>
      <c r="J5" s="286"/>
      <c r="K5" s="286"/>
      <c r="L5" s="286"/>
      <c r="M5" s="286"/>
      <c r="N5" s="287"/>
      <c r="O5" s="35"/>
    </row>
    <row r="6" spans="1:40" ht="12.75" customHeight="1" x14ac:dyDescent="0.2">
      <c r="A6" s="2" t="s">
        <v>36</v>
      </c>
      <c r="B6" s="3" t="s">
        <v>36</v>
      </c>
      <c r="C6" s="3"/>
      <c r="D6" s="23"/>
      <c r="E6" s="286"/>
      <c r="F6" s="286"/>
      <c r="G6" s="286"/>
      <c r="H6" s="286"/>
      <c r="I6" s="286"/>
      <c r="J6" s="286"/>
      <c r="K6" s="286"/>
      <c r="L6" s="286"/>
      <c r="M6" s="286"/>
      <c r="N6" s="287"/>
      <c r="O6" s="35"/>
    </row>
    <row r="7" spans="1:40" ht="12.75" customHeight="1" x14ac:dyDescent="0.2">
      <c r="A7" s="24"/>
      <c r="B7" s="288"/>
      <c r="C7" s="288"/>
      <c r="D7" s="31"/>
      <c r="E7" s="289"/>
      <c r="F7" s="289"/>
      <c r="G7" s="289"/>
      <c r="H7" s="289"/>
      <c r="I7" s="289"/>
      <c r="J7" s="289"/>
      <c r="K7" s="289"/>
      <c r="L7" s="21"/>
      <c r="M7" s="289"/>
      <c r="N7" s="290"/>
      <c r="O7" s="36"/>
    </row>
    <row r="8" spans="1:40" ht="14.25" customHeight="1" x14ac:dyDescent="0.2">
      <c r="A8" s="262" t="s">
        <v>0</v>
      </c>
      <c r="B8" s="83" t="s">
        <v>1</v>
      </c>
      <c r="C8" s="82" t="s">
        <v>40</v>
      </c>
      <c r="D8" s="264" t="s">
        <v>9</v>
      </c>
      <c r="E8" s="264" t="s">
        <v>10</v>
      </c>
      <c r="F8" s="264" t="s">
        <v>11</v>
      </c>
      <c r="G8" s="266" t="s">
        <v>7</v>
      </c>
      <c r="H8" s="266"/>
      <c r="I8" s="267" t="s">
        <v>37</v>
      </c>
      <c r="J8" s="267" t="s">
        <v>8</v>
      </c>
      <c r="K8" s="267" t="s">
        <v>12</v>
      </c>
      <c r="L8" s="267" t="s">
        <v>38</v>
      </c>
      <c r="M8" s="267" t="s">
        <v>39</v>
      </c>
      <c r="N8" s="299" t="s">
        <v>13</v>
      </c>
      <c r="O8" s="37"/>
    </row>
    <row r="9" spans="1:40" ht="55.5" customHeight="1" thickBot="1" x14ac:dyDescent="0.25">
      <c r="A9" s="263"/>
      <c r="B9" s="301" t="s">
        <v>43</v>
      </c>
      <c r="C9" s="302"/>
      <c r="D9" s="265"/>
      <c r="E9" s="265"/>
      <c r="F9" s="265"/>
      <c r="G9" s="69" t="s">
        <v>2</v>
      </c>
      <c r="H9" s="69" t="s">
        <v>3</v>
      </c>
      <c r="I9" s="268"/>
      <c r="J9" s="268"/>
      <c r="K9" s="268"/>
      <c r="L9" s="268"/>
      <c r="M9" s="268"/>
      <c r="N9" s="300"/>
      <c r="O9" s="37"/>
    </row>
    <row r="10" spans="1:40" ht="15" customHeight="1" x14ac:dyDescent="0.2">
      <c r="A10" s="276" t="s">
        <v>45</v>
      </c>
      <c r="B10" s="277"/>
      <c r="C10" s="165"/>
      <c r="D10" s="254">
        <v>1</v>
      </c>
      <c r="E10" s="292"/>
      <c r="F10" s="293"/>
      <c r="G10" s="279"/>
      <c r="H10" s="280"/>
      <c r="I10" s="271" t="str">
        <f>IF(AND(G10&gt;0,H10&gt;0),G10-H10,"")</f>
        <v/>
      </c>
      <c r="J10" s="90"/>
      <c r="K10" s="91"/>
      <c r="L10" s="71"/>
      <c r="M10" s="71"/>
      <c r="N10" s="72"/>
      <c r="O10" s="85"/>
      <c r="P10" s="136" t="str">
        <f>IF(ISBLANK(H10),"",IF(AND(I10&gt;0.2,I10&lt;0.3),"Contamination, Labware, or Supersaturation of Dilution (D.I.) water.",IF(AND(I10&gt;0.29),"Review SOP's and fix the contamination issue.",IF(AND(I10&lt;0),"D.O. meter equipment issues."))))</f>
        <v/>
      </c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</row>
    <row r="11" spans="1:40" ht="15" customHeight="1" x14ac:dyDescent="0.2">
      <c r="A11" s="272"/>
      <c r="B11" s="278"/>
      <c r="C11" s="148"/>
      <c r="D11" s="255"/>
      <c r="E11" s="294"/>
      <c r="F11" s="295"/>
      <c r="G11" s="274"/>
      <c r="H11" s="201"/>
      <c r="I11" s="269"/>
      <c r="J11" s="92"/>
      <c r="K11" s="93"/>
      <c r="L11" s="59"/>
      <c r="M11" s="59"/>
      <c r="N11" s="61"/>
      <c r="O11" s="85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</row>
    <row r="12" spans="1:40" ht="15" customHeight="1" x14ac:dyDescent="0.2">
      <c r="A12" s="258" t="s">
        <v>45</v>
      </c>
      <c r="B12" s="273"/>
      <c r="C12" s="148"/>
      <c r="D12" s="255">
        <v>2</v>
      </c>
      <c r="E12" s="294"/>
      <c r="F12" s="295"/>
      <c r="G12" s="170"/>
      <c r="H12" s="170"/>
      <c r="I12" s="269" t="str">
        <f>IF(AND(G12&gt;0,H12&gt;0),G12-H12,"")</f>
        <v/>
      </c>
      <c r="J12" s="92"/>
      <c r="K12" s="93"/>
      <c r="L12" s="59"/>
      <c r="M12" s="59"/>
      <c r="N12" s="61"/>
      <c r="O12" s="86"/>
      <c r="P12" s="136" t="str">
        <f>IF(ISBLANK(H12),"",IF(AND(I12&gt;0.2,I12&lt;0.3),"Contamination, Labware, or Supersaturation of Dilution (D.I.) water.",IF(AND(I12&gt;0.29),"Review SOP's and fix the contamination issue.",IF(AND(I12&lt;0),"D.O. meter equipment issues."))))</f>
        <v/>
      </c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</row>
    <row r="13" spans="1:40" ht="15" customHeight="1" x14ac:dyDescent="0.2">
      <c r="A13" s="272"/>
      <c r="B13" s="274"/>
      <c r="C13" s="148"/>
      <c r="D13" s="255"/>
      <c r="E13" s="294"/>
      <c r="F13" s="295"/>
      <c r="G13" s="275"/>
      <c r="H13" s="275"/>
      <c r="I13" s="270"/>
      <c r="J13" s="92"/>
      <c r="K13" s="93"/>
      <c r="L13" s="59"/>
      <c r="M13" s="59"/>
      <c r="N13" s="61"/>
      <c r="O13" s="8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</row>
    <row r="14" spans="1:40" ht="15" customHeight="1" x14ac:dyDescent="0.2">
      <c r="A14" s="325" t="s">
        <v>45</v>
      </c>
      <c r="B14" s="278"/>
      <c r="C14" s="148"/>
      <c r="D14" s="255">
        <v>3</v>
      </c>
      <c r="E14" s="294"/>
      <c r="F14" s="295"/>
      <c r="G14" s="147"/>
      <c r="H14" s="147"/>
      <c r="I14" s="269" t="str">
        <f>IF(AND(G14&gt;0,H14&gt;0),G14-H14,"")</f>
        <v/>
      </c>
      <c r="J14" s="92"/>
      <c r="K14" s="93"/>
      <c r="L14" s="59"/>
      <c r="M14" s="59"/>
      <c r="N14" s="61"/>
      <c r="O14" s="86"/>
      <c r="P14" s="136" t="str">
        <f>IF(ISBLANK(H14),"",IF(AND(I14&gt;0.2,I14&lt;0.3),"Contamination, Labware, or Supersaturation of Dilution (D.I.) water.",IF(AND(I14&gt;0.29),"Review SOP's and fix the contamination issue.",IF(AND(I14&lt;0),"D.O. meter equipment issues."))))</f>
        <v/>
      </c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</row>
    <row r="15" spans="1:40" ht="15" customHeight="1" thickBot="1" x14ac:dyDescent="0.25">
      <c r="A15" s="326"/>
      <c r="B15" s="291"/>
      <c r="C15" s="149"/>
      <c r="D15" s="260"/>
      <c r="E15" s="296"/>
      <c r="F15" s="297"/>
      <c r="G15" s="156"/>
      <c r="H15" s="156"/>
      <c r="I15" s="298"/>
      <c r="J15" s="92"/>
      <c r="K15" s="93"/>
      <c r="L15" s="59"/>
      <c r="M15" s="59"/>
      <c r="N15" s="62"/>
      <c r="O15" s="8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</row>
    <row r="16" spans="1:40" ht="13.5" thickBot="1" x14ac:dyDescent="0.25">
      <c r="A16" s="8" t="s">
        <v>6</v>
      </c>
      <c r="B16" s="11"/>
      <c r="C16" s="9"/>
      <c r="D16" s="10"/>
      <c r="E16" s="31"/>
      <c r="F16" s="47"/>
      <c r="G16" s="251" t="s">
        <v>17</v>
      </c>
      <c r="H16" s="252"/>
      <c r="I16" s="80" t="e">
        <f>AVERAGEIF(I10:I15,"&gt;0")</f>
        <v>#DIV/0!</v>
      </c>
      <c r="J16" s="92"/>
      <c r="K16" s="93"/>
      <c r="L16" s="59"/>
      <c r="M16" s="59"/>
      <c r="N16" s="63"/>
      <c r="O16" s="87"/>
      <c r="P16" s="336" t="e">
        <f>IF(I16&gt;0.2,"Outside QA/QC parameters.","")</f>
        <v>#DIV/0!</v>
      </c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</row>
    <row r="17" spans="1:40" ht="15" customHeight="1" x14ac:dyDescent="0.2">
      <c r="A17" s="276" t="s">
        <v>4</v>
      </c>
      <c r="B17" s="165"/>
      <c r="C17" s="165"/>
      <c r="D17" s="254">
        <v>4</v>
      </c>
      <c r="E17" s="333" t="str">
        <f t="shared" ref="E17:E23" si="0">IF(AND(I17&gt;=2,H17&gt;=1),"","Delete Seed Values")</f>
        <v>Delete Seed Values</v>
      </c>
      <c r="F17" s="340"/>
      <c r="G17" s="169"/>
      <c r="H17" s="169"/>
      <c r="I17" s="334" t="str">
        <f t="shared" ref="I17:I23" si="1">IF(ISBLANK(H17),"",(G17-H17))</f>
        <v/>
      </c>
      <c r="J17" s="60"/>
      <c r="K17" s="60"/>
      <c r="L17" s="58"/>
      <c r="M17" s="58"/>
      <c r="N17" s="64"/>
      <c r="O17" s="84"/>
      <c r="P17" s="335" t="str">
        <f>IF(ISBLANK(H17),"",IF(AND(H17&lt;1),"Need to DELETE this individual seed control sample to perform accuarate SCF calculation. D.O. Depletion &lt; 1.0 mg/L remaining in bottle. Environmental sample too strong. Use LESS Sample. Need more nutrient water in bottle. Sample is not dilute enough.",IF(AND(G17-H17&lt;2),"Need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</row>
    <row r="18" spans="1:40" ht="15" customHeight="1" x14ac:dyDescent="0.2">
      <c r="A18" s="272"/>
      <c r="B18" s="148"/>
      <c r="C18" s="148"/>
      <c r="D18" s="255"/>
      <c r="E18" s="333"/>
      <c r="F18" s="256"/>
      <c r="G18" s="147"/>
      <c r="H18" s="147"/>
      <c r="I18" s="257"/>
      <c r="J18" s="60"/>
      <c r="K18" s="60"/>
      <c r="L18" s="10"/>
      <c r="M18" s="54"/>
      <c r="N18" s="65"/>
      <c r="O18" s="38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</row>
    <row r="19" spans="1:40" ht="15" customHeight="1" x14ac:dyDescent="0.2">
      <c r="A19" s="258" t="s">
        <v>4</v>
      </c>
      <c r="B19" s="148"/>
      <c r="C19" s="148"/>
      <c r="D19" s="255">
        <v>5</v>
      </c>
      <c r="E19" s="333" t="str">
        <f t="shared" si="0"/>
        <v>Delete Seed Values</v>
      </c>
      <c r="F19" s="256"/>
      <c r="G19" s="147"/>
      <c r="H19" s="147"/>
      <c r="I19" s="257" t="str">
        <f t="shared" si="1"/>
        <v/>
      </c>
      <c r="J19" s="60"/>
      <c r="K19" s="60"/>
      <c r="L19" s="55"/>
      <c r="M19" s="56"/>
      <c r="N19" s="75"/>
      <c r="O19" s="31"/>
      <c r="P19" s="335" t="str">
        <f t="shared" ref="P19" si="2">IF(ISBLANK(H19),"",IF(AND(H19&lt;1),"Need to DELETE this individual seed control sample to perform accuarate SCF calculation. D.O. Depletion &lt; 1.0 mg/L remaining in bottle. Environmental sample too strong. Use LESS Sample. Need more nutrient water in bottle. Sample is not dilute enough.",IF(AND(G19-H19&lt;2),"Need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</row>
    <row r="20" spans="1:40" ht="15" customHeight="1" x14ac:dyDescent="0.2">
      <c r="A20" s="272"/>
      <c r="B20" s="148"/>
      <c r="C20" s="148"/>
      <c r="D20" s="255"/>
      <c r="E20" s="333"/>
      <c r="F20" s="256"/>
      <c r="G20" s="147"/>
      <c r="H20" s="147"/>
      <c r="I20" s="257"/>
      <c r="J20" s="60"/>
      <c r="K20" s="60"/>
      <c r="L20" s="57"/>
      <c r="M20" s="56"/>
      <c r="N20" s="75"/>
      <c r="O20" s="31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</row>
    <row r="21" spans="1:40" ht="15" customHeight="1" x14ac:dyDescent="0.2">
      <c r="A21" s="258" t="s">
        <v>44</v>
      </c>
      <c r="B21" s="148"/>
      <c r="C21" s="148"/>
      <c r="D21" s="255">
        <v>6</v>
      </c>
      <c r="E21" s="333" t="str">
        <f t="shared" si="0"/>
        <v>Delete Seed Values</v>
      </c>
      <c r="F21" s="256"/>
      <c r="G21" s="147"/>
      <c r="H21" s="147"/>
      <c r="I21" s="257" t="str">
        <f t="shared" si="1"/>
        <v/>
      </c>
      <c r="J21" s="60"/>
      <c r="K21" s="60"/>
      <c r="L21" s="57"/>
      <c r="M21" s="56"/>
      <c r="N21" s="75"/>
      <c r="O21" s="31"/>
      <c r="P21" s="335" t="str">
        <f t="shared" ref="P21" si="3">IF(ISBLANK(H21),"",IF(AND(H21&lt;1),"Need to DELETE this individual seed control sample to perform accuarate SCF calculation. D.O. Depletion &lt; 1.0 mg/L remaining in bottle. Environmental sample too strong. Use LESS Sample. Need more nutrient water in bottle. Sample is not dilute enough.",IF(AND(G21-H21&lt;2),"Need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</row>
    <row r="22" spans="1:40" ht="15" customHeight="1" x14ac:dyDescent="0.2">
      <c r="A22" s="272"/>
      <c r="B22" s="148"/>
      <c r="C22" s="148"/>
      <c r="D22" s="255"/>
      <c r="E22" s="333"/>
      <c r="F22" s="256"/>
      <c r="G22" s="147"/>
      <c r="H22" s="147"/>
      <c r="I22" s="257"/>
      <c r="J22" s="60"/>
      <c r="K22" s="60"/>
      <c r="L22" s="57"/>
      <c r="M22" s="56"/>
      <c r="N22" s="75"/>
      <c r="O22" s="31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</row>
    <row r="23" spans="1:40" ht="15" customHeight="1" thickBot="1" x14ac:dyDescent="0.25">
      <c r="A23" s="258" t="s">
        <v>4</v>
      </c>
      <c r="B23" s="148"/>
      <c r="C23" s="148"/>
      <c r="D23" s="255">
        <v>7</v>
      </c>
      <c r="E23" s="333" t="str">
        <f t="shared" si="0"/>
        <v>Delete Seed Values</v>
      </c>
      <c r="F23" s="148"/>
      <c r="G23" s="147"/>
      <c r="H23" s="147"/>
      <c r="I23" s="257" t="str">
        <f t="shared" si="1"/>
        <v/>
      </c>
      <c r="J23" s="73"/>
      <c r="K23" s="73"/>
      <c r="L23" s="74"/>
      <c r="M23" s="76"/>
      <c r="N23" s="77"/>
      <c r="O23" s="31"/>
      <c r="P23" s="335" t="str">
        <f t="shared" ref="P23" si="4">IF(ISBLANK(H23),"",IF(AND(H23&lt;1),"Need to DELETE mLs Seed to perform accuarate SCF calculation. D.O. Depletion &lt; 1.0 mg/L remaining in bottle. Environmental sample too strong. Use LESS Sample. Need more nutrient water in bottle. Sample is not dilute enough.",IF(AND(G23-H23&lt;2),"Need to DELETE mLs Seed to perform accuarate SCF calculation. D.O. Depletion less than at least 2.0 mg/L. Environmental sample too weak. Use MORE Sample. Need less nutrient water in bottle. Sample is too dilute.","")))</f>
        <v/>
      </c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</row>
    <row r="24" spans="1:40" ht="15" customHeight="1" thickBot="1" x14ac:dyDescent="0.25">
      <c r="A24" s="259"/>
      <c r="B24" s="149"/>
      <c r="C24" s="149"/>
      <c r="D24" s="260"/>
      <c r="E24" s="333"/>
      <c r="F24" s="149"/>
      <c r="G24" s="156"/>
      <c r="H24" s="156"/>
      <c r="I24" s="261"/>
      <c r="J24" s="328" t="e">
        <f>IF(N24&lt;0.6,"SCF too Weak?","")</f>
        <v>#DIV/0!</v>
      </c>
      <c r="K24" s="328"/>
      <c r="L24" s="327" t="s">
        <v>46</v>
      </c>
      <c r="M24" s="327"/>
      <c r="N24" s="324" t="e">
        <f>IF(F25&gt;0,I25/F25,"")</f>
        <v>#DIV/0!</v>
      </c>
      <c r="O24" s="31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</row>
    <row r="25" spans="1:40" ht="15" customHeight="1" thickBot="1" x14ac:dyDescent="0.25">
      <c r="A25" s="8" t="s">
        <v>6</v>
      </c>
      <c r="B25" s="11"/>
      <c r="C25" s="9"/>
      <c r="D25" s="10"/>
      <c r="E25" s="31"/>
      <c r="F25" s="68" t="e">
        <f>AVERAGEIF(F17:F24,"&gt;0")</f>
        <v>#DIV/0!</v>
      </c>
      <c r="G25" s="251"/>
      <c r="H25" s="252"/>
      <c r="I25" s="81" t="e">
        <f>AVERAGEIF(I17:I24,"&gt;0")</f>
        <v>#DIV/0!</v>
      </c>
      <c r="J25" s="328" t="e">
        <f>IF(N24&gt;1,"SCF too Strong?","")</f>
        <v>#DIV/0!</v>
      </c>
      <c r="K25" s="328"/>
      <c r="L25" s="327"/>
      <c r="M25" s="327"/>
      <c r="N25" s="324"/>
      <c r="O25" s="31"/>
      <c r="P25" s="335" t="e">
        <f>IF(AND(N24&gt;1),"Increase dilution water. Seed correction sample too strong.",IF(AND(N24&lt;0.6),"Decrease dilution water. Seed correction sample too weak.",""))</f>
        <v>#DIV/0!</v>
      </c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</row>
    <row r="26" spans="1:40" ht="15" customHeight="1" x14ac:dyDescent="0.2">
      <c r="A26" s="253" t="s">
        <v>14</v>
      </c>
      <c r="B26" s="165"/>
      <c r="C26" s="165"/>
      <c r="D26" s="254">
        <v>8</v>
      </c>
      <c r="E26" s="167"/>
      <c r="F26" s="165"/>
      <c r="G26" s="169"/>
      <c r="H26" s="169"/>
      <c r="I26" s="238" t="str">
        <f>IF(AND(G26&gt;0,H26&gt;0),G26-H26,"")</f>
        <v/>
      </c>
      <c r="J26" s="238" t="str">
        <f>IF(F26&gt;0,N24*F26,"")</f>
        <v/>
      </c>
      <c r="K26" s="238" t="str">
        <f>IF(AND(G26&gt;0,H26&gt;0),I26-J26,"")</f>
        <v/>
      </c>
      <c r="L26" s="240">
        <f>IF(E26&gt;0,300/E26,0)</f>
        <v>0</v>
      </c>
      <c r="M26" s="240" t="str">
        <f>IF(AND(I26&gt;=2,H26&gt;=1),L26*K26,"INVALID")</f>
        <v>INVALID</v>
      </c>
      <c r="N26" s="242" t="e">
        <f>N32</f>
        <v>#DIV/0!</v>
      </c>
      <c r="O26" s="32"/>
      <c r="P26" s="136" t="str">
        <f>IF(ISBLANK(H26),"",IF(AND(M26&gt;228.5),"Decrease mLs of seed delivered to GGA bottle. Confirm with last 20 Standard deviation results.",IF(AND(M26&lt;167.5),"Increase mLs of seed delivered to GGA bottle. Confirm with last 20 Standard deviation results.","")))</f>
        <v/>
      </c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</row>
    <row r="27" spans="1:40" ht="15" customHeight="1" x14ac:dyDescent="0.2">
      <c r="A27" s="233"/>
      <c r="B27" s="148"/>
      <c r="C27" s="148"/>
      <c r="D27" s="255"/>
      <c r="E27" s="152"/>
      <c r="F27" s="148"/>
      <c r="G27" s="147"/>
      <c r="H27" s="147"/>
      <c r="I27" s="228"/>
      <c r="J27" s="239"/>
      <c r="K27" s="228"/>
      <c r="L27" s="241"/>
      <c r="M27" s="241"/>
      <c r="N27" s="243"/>
      <c r="O27" s="32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</row>
    <row r="28" spans="1:40" ht="15" customHeight="1" x14ac:dyDescent="0.2">
      <c r="A28" s="233" t="s">
        <v>14</v>
      </c>
      <c r="B28" s="148"/>
      <c r="C28" s="148"/>
      <c r="D28" s="235">
        <v>9</v>
      </c>
      <c r="E28" s="229"/>
      <c r="F28" s="227" t="str">
        <f>IF(F26&gt;0,F26,"")</f>
        <v/>
      </c>
      <c r="G28" s="147"/>
      <c r="H28" s="147"/>
      <c r="I28" s="228" t="str">
        <f>IF(AND(G28&gt;0,H28&gt;0),G28-H28,"")</f>
        <v/>
      </c>
      <c r="J28" s="239" t="e">
        <f>IF(F28&gt;0,N24*F28,"")</f>
        <v>#DIV/0!</v>
      </c>
      <c r="K28" s="239" t="str">
        <f>IF(AND(G28&gt;0,H28&gt;0),I28-J28,"")</f>
        <v/>
      </c>
      <c r="L28" s="247">
        <f>IF(E28&gt;0,300/E28,0)</f>
        <v>0</v>
      </c>
      <c r="M28" s="241" t="str">
        <f t="shared" ref="M28" si="5">IF(AND(I28&gt;=2,H28&gt;=1),L28*K28,"INVALID")</f>
        <v>INVALID</v>
      </c>
      <c r="N28" s="243"/>
      <c r="O28" s="32"/>
      <c r="P28" s="136" t="str">
        <f>IF(ISBLANK(H28),"",IF(AND(M28&gt;228.5),"Decrease mLs of seed delivered to GGA bottle. Confirm with last 20 Standard deviation results.",IF(AND(M28&lt;167.5),"Increase mLs of seed delivered to GGA bottle. Confirm with last 20 Standard deviation results.","")))</f>
        <v/>
      </c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</row>
    <row r="29" spans="1:40" ht="15" customHeight="1" x14ac:dyDescent="0.2">
      <c r="A29" s="233"/>
      <c r="B29" s="148"/>
      <c r="C29" s="148"/>
      <c r="D29" s="237"/>
      <c r="E29" s="229"/>
      <c r="F29" s="227"/>
      <c r="G29" s="147"/>
      <c r="H29" s="147"/>
      <c r="I29" s="228"/>
      <c r="J29" s="245"/>
      <c r="K29" s="246"/>
      <c r="L29" s="248"/>
      <c r="M29" s="241"/>
      <c r="N29" s="243"/>
      <c r="O29" s="32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</row>
    <row r="30" spans="1:40" ht="15" customHeight="1" x14ac:dyDescent="0.2">
      <c r="A30" s="233" t="s">
        <v>14</v>
      </c>
      <c r="B30" s="148"/>
      <c r="C30" s="148"/>
      <c r="D30" s="235">
        <v>10</v>
      </c>
      <c r="E30" s="229"/>
      <c r="F30" s="227" t="str">
        <f>IF(F26&gt;0,F26,"")</f>
        <v/>
      </c>
      <c r="G30" s="147"/>
      <c r="H30" s="147"/>
      <c r="I30" s="228" t="str">
        <f>IF(AND(G30&gt;0,H30&gt;0),G30-H30,"")</f>
        <v/>
      </c>
      <c r="J30" s="239" t="e">
        <f>IF(F30&gt;0,N24*F30,"")</f>
        <v>#DIV/0!</v>
      </c>
      <c r="K30" s="228" t="str">
        <f>IF(AND(G30&gt;0,H30&gt;0),I30-J30,"")</f>
        <v/>
      </c>
      <c r="L30" s="241">
        <f>IF(E30&gt;0,300/E30,0)</f>
        <v>0</v>
      </c>
      <c r="M30" s="241" t="str">
        <f t="shared" ref="M30" si="6">IF(AND(I30&gt;=2,H30&gt;=1),L30*K30,"INVALID")</f>
        <v>INVALID</v>
      </c>
      <c r="N30" s="243"/>
      <c r="O30" s="32"/>
      <c r="P30" s="136" t="str">
        <f t="shared" ref="P30" si="7">IF(ISBLANK(H30),"",IF(AND(M30&gt;228.5),"Decrease mLs of seed delivered to GGA bottle. Confirm with last 20 Standard deviation results.",IF(AND(M30&lt;167.5),"Increase mLs of seed delivered to GGA bottle. Confirm with last 20 Standard deviation results.","")))</f>
        <v/>
      </c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</row>
    <row r="31" spans="1:40" ht="15" customHeight="1" thickBot="1" x14ac:dyDescent="0.25">
      <c r="A31" s="234"/>
      <c r="B31" s="149"/>
      <c r="C31" s="149"/>
      <c r="D31" s="236"/>
      <c r="E31" s="230"/>
      <c r="F31" s="231"/>
      <c r="G31" s="147"/>
      <c r="H31" s="147"/>
      <c r="I31" s="232"/>
      <c r="J31" s="249"/>
      <c r="K31" s="232"/>
      <c r="L31" s="250"/>
      <c r="M31" s="250"/>
      <c r="N31" s="244"/>
      <c r="O31" s="32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</row>
    <row r="32" spans="1:40" ht="13.5" thickBot="1" x14ac:dyDescent="0.25">
      <c r="A32" s="8" t="s">
        <v>6</v>
      </c>
      <c r="B32" s="50"/>
      <c r="C32" s="9"/>
      <c r="D32" s="10"/>
      <c r="E32" s="9"/>
      <c r="F32" s="51"/>
      <c r="G32" s="50"/>
      <c r="H32" s="50"/>
      <c r="I32" s="49"/>
      <c r="J32" s="11"/>
      <c r="K32" s="11"/>
      <c r="L32" s="49"/>
      <c r="M32" s="48" t="s">
        <v>5</v>
      </c>
      <c r="N32" s="52" t="e">
        <f>AVERAGEIF(M26:M31,"&gt;0")</f>
        <v>#DIV/0!</v>
      </c>
      <c r="O32" s="33"/>
      <c r="P32" s="45"/>
      <c r="Q32" s="45"/>
      <c r="R32" s="45"/>
      <c r="S32" s="45"/>
      <c r="T32" s="45"/>
      <c r="U32" s="45"/>
      <c r="V32" s="45"/>
      <c r="W32" s="45"/>
      <c r="X32" s="45"/>
      <c r="Y32" s="46"/>
      <c r="Z32" s="46"/>
      <c r="AA32" s="46"/>
      <c r="AB32" s="46"/>
      <c r="AC32" s="46"/>
      <c r="AD32" s="46"/>
      <c r="AE32" s="46"/>
    </row>
    <row r="33" spans="1:40" ht="15" customHeight="1" x14ac:dyDescent="0.2">
      <c r="A33" s="209" t="s">
        <v>15</v>
      </c>
      <c r="B33" s="211"/>
      <c r="C33" s="211"/>
      <c r="D33" s="212">
        <v>11</v>
      </c>
      <c r="E33" s="213"/>
      <c r="F33" s="214"/>
      <c r="G33" s="217"/>
      <c r="H33" s="195"/>
      <c r="I33" s="196" t="str">
        <f>IF(AND(G33&gt;0,H33&gt;0),G33-H33,"")</f>
        <v/>
      </c>
      <c r="J33" s="203"/>
      <c r="K33" s="206" t="str">
        <f>IF(AND(G33&gt;0,H33&gt;0),I33-J33,"")</f>
        <v/>
      </c>
      <c r="L33" s="218">
        <f>IF(E33&gt;0,300/E33,0)</f>
        <v>0</v>
      </c>
      <c r="M33" s="219" t="str">
        <f>IF(AND(I33&gt;=2,H33&gt;=1),L33*K33,"INVALID")</f>
        <v>INVALID</v>
      </c>
      <c r="N33" s="179" t="e">
        <f>N43</f>
        <v>#DIV/0!</v>
      </c>
      <c r="O33" s="39"/>
      <c r="P33" s="136" t="str">
        <f>IF(ISBLANK(H33),"",IF(AND(H33&lt;1),"D.O. Depletion &lt; 1.0 mg/L remaining in bottle. Environmental sample too strong. Use LESS Sample. Need more nutrient water in bottle. Sample is not dilute enough.",IF(AND(G33-H33&lt;2),"D.O. Depletion less than at least 2.0 mg/L. Environmental sample too weak. Use MORE Sample. Need less nutrient water in bottle. Sample is too dilute.","")))</f>
        <v/>
      </c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</row>
    <row r="34" spans="1:40" ht="15" customHeight="1" x14ac:dyDescent="0.2">
      <c r="A34" s="210"/>
      <c r="B34" s="185"/>
      <c r="C34" s="185"/>
      <c r="D34" s="187"/>
      <c r="E34" s="189"/>
      <c r="F34" s="215"/>
      <c r="G34" s="191"/>
      <c r="H34" s="193"/>
      <c r="I34" s="197"/>
      <c r="J34" s="204"/>
      <c r="K34" s="175"/>
      <c r="L34" s="178"/>
      <c r="M34" s="172"/>
      <c r="N34" s="180"/>
      <c r="O34" s="40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</row>
    <row r="35" spans="1:40" ht="15" customHeight="1" x14ac:dyDescent="0.2">
      <c r="A35" s="182" t="s">
        <v>15</v>
      </c>
      <c r="B35" s="184"/>
      <c r="C35" s="184"/>
      <c r="D35" s="186">
        <v>12</v>
      </c>
      <c r="E35" s="188"/>
      <c r="F35" s="215"/>
      <c r="G35" s="190"/>
      <c r="H35" s="192"/>
      <c r="I35" s="194" t="str">
        <f t="shared" ref="I35" si="8">IF(AND(G35&gt;0,H35&gt;0),G35-H35,"")</f>
        <v/>
      </c>
      <c r="J35" s="204"/>
      <c r="K35" s="175" t="str">
        <f t="shared" ref="K35" si="9">IF(AND(G35&gt;0,H35&gt;0),I35-J35,"")</f>
        <v/>
      </c>
      <c r="L35" s="172">
        <f t="shared" ref="L35" si="10">IF(E35&gt;0,300/E35,0)</f>
        <v>0</v>
      </c>
      <c r="M35" s="172" t="str">
        <f>IF(AND(I35&gt;=2,H35&gt;=1),L35*K35,"INVALID")</f>
        <v>INVALID</v>
      </c>
      <c r="N35" s="180"/>
      <c r="O35" s="40"/>
      <c r="P35" s="136" t="str">
        <f t="shared" ref="P35" si="11">IF(ISBLANK(H35),"",IF(AND(H35&lt;1),"D.O. Depletion &lt; 1.0 mg/L remaining in bottle. Environmental sample too strong. Use LESS Sample. Need more nutrient water in bottle. Sample is not dilute enough.",IF(AND(G35-H35&lt;2),"D.O. Depletion less than at least 2.0 mg/L. Environmental sample too weak. Use MORE Sample. Need less nutrient water in bottle. Sample is too dilute.","")))</f>
        <v/>
      </c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</row>
    <row r="36" spans="1:40" ht="15" customHeight="1" x14ac:dyDescent="0.2">
      <c r="A36" s="183"/>
      <c r="B36" s="185"/>
      <c r="C36" s="185"/>
      <c r="D36" s="187"/>
      <c r="E36" s="189"/>
      <c r="F36" s="215"/>
      <c r="G36" s="191"/>
      <c r="H36" s="193"/>
      <c r="I36" s="194"/>
      <c r="J36" s="204"/>
      <c r="K36" s="175"/>
      <c r="L36" s="172"/>
      <c r="M36" s="172"/>
      <c r="N36" s="180"/>
      <c r="O36" s="40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</row>
    <row r="37" spans="1:40" ht="15" customHeight="1" x14ac:dyDescent="0.2">
      <c r="A37" s="198" t="s">
        <v>15</v>
      </c>
      <c r="B37" s="184"/>
      <c r="C37" s="184"/>
      <c r="D37" s="186">
        <v>13</v>
      </c>
      <c r="E37" s="188"/>
      <c r="F37" s="215"/>
      <c r="G37" s="190"/>
      <c r="H37" s="192"/>
      <c r="I37" s="194" t="str">
        <f t="shared" ref="I37:I41" si="12">IF(AND(G37&gt;0,H37&gt;0),G37-H37,"")</f>
        <v/>
      </c>
      <c r="J37" s="204"/>
      <c r="K37" s="175" t="str">
        <f t="shared" ref="K37" si="13">IF(AND(G37&gt;0,H37&gt;0),I37-J37,"")</f>
        <v/>
      </c>
      <c r="L37" s="172">
        <f t="shared" ref="L37" si="14">IF(E37&gt;0,300/E37,0)</f>
        <v>0</v>
      </c>
      <c r="M37" s="172" t="str">
        <f>IF(AND(I37&gt;=2,H37&gt;=1),L37*K37,"INVALID")</f>
        <v>INVALID</v>
      </c>
      <c r="N37" s="180"/>
      <c r="O37" s="40"/>
      <c r="P37" s="136" t="str">
        <f t="shared" ref="P37" si="15">IF(ISBLANK(H37),"",IF(AND(H37&lt;1),"D.O. Depletion &lt; 1.0 mg/L remaining in bottle. Environmental sample too strong. Use LESS Sample. Need more nutrient water in bottle. Sample is not dilute enough.",IF(AND(G37-H37&lt;2),"D.O. Depletion less than at least 2.0 mg/L. Environmental sample too weak. Use MORE Sample. Need less nutrient water in bottle. Sample is too dilute.","")))</f>
        <v/>
      </c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</row>
    <row r="38" spans="1:40" ht="15" customHeight="1" x14ac:dyDescent="0.2">
      <c r="A38" s="182"/>
      <c r="B38" s="220"/>
      <c r="C38" s="220"/>
      <c r="D38" s="221"/>
      <c r="E38" s="222"/>
      <c r="F38" s="215"/>
      <c r="G38" s="223"/>
      <c r="H38" s="224"/>
      <c r="I38" s="173"/>
      <c r="J38" s="204"/>
      <c r="K38" s="175"/>
      <c r="L38" s="172"/>
      <c r="M38" s="172"/>
      <c r="N38" s="180"/>
      <c r="O38" s="41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</row>
    <row r="39" spans="1:40" ht="15" customHeight="1" x14ac:dyDescent="0.2">
      <c r="A39" s="198" t="s">
        <v>15</v>
      </c>
      <c r="B39" s="184"/>
      <c r="C39" s="184"/>
      <c r="D39" s="186">
        <v>14</v>
      </c>
      <c r="E39" s="199"/>
      <c r="F39" s="215"/>
      <c r="G39" s="170"/>
      <c r="H39" s="170"/>
      <c r="I39" s="173" t="str">
        <f t="shared" si="12"/>
        <v/>
      </c>
      <c r="J39" s="204"/>
      <c r="K39" s="175" t="str">
        <f>IF(AND(G39&gt;0,H39&gt;0),I39-J39,"")</f>
        <v/>
      </c>
      <c r="L39" s="178">
        <f>IF(E39&gt;0,300/E39,0)</f>
        <v>0</v>
      </c>
      <c r="M39" s="172" t="str">
        <f>IF(AND(I39&gt;=2,H39&gt;=1),L39*K39,"INVALID")</f>
        <v>INVALID</v>
      </c>
      <c r="N39" s="180"/>
      <c r="O39" s="41"/>
      <c r="P39" s="136" t="str">
        <f t="shared" ref="P39" si="16">IF(ISBLANK(H39),"",IF(AND(H39&lt;1),"D.O. Depletion &lt; 1.0 mg/L remaining in bottle. Environmental sample too strong. Use LESS Sample. Need more nutrient water in bottle. Sample is not dilute enough.",IF(AND(G39-H39&lt;2),"D.O. Depletion less than at least 2.0 mg/L. Environmental sample too weak. Use MORE Sample. Need less nutrient water in bottle. Sample is too dilute.","")))</f>
        <v/>
      </c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</row>
    <row r="40" spans="1:40" ht="15" customHeight="1" x14ac:dyDescent="0.2">
      <c r="A40" s="182"/>
      <c r="B40" s="185"/>
      <c r="C40" s="185"/>
      <c r="D40" s="187"/>
      <c r="E40" s="200"/>
      <c r="F40" s="215"/>
      <c r="G40" s="201"/>
      <c r="H40" s="201"/>
      <c r="I40" s="202"/>
      <c r="J40" s="204"/>
      <c r="K40" s="175"/>
      <c r="L40" s="178"/>
      <c r="M40" s="172"/>
      <c r="N40" s="180"/>
      <c r="O40" s="41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</row>
    <row r="41" spans="1:40" ht="15" customHeight="1" x14ac:dyDescent="0.2">
      <c r="A41" s="198" t="s">
        <v>15</v>
      </c>
      <c r="B41" s="184"/>
      <c r="C41" s="184"/>
      <c r="D41" s="186">
        <v>15</v>
      </c>
      <c r="E41" s="199"/>
      <c r="F41" s="215"/>
      <c r="G41" s="170"/>
      <c r="H41" s="170"/>
      <c r="I41" s="173" t="str">
        <f t="shared" si="12"/>
        <v/>
      </c>
      <c r="J41" s="204"/>
      <c r="K41" s="175" t="str">
        <f t="shared" ref="K41" si="17">IF(AND(G41&gt;0,H41&gt;0),I41-J41,"")</f>
        <v/>
      </c>
      <c r="L41" s="172">
        <f t="shared" ref="L41" si="18">IF(E41&gt;0,300/E41,0)</f>
        <v>0</v>
      </c>
      <c r="M41" s="172" t="str">
        <f>IF(AND(I41&gt;=2,H41&gt;=1),L41*K41,"INVALID")</f>
        <v>INVALID</v>
      </c>
      <c r="N41" s="180"/>
      <c r="O41" s="41"/>
      <c r="P41" s="136" t="str">
        <f t="shared" ref="P41" si="19">IF(ISBLANK(H41),"",IF(AND(H41&lt;1),"D.O. Depletion &lt; 1.0 mg/L remaining in bottle. Environmental sample too strong. Use LESS Sample. Need more nutrient water in bottle. Sample is not dilute enough.",IF(AND(G41-H41&lt;2),"D.O. Depletion less than at least 2.0 mg/L. Environmental sample too weak. Use MORE Sample. Need less nutrient water in bottle. Sample is too dilute.","")))</f>
        <v/>
      </c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</row>
    <row r="42" spans="1:40" ht="15" customHeight="1" thickBot="1" x14ac:dyDescent="0.25">
      <c r="A42" s="207"/>
      <c r="B42" s="208"/>
      <c r="C42" s="208"/>
      <c r="D42" s="225"/>
      <c r="E42" s="226"/>
      <c r="F42" s="216"/>
      <c r="G42" s="171"/>
      <c r="H42" s="171"/>
      <c r="I42" s="174"/>
      <c r="J42" s="205"/>
      <c r="K42" s="176"/>
      <c r="L42" s="177"/>
      <c r="M42" s="177"/>
      <c r="N42" s="181"/>
      <c r="O42" s="41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</row>
    <row r="43" spans="1:40" ht="13.5" thickBot="1" x14ac:dyDescent="0.25">
      <c r="A43" s="8" t="s">
        <v>6</v>
      </c>
      <c r="B43" s="50"/>
      <c r="C43" s="9"/>
      <c r="D43" s="10"/>
      <c r="E43" s="9"/>
      <c r="F43" s="51"/>
      <c r="G43" s="50"/>
      <c r="H43" s="50"/>
      <c r="I43" s="49"/>
      <c r="J43" s="11"/>
      <c r="K43" s="11"/>
      <c r="L43" s="49"/>
      <c r="M43" s="48" t="s">
        <v>15</v>
      </c>
      <c r="N43" s="94" t="e">
        <f>AVERAGEIF(M33:M42,"&gt;0")</f>
        <v>#DIV/0!</v>
      </c>
      <c r="O43" s="33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</row>
    <row r="44" spans="1:40" ht="15" customHeight="1" x14ac:dyDescent="0.2">
      <c r="A44" s="164" t="s">
        <v>16</v>
      </c>
      <c r="B44" s="165"/>
      <c r="C44" s="165"/>
      <c r="D44" s="166">
        <v>16</v>
      </c>
      <c r="E44" s="167"/>
      <c r="F44" s="168" t="str">
        <f>IF(F26&gt;0,F26,"")</f>
        <v/>
      </c>
      <c r="G44" s="169"/>
      <c r="H44" s="169"/>
      <c r="I44" s="139" t="str">
        <f t="shared" ref="I44:I52" si="20">IF(AND(G44&gt;0,H44&gt;0),G44-H44,"")</f>
        <v/>
      </c>
      <c r="J44" s="158" t="e">
        <f>IF(F44&gt;0,N24*F44,"")</f>
        <v>#DIV/0!</v>
      </c>
      <c r="K44" s="159" t="str">
        <f t="shared" ref="K44:K52" si="21">IF(AND(G44&gt;0,H44&gt;0),I44-J44,"")</f>
        <v/>
      </c>
      <c r="L44" s="160">
        <f t="shared" ref="L44:L52" si="22">IF(E44&gt;0,300/E44,0)</f>
        <v>0</v>
      </c>
      <c r="M44" s="160" t="str">
        <f>IF(AND(I44&gt;=2,H44&gt;=1),L44*K44,"INVALID")</f>
        <v>INVALID</v>
      </c>
      <c r="N44" s="161" t="e">
        <f>N54</f>
        <v>#DIV/0!</v>
      </c>
      <c r="O44" s="39"/>
      <c r="P44" s="341" t="str">
        <f>IF(ISBLANK(H44),"",IF(AND(H44&lt;1),"D.O. Depletion &lt; 1.0 mg/L remaining in bottle. Environmental sample too strong. Use LESS Sample. Need more nutrient water in bottle. Sample is not dilute enough.",IF(AND(G44-H44&lt;2),"D.O. Depletion less than at least 2.0 mg/L. Environmental sample too weak. Use MORE Sample. Need less nutrient water in bottle. Sample is too dilute.","")))</f>
        <v/>
      </c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</row>
    <row r="45" spans="1:40" ht="15" customHeight="1" x14ac:dyDescent="0.2">
      <c r="A45" s="131"/>
      <c r="B45" s="148"/>
      <c r="C45" s="148"/>
      <c r="D45" s="157"/>
      <c r="E45" s="152"/>
      <c r="F45" s="154"/>
      <c r="G45" s="147"/>
      <c r="H45" s="147"/>
      <c r="I45" s="139"/>
      <c r="J45" s="141"/>
      <c r="K45" s="143"/>
      <c r="L45" s="145"/>
      <c r="M45" s="145"/>
      <c r="N45" s="162"/>
      <c r="O45" s="39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</row>
    <row r="46" spans="1:40" ht="15" customHeight="1" x14ac:dyDescent="0.2">
      <c r="A46" s="131" t="s">
        <v>16</v>
      </c>
      <c r="B46" s="148"/>
      <c r="C46" s="148"/>
      <c r="D46" s="157">
        <v>17</v>
      </c>
      <c r="E46" s="152"/>
      <c r="F46" s="154" t="str">
        <f>IF(F26&gt;0,F26,"")</f>
        <v/>
      </c>
      <c r="G46" s="147"/>
      <c r="H46" s="147"/>
      <c r="I46" s="139" t="str">
        <f t="shared" si="20"/>
        <v/>
      </c>
      <c r="J46" s="141" t="e">
        <f>IF(F46&gt;0,N24*F46,"")</f>
        <v>#DIV/0!</v>
      </c>
      <c r="K46" s="143" t="str">
        <f t="shared" si="21"/>
        <v/>
      </c>
      <c r="L46" s="145">
        <f t="shared" si="22"/>
        <v>0</v>
      </c>
      <c r="M46" s="145" t="str">
        <f t="shared" ref="M46" si="23">IF(AND(I46&gt;=2,H46&gt;=1),L46*K46,"INVALID")</f>
        <v>INVALID</v>
      </c>
      <c r="N46" s="162"/>
      <c r="O46" s="39"/>
      <c r="P46" s="341" t="str">
        <f t="shared" ref="P46" si="24">IF(ISBLANK(H46),"",IF(AND(H46&lt;1),"D.O. Depletion &lt; 1.0 mg/L remaining in bottle. Environmental sample too strong. Use LESS Sample. Need more nutrient water in bottle. Sample is not dilute enough.",IF(AND(G46-H46&lt;2),"D.O. Depletion less than at least 2.0 mg/L. Environmental sample too weak. Use MORE Sample. Need less nutrient water in bottle. Sample is too dilute.","")))</f>
        <v/>
      </c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41"/>
    </row>
    <row r="47" spans="1:40" ht="15" customHeight="1" x14ac:dyDescent="0.2">
      <c r="A47" s="131"/>
      <c r="B47" s="148"/>
      <c r="C47" s="148"/>
      <c r="D47" s="157"/>
      <c r="E47" s="152"/>
      <c r="F47" s="154"/>
      <c r="G47" s="147"/>
      <c r="H47" s="147"/>
      <c r="I47" s="139"/>
      <c r="J47" s="141"/>
      <c r="K47" s="143"/>
      <c r="L47" s="145"/>
      <c r="M47" s="145"/>
      <c r="N47" s="162"/>
      <c r="O47" s="39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</row>
    <row r="48" spans="1:40" ht="15" customHeight="1" x14ac:dyDescent="0.2">
      <c r="A48" s="131" t="s">
        <v>16</v>
      </c>
      <c r="B48" s="148"/>
      <c r="C48" s="148"/>
      <c r="D48" s="150">
        <v>18</v>
      </c>
      <c r="E48" s="152"/>
      <c r="F48" s="154" t="str">
        <f>IF(F26&gt;0,F26,"")</f>
        <v/>
      </c>
      <c r="G48" s="147"/>
      <c r="H48" s="147"/>
      <c r="I48" s="139" t="str">
        <f t="shared" si="20"/>
        <v/>
      </c>
      <c r="J48" s="141" t="e">
        <f>IF(F48&gt;0,N24*F48,"")</f>
        <v>#DIV/0!</v>
      </c>
      <c r="K48" s="143" t="str">
        <f t="shared" si="21"/>
        <v/>
      </c>
      <c r="L48" s="145">
        <f t="shared" si="22"/>
        <v>0</v>
      </c>
      <c r="M48" s="145" t="str">
        <f t="shared" ref="M48" si="25">IF(AND(I48&gt;=2,H48&gt;=1),L48*K48,"INVALID")</f>
        <v>INVALID</v>
      </c>
      <c r="N48" s="162"/>
      <c r="O48" s="39"/>
      <c r="P48" s="341" t="str">
        <f t="shared" ref="P48" si="26">IF(ISBLANK(H48),"",IF(AND(H48&lt;1),"D.O. Depletion &lt; 1.0 mg/L remaining in bottle. Environmental sample too strong. Use LESS Sample. Need more nutrient water in bottle. Sample is not dilute enough.",IF(AND(G48-H48&lt;2),"D.O. Depletion less than at least 2.0 mg/L. Environmental sample too weak. Use MORE Sample. Need less nutrient water in bottle. Sample is too dilute.","")))</f>
        <v/>
      </c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</row>
    <row r="49" spans="1:40" ht="15" customHeight="1" x14ac:dyDescent="0.2">
      <c r="A49" s="131"/>
      <c r="B49" s="148"/>
      <c r="C49" s="148"/>
      <c r="D49" s="150"/>
      <c r="E49" s="152"/>
      <c r="F49" s="154"/>
      <c r="G49" s="147"/>
      <c r="H49" s="147"/>
      <c r="I49" s="139"/>
      <c r="J49" s="141"/>
      <c r="K49" s="143"/>
      <c r="L49" s="145"/>
      <c r="M49" s="145"/>
      <c r="N49" s="162"/>
      <c r="O49" s="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</row>
    <row r="50" spans="1:40" ht="15" customHeight="1" x14ac:dyDescent="0.2">
      <c r="A50" s="131" t="s">
        <v>16</v>
      </c>
      <c r="B50" s="148"/>
      <c r="C50" s="148"/>
      <c r="D50" s="150">
        <v>19</v>
      </c>
      <c r="E50" s="152"/>
      <c r="F50" s="154" t="str">
        <f>IF(F26&gt;0,F26,"")</f>
        <v/>
      </c>
      <c r="G50" s="147"/>
      <c r="H50" s="147"/>
      <c r="I50" s="139" t="str">
        <f t="shared" si="20"/>
        <v/>
      </c>
      <c r="J50" s="141" t="e">
        <f>IF(F50&gt;0,N24*F50,"")</f>
        <v>#DIV/0!</v>
      </c>
      <c r="K50" s="143" t="str">
        <f t="shared" si="21"/>
        <v/>
      </c>
      <c r="L50" s="145">
        <f t="shared" si="22"/>
        <v>0</v>
      </c>
      <c r="M50" s="145" t="str">
        <f t="shared" ref="M50" si="27">IF(AND(I50&gt;=2,H50&gt;=1),L50*K50,"INVALID")</f>
        <v>INVALID</v>
      </c>
      <c r="N50" s="162"/>
      <c r="O50" s="41"/>
      <c r="P50" s="341" t="str">
        <f t="shared" ref="P50" si="28">IF(ISBLANK(H50),"",IF(AND(H50&lt;1),"D.O. Depletion &lt; 1.0 mg/L remaining in bottle. Environmental sample too strong. Use LESS Sample. Need more nutrient water in bottle. Sample is not dilute enough.",IF(AND(G50-H50&lt;2),"D.O. Depletion less than at least 2.0 mg/L. Environmental sample too weak. Use MORE Sample. Need less nutrient water in bottle. Sample is too dilute.","")))</f>
        <v/>
      </c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</row>
    <row r="51" spans="1:40" ht="15" customHeight="1" x14ac:dyDescent="0.2">
      <c r="A51" s="131"/>
      <c r="B51" s="148"/>
      <c r="C51" s="148"/>
      <c r="D51" s="150"/>
      <c r="E51" s="152"/>
      <c r="F51" s="154"/>
      <c r="G51" s="147"/>
      <c r="H51" s="147"/>
      <c r="I51" s="139"/>
      <c r="J51" s="141"/>
      <c r="K51" s="143"/>
      <c r="L51" s="145"/>
      <c r="M51" s="145"/>
      <c r="N51" s="162"/>
      <c r="O51" s="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</row>
    <row r="52" spans="1:40" ht="15" customHeight="1" x14ac:dyDescent="0.2">
      <c r="A52" s="131" t="s">
        <v>16</v>
      </c>
      <c r="B52" s="148"/>
      <c r="C52" s="148"/>
      <c r="D52" s="150">
        <v>20</v>
      </c>
      <c r="E52" s="152"/>
      <c r="F52" s="154" t="str">
        <f>IF(F26&gt;0,F26,"")</f>
        <v/>
      </c>
      <c r="G52" s="147"/>
      <c r="H52" s="147"/>
      <c r="I52" s="139" t="str">
        <f t="shared" si="20"/>
        <v/>
      </c>
      <c r="J52" s="141" t="e">
        <f>IF(F52&gt;0,N24*F52,"")</f>
        <v>#DIV/0!</v>
      </c>
      <c r="K52" s="143" t="str">
        <f t="shared" si="21"/>
        <v/>
      </c>
      <c r="L52" s="145">
        <f t="shared" si="22"/>
        <v>0</v>
      </c>
      <c r="M52" s="145" t="str">
        <f t="shared" ref="M52" si="29">IF(AND(I52&gt;=2,H52&gt;=1),L52*K52,"INVALID")</f>
        <v>INVALID</v>
      </c>
      <c r="N52" s="162"/>
      <c r="O52" s="41"/>
      <c r="P52" s="341" t="str">
        <f t="shared" ref="P52" si="30">IF(ISBLANK(H52),"",IF(AND(H52&lt;1),"D.O. Depletion &lt; 1.0 mg/L remaining in bottle. Environmental sample too strong. Use LESS Sample. Need more nutrient water in bottle. Sample is not dilute enough.",IF(AND(G52-H52&lt;2),"D.O. Depletion less than at least 2.0 mg/L. Environmental sample too weak. Use MORE Sample. Need less nutrient water in bottle. Sample is too dilute.","")))</f>
        <v/>
      </c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</row>
    <row r="53" spans="1:40" ht="15" customHeight="1" thickBot="1" x14ac:dyDescent="0.25">
      <c r="A53" s="132"/>
      <c r="B53" s="149"/>
      <c r="C53" s="149"/>
      <c r="D53" s="151"/>
      <c r="E53" s="153"/>
      <c r="F53" s="155"/>
      <c r="G53" s="156"/>
      <c r="H53" s="156"/>
      <c r="I53" s="140"/>
      <c r="J53" s="142"/>
      <c r="K53" s="144"/>
      <c r="L53" s="146"/>
      <c r="M53" s="146"/>
      <c r="N53" s="163"/>
      <c r="O53" s="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</row>
    <row r="54" spans="1:40" ht="12.2" customHeight="1" thickBot="1" x14ac:dyDescent="0.25">
      <c r="A54" s="4" t="s">
        <v>6</v>
      </c>
      <c r="B54" s="26"/>
      <c r="C54" s="6"/>
      <c r="D54" s="7"/>
      <c r="E54" s="6"/>
      <c r="F54" s="27"/>
      <c r="G54" s="26"/>
      <c r="H54" s="26"/>
      <c r="I54" s="12"/>
      <c r="J54" s="5"/>
      <c r="K54" s="5"/>
      <c r="L54" s="12"/>
      <c r="M54" s="28" t="s">
        <v>16</v>
      </c>
      <c r="N54" s="29" t="e">
        <f>AVERAGEIF(M44:M49,"&gt;0")</f>
        <v>#DIV/0!</v>
      </c>
      <c r="O54" s="33"/>
    </row>
    <row r="55" spans="1:40" ht="18" customHeight="1" thickBot="1" x14ac:dyDescent="0.25">
      <c r="A55" s="30" t="s">
        <v>26</v>
      </c>
      <c r="B55" s="70"/>
      <c r="C55" s="31"/>
      <c r="D55" s="31"/>
      <c r="E55" s="31"/>
      <c r="F55" s="31"/>
      <c r="G55" s="31"/>
      <c r="H55" s="31"/>
      <c r="I55" s="31"/>
      <c r="J55" s="31"/>
      <c r="K55" s="31"/>
      <c r="L55" s="137" t="s">
        <v>23</v>
      </c>
      <c r="M55" s="138"/>
      <c r="N55" s="44" t="e">
        <f>(N43-N54)/N43*100%</f>
        <v>#DIV/0!</v>
      </c>
      <c r="O55" s="42"/>
    </row>
    <row r="56" spans="1:40" ht="18" customHeight="1" x14ac:dyDescent="0.2">
      <c r="A56" s="315"/>
      <c r="B56" s="316"/>
      <c r="C56" s="316"/>
      <c r="D56" s="316"/>
      <c r="E56" s="316"/>
      <c r="F56" s="316"/>
      <c r="G56" s="317"/>
      <c r="H56" s="330" t="s">
        <v>41</v>
      </c>
      <c r="I56" s="331"/>
      <c r="J56" s="331"/>
      <c r="K56" s="331"/>
      <c r="L56" s="332"/>
      <c r="M56" s="53" t="s">
        <v>34</v>
      </c>
      <c r="N56" s="22" t="s">
        <v>35</v>
      </c>
      <c r="O56" s="84"/>
      <c r="P56" s="13"/>
      <c r="Q56" s="13"/>
    </row>
    <row r="57" spans="1:40" ht="18" customHeight="1" x14ac:dyDescent="0.2">
      <c r="A57" s="318"/>
      <c r="B57" s="319"/>
      <c r="C57" s="319"/>
      <c r="D57" s="319"/>
      <c r="E57" s="319"/>
      <c r="F57" s="319"/>
      <c r="G57" s="320"/>
      <c r="H57" s="306" t="s">
        <v>48</v>
      </c>
      <c r="I57" s="307"/>
      <c r="J57" s="307"/>
      <c r="K57" s="307"/>
      <c r="L57" s="308"/>
      <c r="M57" s="15" t="s">
        <v>27</v>
      </c>
      <c r="N57" s="16" t="s">
        <v>32</v>
      </c>
      <c r="O57" s="10"/>
    </row>
    <row r="58" spans="1:40" ht="18" customHeight="1" x14ac:dyDescent="0.2">
      <c r="A58" s="318"/>
      <c r="B58" s="319"/>
      <c r="C58" s="319"/>
      <c r="D58" s="319"/>
      <c r="E58" s="319"/>
      <c r="F58" s="319"/>
      <c r="G58" s="320"/>
      <c r="H58" s="304" t="s">
        <v>18</v>
      </c>
      <c r="I58" s="303"/>
      <c r="J58" s="303"/>
      <c r="K58" s="303"/>
      <c r="L58" s="305"/>
      <c r="M58" s="15" t="s">
        <v>28</v>
      </c>
      <c r="N58" s="16" t="s">
        <v>33</v>
      </c>
      <c r="O58" s="10"/>
    </row>
    <row r="59" spans="1:40" ht="18" customHeight="1" x14ac:dyDescent="0.2">
      <c r="A59" s="318"/>
      <c r="B59" s="319"/>
      <c r="C59" s="319"/>
      <c r="D59" s="319"/>
      <c r="E59" s="319"/>
      <c r="F59" s="319"/>
      <c r="G59" s="320"/>
      <c r="H59" s="304" t="s">
        <v>49</v>
      </c>
      <c r="I59" s="303"/>
      <c r="J59" s="303"/>
      <c r="K59" s="303"/>
      <c r="L59" s="305"/>
      <c r="M59" s="15" t="s">
        <v>29</v>
      </c>
      <c r="N59" s="16" t="s">
        <v>27</v>
      </c>
      <c r="O59" s="10"/>
    </row>
    <row r="60" spans="1:40" ht="18" customHeight="1" x14ac:dyDescent="0.2">
      <c r="A60" s="318"/>
      <c r="B60" s="319"/>
      <c r="C60" s="319"/>
      <c r="D60" s="319"/>
      <c r="E60" s="319"/>
      <c r="F60" s="319"/>
      <c r="G60" s="320"/>
      <c r="H60" s="133" t="s">
        <v>50</v>
      </c>
      <c r="I60" s="134"/>
      <c r="J60" s="134"/>
      <c r="K60" s="134"/>
      <c r="L60" s="135"/>
      <c r="M60" s="15" t="s">
        <v>30</v>
      </c>
      <c r="N60" s="16" t="s">
        <v>28</v>
      </c>
      <c r="O60" s="10"/>
    </row>
    <row r="61" spans="1:40" ht="18" customHeight="1" x14ac:dyDescent="0.2">
      <c r="A61" s="318"/>
      <c r="B61" s="319"/>
      <c r="C61" s="319"/>
      <c r="D61" s="319"/>
      <c r="E61" s="319"/>
      <c r="F61" s="319"/>
      <c r="G61" s="320"/>
      <c r="H61" s="306" t="s">
        <v>42</v>
      </c>
      <c r="I61" s="307"/>
      <c r="J61" s="307"/>
      <c r="K61" s="307"/>
      <c r="L61" s="308"/>
      <c r="M61" s="15" t="s">
        <v>31</v>
      </c>
      <c r="N61" s="16" t="s">
        <v>29</v>
      </c>
      <c r="O61" s="10"/>
    </row>
    <row r="62" spans="1:40" ht="18" customHeight="1" x14ac:dyDescent="0.2">
      <c r="A62" s="318"/>
      <c r="B62" s="319"/>
      <c r="C62" s="319"/>
      <c r="D62" s="319"/>
      <c r="E62" s="319"/>
      <c r="F62" s="319"/>
      <c r="G62" s="320"/>
      <c r="H62" s="309" t="s">
        <v>47</v>
      </c>
      <c r="I62" s="310"/>
      <c r="J62" s="310"/>
      <c r="K62" s="310"/>
      <c r="L62" s="311"/>
      <c r="M62" s="15" t="s">
        <v>32</v>
      </c>
      <c r="N62" s="16" t="s">
        <v>30</v>
      </c>
      <c r="O62" s="10"/>
    </row>
    <row r="63" spans="1:40" ht="18" customHeight="1" thickBot="1" x14ac:dyDescent="0.25">
      <c r="A63" s="321"/>
      <c r="B63" s="322"/>
      <c r="C63" s="322"/>
      <c r="D63" s="322"/>
      <c r="E63" s="322"/>
      <c r="F63" s="322"/>
      <c r="G63" s="323"/>
      <c r="H63" s="312"/>
      <c r="I63" s="313"/>
      <c r="J63" s="313"/>
      <c r="K63" s="313"/>
      <c r="L63" s="314"/>
      <c r="M63" s="17" t="s">
        <v>33</v>
      </c>
      <c r="N63" s="18" t="s">
        <v>31</v>
      </c>
      <c r="O63" s="10"/>
    </row>
    <row r="64" spans="1:40" x14ac:dyDescent="0.2">
      <c r="A64" s="329"/>
      <c r="B64" s="329"/>
      <c r="C64" s="329"/>
      <c r="D64" s="329"/>
      <c r="E64" s="329"/>
      <c r="H64" s="67"/>
    </row>
    <row r="65" spans="1:10" x14ac:dyDescent="0.2">
      <c r="A65" s="329"/>
      <c r="B65" s="329"/>
      <c r="C65" s="329"/>
      <c r="D65" s="329"/>
      <c r="E65" s="329"/>
    </row>
    <row r="66" spans="1:10" x14ac:dyDescent="0.2">
      <c r="A66" s="329"/>
      <c r="B66" s="337"/>
      <c r="C66" s="337"/>
      <c r="D66" s="337"/>
      <c r="E66" s="337"/>
      <c r="J66" s="67"/>
    </row>
    <row r="67" spans="1:10" x14ac:dyDescent="0.2">
      <c r="A67" s="337"/>
      <c r="B67" s="337"/>
      <c r="C67" s="337"/>
      <c r="D67" s="337"/>
      <c r="E67" s="337"/>
    </row>
    <row r="68" spans="1:10" x14ac:dyDescent="0.2">
      <c r="A68" s="338"/>
      <c r="B68" s="339"/>
      <c r="C68" s="339"/>
      <c r="D68" s="339"/>
      <c r="E68" s="339"/>
    </row>
    <row r="69" spans="1:10" x14ac:dyDescent="0.2">
      <c r="A69" s="303"/>
      <c r="B69" s="303"/>
      <c r="C69" s="303"/>
      <c r="D69" s="303"/>
      <c r="E69" s="303"/>
    </row>
    <row r="70" spans="1:10" x14ac:dyDescent="0.2">
      <c r="A70" s="31"/>
      <c r="B70" s="31"/>
      <c r="C70" s="31"/>
      <c r="D70" s="31"/>
      <c r="E70" s="31"/>
    </row>
  </sheetData>
  <sheetProtection algorithmName="SHA-512" hashValue="K6ZqDul6/3kUcJNrRqUhmQY2TdP73OPJEHHvrzYSily5I85Xivm9xm1dMPCDHgEV0PqkXTuV50D183xEZjnsQg==" saltValue="+7jPCbNcPzAjMN+xGD359w==" spinCount="100000" sheet="1" objects="1" scenarios="1"/>
  <mergeCells count="285">
    <mergeCell ref="I8:I9"/>
    <mergeCell ref="H10:H11"/>
    <mergeCell ref="I10:I11"/>
    <mergeCell ref="P10:AN11"/>
    <mergeCell ref="E1:N3"/>
    <mergeCell ref="B3:C3"/>
    <mergeCell ref="E4:N6"/>
    <mergeCell ref="B5:C5"/>
    <mergeCell ref="B7:C7"/>
    <mergeCell ref="E7:F7"/>
    <mergeCell ref="G7:K7"/>
    <mergeCell ref="M7:N7"/>
    <mergeCell ref="J8:J9"/>
    <mergeCell ref="K8:K9"/>
    <mergeCell ref="L8:L9"/>
    <mergeCell ref="M8:M9"/>
    <mergeCell ref="N8:N9"/>
    <mergeCell ref="B9:C9"/>
    <mergeCell ref="A10:A11"/>
    <mergeCell ref="B10:B11"/>
    <mergeCell ref="C10:C11"/>
    <mergeCell ref="D10:D11"/>
    <mergeCell ref="E10:F15"/>
    <mergeCell ref="G10:G11"/>
    <mergeCell ref="A8:A9"/>
    <mergeCell ref="D8:D9"/>
    <mergeCell ref="E8:E9"/>
    <mergeCell ref="F8:F9"/>
    <mergeCell ref="G8:H8"/>
    <mergeCell ref="P12:AN13"/>
    <mergeCell ref="A14:A15"/>
    <mergeCell ref="B14:B15"/>
    <mergeCell ref="C14:C15"/>
    <mergeCell ref="D14:D15"/>
    <mergeCell ref="G14:G15"/>
    <mergeCell ref="H14:H15"/>
    <mergeCell ref="I14:I15"/>
    <mergeCell ref="P14:AN15"/>
    <mergeCell ref="A12:A13"/>
    <mergeCell ref="B12:B13"/>
    <mergeCell ref="C12:C13"/>
    <mergeCell ref="D12:D13"/>
    <mergeCell ref="G12:G13"/>
    <mergeCell ref="H12:H13"/>
    <mergeCell ref="I12:I13"/>
    <mergeCell ref="G16:H16"/>
    <mergeCell ref="P16:AN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P17:AN18"/>
    <mergeCell ref="A19:A20"/>
    <mergeCell ref="B19:B20"/>
    <mergeCell ref="C19:C20"/>
    <mergeCell ref="D19:D20"/>
    <mergeCell ref="E19:E20"/>
    <mergeCell ref="F19:F20"/>
    <mergeCell ref="G19:G20"/>
    <mergeCell ref="H19:H20"/>
    <mergeCell ref="P19:AN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P23:AN24"/>
    <mergeCell ref="J24:K24"/>
    <mergeCell ref="L24:M25"/>
    <mergeCell ref="N24:N25"/>
    <mergeCell ref="G25:H25"/>
    <mergeCell ref="J25:K25"/>
    <mergeCell ref="P25:AN25"/>
    <mergeCell ref="I21:I22"/>
    <mergeCell ref="P21:AN22"/>
    <mergeCell ref="M26:M27"/>
    <mergeCell ref="N26:N31"/>
    <mergeCell ref="P26:AN27"/>
    <mergeCell ref="A28:A29"/>
    <mergeCell ref="B28:B29"/>
    <mergeCell ref="C28:C29"/>
    <mergeCell ref="D28:D29"/>
    <mergeCell ref="E28:E29"/>
    <mergeCell ref="F28:F29"/>
    <mergeCell ref="G28:G29"/>
    <mergeCell ref="G26:G27"/>
    <mergeCell ref="H26:H27"/>
    <mergeCell ref="I26:I27"/>
    <mergeCell ref="J26:J27"/>
    <mergeCell ref="K26:K27"/>
    <mergeCell ref="L26:L27"/>
    <mergeCell ref="A26:A27"/>
    <mergeCell ref="B26:B27"/>
    <mergeCell ref="C26:C27"/>
    <mergeCell ref="D26:D27"/>
    <mergeCell ref="E26:E27"/>
    <mergeCell ref="F26:F27"/>
    <mergeCell ref="P28:AN29"/>
    <mergeCell ref="A30:A31"/>
    <mergeCell ref="P30:AN31"/>
    <mergeCell ref="B30:B31"/>
    <mergeCell ref="C30:C31"/>
    <mergeCell ref="D30:D31"/>
    <mergeCell ref="E30:E31"/>
    <mergeCell ref="F30:F31"/>
    <mergeCell ref="G30:G31"/>
    <mergeCell ref="H30:H31"/>
    <mergeCell ref="I30:I31"/>
    <mergeCell ref="J28:J29"/>
    <mergeCell ref="K28:K29"/>
    <mergeCell ref="L28:L29"/>
    <mergeCell ref="M28:M29"/>
    <mergeCell ref="J30:J31"/>
    <mergeCell ref="K30:K31"/>
    <mergeCell ref="L30:L31"/>
    <mergeCell ref="M30:M31"/>
    <mergeCell ref="H28:H29"/>
    <mergeCell ref="I28:I29"/>
    <mergeCell ref="L35:L36"/>
    <mergeCell ref="M35:M36"/>
    <mergeCell ref="A33:A34"/>
    <mergeCell ref="B33:B34"/>
    <mergeCell ref="C33:C34"/>
    <mergeCell ref="D33:D34"/>
    <mergeCell ref="E33:E34"/>
    <mergeCell ref="L33:L34"/>
    <mergeCell ref="M33:M34"/>
    <mergeCell ref="A35:A36"/>
    <mergeCell ref="B35:B36"/>
    <mergeCell ref="C35:C36"/>
    <mergeCell ref="D35:D36"/>
    <mergeCell ref="E35:E36"/>
    <mergeCell ref="G35:G36"/>
    <mergeCell ref="F33:F42"/>
    <mergeCell ref="G33:G34"/>
    <mergeCell ref="H33:H34"/>
    <mergeCell ref="I33:I34"/>
    <mergeCell ref="J33:J42"/>
    <mergeCell ref="K33:K34"/>
    <mergeCell ref="H35:H36"/>
    <mergeCell ref="I35:I36"/>
    <mergeCell ref="I39:I40"/>
    <mergeCell ref="H41:H42"/>
    <mergeCell ref="I41:I42"/>
    <mergeCell ref="K41:K42"/>
    <mergeCell ref="L41:L42"/>
    <mergeCell ref="M41:M42"/>
    <mergeCell ref="P41:AN42"/>
    <mergeCell ref="A39:A40"/>
    <mergeCell ref="B39:B40"/>
    <mergeCell ref="C39:C40"/>
    <mergeCell ref="D39:D40"/>
    <mergeCell ref="E39:E40"/>
    <mergeCell ref="G39:G40"/>
    <mergeCell ref="K39:K40"/>
    <mergeCell ref="L39:L40"/>
    <mergeCell ref="M39:M40"/>
    <mergeCell ref="A41:A42"/>
    <mergeCell ref="B41:B42"/>
    <mergeCell ref="C41:C42"/>
    <mergeCell ref="D41:D42"/>
    <mergeCell ref="E41:E42"/>
    <mergeCell ref="G41:G42"/>
    <mergeCell ref="N33:N42"/>
    <mergeCell ref="P33:AN34"/>
    <mergeCell ref="K35:K36"/>
    <mergeCell ref="P35:AN36"/>
    <mergeCell ref="A37:A38"/>
    <mergeCell ref="B37:B38"/>
    <mergeCell ref="C37:C38"/>
    <mergeCell ref="D37:D38"/>
    <mergeCell ref="E37:E38"/>
    <mergeCell ref="G37:G38"/>
    <mergeCell ref="H37:H38"/>
    <mergeCell ref="H39:H40"/>
    <mergeCell ref="P39:AN40"/>
    <mergeCell ref="K37:K38"/>
    <mergeCell ref="L37:L38"/>
    <mergeCell ref="M37:M38"/>
    <mergeCell ref="P37:AN38"/>
    <mergeCell ref="I37:I38"/>
    <mergeCell ref="M44:M45"/>
    <mergeCell ref="N44:N53"/>
    <mergeCell ref="P44:AN45"/>
    <mergeCell ref="A46:A47"/>
    <mergeCell ref="B46:B47"/>
    <mergeCell ref="C46:C47"/>
    <mergeCell ref="D46:D47"/>
    <mergeCell ref="E46:E47"/>
    <mergeCell ref="F46:F47"/>
    <mergeCell ref="G46:G47"/>
    <mergeCell ref="G44:G45"/>
    <mergeCell ref="H44:H45"/>
    <mergeCell ref="I44:I45"/>
    <mergeCell ref="J44:J45"/>
    <mergeCell ref="K44:K45"/>
    <mergeCell ref="L44:L45"/>
    <mergeCell ref="A44:A45"/>
    <mergeCell ref="B44:B45"/>
    <mergeCell ref="C44:C45"/>
    <mergeCell ref="D44:D45"/>
    <mergeCell ref="E44:E45"/>
    <mergeCell ref="F44:F45"/>
    <mergeCell ref="P46:AN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H46:H47"/>
    <mergeCell ref="I46:I47"/>
    <mergeCell ref="J46:J47"/>
    <mergeCell ref="K46:K47"/>
    <mergeCell ref="L46:L47"/>
    <mergeCell ref="M46:M47"/>
    <mergeCell ref="J48:J49"/>
    <mergeCell ref="K48:K49"/>
    <mergeCell ref="L48:L49"/>
    <mergeCell ref="M48:M49"/>
    <mergeCell ref="P48:AN49"/>
    <mergeCell ref="A50:A51"/>
    <mergeCell ref="B50:B51"/>
    <mergeCell ref="C50:C51"/>
    <mergeCell ref="D50:D51"/>
    <mergeCell ref="E50:E51"/>
    <mergeCell ref="L50:L51"/>
    <mergeCell ref="M50:M51"/>
    <mergeCell ref="P50:AN51"/>
    <mergeCell ref="A52:A53"/>
    <mergeCell ref="B52:B53"/>
    <mergeCell ref="C52:C53"/>
    <mergeCell ref="D52:D53"/>
    <mergeCell ref="E52:E53"/>
    <mergeCell ref="F52:F53"/>
    <mergeCell ref="G52:G53"/>
    <mergeCell ref="F50:F51"/>
    <mergeCell ref="G50:G51"/>
    <mergeCell ref="H50:H51"/>
    <mergeCell ref="I50:I51"/>
    <mergeCell ref="J50:J51"/>
    <mergeCell ref="K50:K51"/>
    <mergeCell ref="A64:E64"/>
    <mergeCell ref="A65:E65"/>
    <mergeCell ref="A66:E66"/>
    <mergeCell ref="A67:E67"/>
    <mergeCell ref="A68:E68"/>
    <mergeCell ref="A69:E69"/>
    <mergeCell ref="P52:AN53"/>
    <mergeCell ref="L55:M55"/>
    <mergeCell ref="A56:G63"/>
    <mergeCell ref="H56:L56"/>
    <mergeCell ref="H57:L57"/>
    <mergeCell ref="H58:L58"/>
    <mergeCell ref="H59:L59"/>
    <mergeCell ref="H60:L60"/>
    <mergeCell ref="H61:L61"/>
    <mergeCell ref="H62:L63"/>
    <mergeCell ref="H52:H53"/>
    <mergeCell ref="I52:I53"/>
    <mergeCell ref="J52:J53"/>
    <mergeCell ref="K52:K53"/>
    <mergeCell ref="L52:L53"/>
    <mergeCell ref="M52:M53"/>
  </mergeCells>
  <conditionalFormatting sqref="I10:I16">
    <cfRule type="cellIs" dxfId="551" priority="42" operator="greaterThan">
      <formula>0.2</formula>
    </cfRule>
  </conditionalFormatting>
  <conditionalFormatting sqref="M26:M31">
    <cfRule type="containsText" dxfId="550" priority="29" operator="containsText" text="invalid">
      <formula>NOT(ISERROR(SEARCH("invalid",M26)))</formula>
    </cfRule>
    <cfRule type="cellIs" dxfId="549" priority="40" operator="lessThan">
      <formula>167.5</formula>
    </cfRule>
    <cfRule type="cellIs" dxfId="548" priority="41" operator="greaterThan">
      <formula>228.5</formula>
    </cfRule>
  </conditionalFormatting>
  <conditionalFormatting sqref="M33:M42 M44:M53">
    <cfRule type="containsText" dxfId="547" priority="39" operator="containsText" text="INVALID">
      <formula>NOT(ISERROR(SEARCH("INVALID",M33)))</formula>
    </cfRule>
  </conditionalFormatting>
  <conditionalFormatting sqref="P33 P44 P46 P48 P50 P52 P35 P37 P39 P41">
    <cfRule type="containsText" dxfId="546" priority="38" operator="containsText" text="Sample">
      <formula>NOT(ISERROR(SEARCH("Sample",P33)))</formula>
    </cfRule>
  </conditionalFormatting>
  <conditionalFormatting sqref="P26 P28 P30">
    <cfRule type="containsText" dxfId="545" priority="37" operator="containsText" text="seed">
      <formula>NOT(ISERROR(SEARCH("seed",P26)))</formula>
    </cfRule>
  </conditionalFormatting>
  <conditionalFormatting sqref="P14 P10 P12">
    <cfRule type="containsText" dxfId="544" priority="36" operator="containsText" text="contamination">
      <formula>NOT(ISERROR(SEARCH("contamination",P10)))</formula>
    </cfRule>
  </conditionalFormatting>
  <conditionalFormatting sqref="P16">
    <cfRule type="containsText" dxfId="543" priority="35" operator="containsText" text="outside">
      <formula>NOT(ISERROR(SEARCH("outside",P16)))</formula>
    </cfRule>
  </conditionalFormatting>
  <conditionalFormatting sqref="I16 F25 I25 N26 P16 N43 N54 N32">
    <cfRule type="containsErrors" dxfId="542" priority="34">
      <formula>ISERROR(F16)</formula>
    </cfRule>
  </conditionalFormatting>
  <conditionalFormatting sqref="M18">
    <cfRule type="containsErrors" dxfId="541" priority="33">
      <formula>ISERROR(M18)</formula>
    </cfRule>
  </conditionalFormatting>
  <conditionalFormatting sqref="N33">
    <cfRule type="containsErrors" dxfId="540" priority="32">
      <formula>ISERROR(N33)</formula>
    </cfRule>
  </conditionalFormatting>
  <conditionalFormatting sqref="N44">
    <cfRule type="containsErrors" dxfId="539" priority="31">
      <formula>ISERROR(N44)</formula>
    </cfRule>
  </conditionalFormatting>
  <conditionalFormatting sqref="N55">
    <cfRule type="containsErrors" dxfId="538" priority="30">
      <formula>ISERROR(N55)</formula>
    </cfRule>
  </conditionalFormatting>
  <conditionalFormatting sqref="M33:M42">
    <cfRule type="containsText" dxfId="537" priority="28" operator="containsText" text="invalid">
      <formula>NOT(ISERROR(SEARCH("invalid",M33)))</formula>
    </cfRule>
  </conditionalFormatting>
  <conditionalFormatting sqref="M44:M53">
    <cfRule type="containsText" dxfId="536" priority="27" operator="containsText" text="invalid">
      <formula>NOT(ISERROR(SEARCH("invalid",M44)))</formula>
    </cfRule>
  </conditionalFormatting>
  <conditionalFormatting sqref="I26:M31 P30 P28 P26">
    <cfRule type="cellIs" dxfId="535" priority="25" operator="equal">
      <formula>0</formula>
    </cfRule>
    <cfRule type="containsErrors" dxfId="534" priority="26">
      <formula>ISERROR(I26)</formula>
    </cfRule>
  </conditionalFormatting>
  <conditionalFormatting sqref="I33:M42 P41 P39 P37 P35 P33">
    <cfRule type="cellIs" dxfId="533" priority="23" operator="equal">
      <formula>0</formula>
    </cfRule>
    <cfRule type="containsErrors" dxfId="532" priority="24">
      <formula>ISERROR(I33)</formula>
    </cfRule>
  </conditionalFormatting>
  <conditionalFormatting sqref="I44:N53 P44 P50 P48 P46 P52">
    <cfRule type="cellIs" dxfId="531" priority="21" operator="equal">
      <formula>0</formula>
    </cfRule>
    <cfRule type="containsErrors" dxfId="530" priority="22">
      <formula>ISERROR(I44)</formula>
    </cfRule>
  </conditionalFormatting>
  <conditionalFormatting sqref="P30 P28 P26">
    <cfRule type="containsBlanks" dxfId="529" priority="20">
      <formula>LEN(TRIM(P26))=0</formula>
    </cfRule>
  </conditionalFormatting>
  <conditionalFormatting sqref="I10:I15">
    <cfRule type="containsBlanks" dxfId="528" priority="19">
      <formula>LEN(TRIM(I10))=0</formula>
    </cfRule>
  </conditionalFormatting>
  <conditionalFormatting sqref="J24:K25">
    <cfRule type="containsText" dxfId="527" priority="18" operator="containsText" text="too">
      <formula>NOT(ISERROR(SEARCH("too",J24)))</formula>
    </cfRule>
  </conditionalFormatting>
  <conditionalFormatting sqref="E19 E21 E23 E17">
    <cfRule type="containsText" dxfId="526" priority="17" operator="containsText" text="delete">
      <formula>NOT(ISERROR(SEARCH("delete",E17)))</formula>
    </cfRule>
  </conditionalFormatting>
  <conditionalFormatting sqref="P25">
    <cfRule type="containsText" dxfId="525" priority="16" operator="containsText" text="seed">
      <formula>NOT(ISERROR(SEARCH("seed",P25)))</formula>
    </cfRule>
  </conditionalFormatting>
  <conditionalFormatting sqref="J24:K25 N24:N25 P25">
    <cfRule type="containsErrors" dxfId="524" priority="15">
      <formula>ISERROR(J24)</formula>
    </cfRule>
  </conditionalFormatting>
  <conditionalFormatting sqref="M26:M31 M33:M42 M44:M53">
    <cfRule type="cellIs" dxfId="523" priority="14" operator="lessThan">
      <formula>0</formula>
    </cfRule>
  </conditionalFormatting>
  <conditionalFormatting sqref="P17 P23 P19 P21">
    <cfRule type="containsText" dxfId="522" priority="13" operator="containsText" text="Need">
      <formula>NOT(ISERROR(SEARCH("Need",P17)))</formula>
    </cfRule>
  </conditionalFormatting>
  <conditionalFormatting sqref="I17:I24">
    <cfRule type="expression" dxfId="521" priority="12">
      <formula>(G17-H17&lt;2)</formula>
    </cfRule>
  </conditionalFormatting>
  <conditionalFormatting sqref="I17:I24">
    <cfRule type="expression" dxfId="520" priority="11">
      <formula>(H17&lt;1)</formula>
    </cfRule>
  </conditionalFormatting>
  <conditionalFormatting sqref="I17:I24">
    <cfRule type="expression" dxfId="519" priority="10">
      <formula>ISBLANK(H17)</formula>
    </cfRule>
  </conditionalFormatting>
  <conditionalFormatting sqref="E17:E18">
    <cfRule type="expression" dxfId="518" priority="9">
      <formula>ISBLANK(H17)</formula>
    </cfRule>
  </conditionalFormatting>
  <conditionalFormatting sqref="E19:E20">
    <cfRule type="expression" dxfId="517" priority="8">
      <formula>ISBLANK(H19)</formula>
    </cfRule>
  </conditionalFormatting>
  <conditionalFormatting sqref="E21:E22">
    <cfRule type="expression" dxfId="516" priority="7">
      <formula>ISBLANK(H21)</formula>
    </cfRule>
  </conditionalFormatting>
  <conditionalFormatting sqref="E23:E24">
    <cfRule type="expression" dxfId="515" priority="6">
      <formula>ISBLANK(H23)</formula>
    </cfRule>
  </conditionalFormatting>
  <conditionalFormatting sqref="P10:AN15">
    <cfRule type="containsText" dxfId="514" priority="4" operator="containsText" text="meter">
      <formula>NOT(ISERROR(SEARCH("meter",P10)))</formula>
    </cfRule>
    <cfRule type="containsText" dxfId="513" priority="5" operator="containsText" text="False">
      <formula>NOT(ISERROR(SEARCH("False",P10)))</formula>
    </cfRule>
  </conditionalFormatting>
  <conditionalFormatting sqref="I10:I11">
    <cfRule type="expression" dxfId="512" priority="3">
      <formula>I10&lt;0</formula>
    </cfRule>
  </conditionalFormatting>
  <conditionalFormatting sqref="I12:I13">
    <cfRule type="expression" dxfId="511" priority="2">
      <formula>I12&lt;0</formula>
    </cfRule>
  </conditionalFormatting>
  <conditionalFormatting sqref="I14:I15">
    <cfRule type="expression" dxfId="510" priority="1">
      <formula>I14&lt;0</formula>
    </cfRule>
  </conditionalFormatting>
  <pageMargins left="0.7" right="0.7" top="0.75" bottom="0.75" header="0.3" footer="0.3"/>
  <pageSetup scale="50" orientation="landscape" r:id="rId1"/>
  <colBreaks count="1" manualBreakCount="1">
    <brk id="16" max="104857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70"/>
  <sheetViews>
    <sheetView showGridLines="0" zoomScaleNormal="100" workbookViewId="0"/>
  </sheetViews>
  <sheetFormatPr defaultRowHeight="12.75" x14ac:dyDescent="0.2"/>
  <cols>
    <col min="1" max="1" width="18" style="1" customWidth="1"/>
    <col min="2" max="8" width="11.7109375" style="1" customWidth="1"/>
    <col min="9" max="13" width="13.7109375" style="1" customWidth="1"/>
    <col min="14" max="14" width="15.7109375" style="1" customWidth="1"/>
    <col min="15" max="15" width="1.28515625" style="43" customWidth="1"/>
    <col min="16" max="16384" width="9.140625" style="1"/>
  </cols>
  <sheetData>
    <row r="1" spans="1:40" ht="12.75" customHeight="1" x14ac:dyDescent="0.2">
      <c r="A1" s="78" t="s">
        <v>25</v>
      </c>
      <c r="B1" s="79" t="s">
        <v>24</v>
      </c>
      <c r="C1" s="79"/>
      <c r="D1" s="19"/>
      <c r="E1" s="281" t="s">
        <v>22</v>
      </c>
      <c r="F1" s="281"/>
      <c r="G1" s="281"/>
      <c r="H1" s="281"/>
      <c r="I1" s="281"/>
      <c r="J1" s="281"/>
      <c r="K1" s="281"/>
      <c r="L1" s="281"/>
      <c r="M1" s="281"/>
      <c r="N1" s="282"/>
      <c r="O1" s="34"/>
    </row>
    <row r="2" spans="1:40" ht="12.75" customHeight="1" x14ac:dyDescent="0.2">
      <c r="A2" s="2" t="s">
        <v>19</v>
      </c>
      <c r="B2" s="3" t="s">
        <v>19</v>
      </c>
      <c r="C2" s="20"/>
      <c r="D2" s="14"/>
      <c r="E2" s="283"/>
      <c r="F2" s="283"/>
      <c r="G2" s="283"/>
      <c r="H2" s="283"/>
      <c r="I2" s="283"/>
      <c r="J2" s="283"/>
      <c r="K2" s="283"/>
      <c r="L2" s="283"/>
      <c r="M2" s="283"/>
      <c r="N2" s="284"/>
      <c r="O2" s="34"/>
    </row>
    <row r="3" spans="1:40" ht="12.75" customHeight="1" x14ac:dyDescent="0.2">
      <c r="A3" s="25"/>
      <c r="B3" s="285"/>
      <c r="C3" s="285"/>
      <c r="D3" s="23"/>
      <c r="E3" s="283"/>
      <c r="F3" s="283"/>
      <c r="G3" s="283"/>
      <c r="H3" s="283"/>
      <c r="I3" s="283"/>
      <c r="J3" s="283"/>
      <c r="K3" s="283"/>
      <c r="L3" s="283"/>
      <c r="M3" s="283"/>
      <c r="N3" s="284"/>
      <c r="O3" s="34"/>
    </row>
    <row r="4" spans="1:40" ht="12.75" customHeight="1" x14ac:dyDescent="0.2">
      <c r="A4" s="2" t="s">
        <v>20</v>
      </c>
      <c r="B4" s="3" t="s">
        <v>20</v>
      </c>
      <c r="C4" s="20"/>
      <c r="D4" s="14"/>
      <c r="E4" s="286" t="s">
        <v>21</v>
      </c>
      <c r="F4" s="286"/>
      <c r="G4" s="286"/>
      <c r="H4" s="286"/>
      <c r="I4" s="286"/>
      <c r="J4" s="286"/>
      <c r="K4" s="286"/>
      <c r="L4" s="286"/>
      <c r="M4" s="286"/>
      <c r="N4" s="287"/>
      <c r="O4" s="35"/>
    </row>
    <row r="5" spans="1:40" ht="12.75" customHeight="1" x14ac:dyDescent="0.2">
      <c r="A5" s="25"/>
      <c r="B5" s="285"/>
      <c r="C5" s="285"/>
      <c r="D5" s="23"/>
      <c r="E5" s="286"/>
      <c r="F5" s="286"/>
      <c r="G5" s="286"/>
      <c r="H5" s="286"/>
      <c r="I5" s="286"/>
      <c r="J5" s="286"/>
      <c r="K5" s="286"/>
      <c r="L5" s="286"/>
      <c r="M5" s="286"/>
      <c r="N5" s="287"/>
      <c r="O5" s="35"/>
    </row>
    <row r="6" spans="1:40" ht="12.75" customHeight="1" x14ac:dyDescent="0.2">
      <c r="A6" s="2" t="s">
        <v>36</v>
      </c>
      <c r="B6" s="3" t="s">
        <v>36</v>
      </c>
      <c r="C6" s="3"/>
      <c r="D6" s="23"/>
      <c r="E6" s="286"/>
      <c r="F6" s="286"/>
      <c r="G6" s="286"/>
      <c r="H6" s="286"/>
      <c r="I6" s="286"/>
      <c r="J6" s="286"/>
      <c r="K6" s="286"/>
      <c r="L6" s="286"/>
      <c r="M6" s="286"/>
      <c r="N6" s="287"/>
      <c r="O6" s="35"/>
    </row>
    <row r="7" spans="1:40" ht="12.75" customHeight="1" x14ac:dyDescent="0.2">
      <c r="A7" s="24"/>
      <c r="B7" s="288"/>
      <c r="C7" s="288"/>
      <c r="D7" s="31"/>
      <c r="E7" s="289"/>
      <c r="F7" s="289"/>
      <c r="G7" s="289"/>
      <c r="H7" s="289"/>
      <c r="I7" s="289"/>
      <c r="J7" s="289"/>
      <c r="K7" s="289"/>
      <c r="L7" s="21"/>
      <c r="M7" s="289"/>
      <c r="N7" s="290"/>
      <c r="O7" s="36"/>
    </row>
    <row r="8" spans="1:40" ht="14.25" customHeight="1" x14ac:dyDescent="0.2">
      <c r="A8" s="262" t="s">
        <v>0</v>
      </c>
      <c r="B8" s="83" t="s">
        <v>1</v>
      </c>
      <c r="C8" s="82" t="s">
        <v>40</v>
      </c>
      <c r="D8" s="264" t="s">
        <v>9</v>
      </c>
      <c r="E8" s="264" t="s">
        <v>10</v>
      </c>
      <c r="F8" s="264" t="s">
        <v>11</v>
      </c>
      <c r="G8" s="266" t="s">
        <v>7</v>
      </c>
      <c r="H8" s="266"/>
      <c r="I8" s="267" t="s">
        <v>37</v>
      </c>
      <c r="J8" s="267" t="s">
        <v>8</v>
      </c>
      <c r="K8" s="267" t="s">
        <v>12</v>
      </c>
      <c r="L8" s="267" t="s">
        <v>38</v>
      </c>
      <c r="M8" s="267" t="s">
        <v>39</v>
      </c>
      <c r="N8" s="299" t="s">
        <v>13</v>
      </c>
      <c r="O8" s="37"/>
    </row>
    <row r="9" spans="1:40" ht="55.5" customHeight="1" thickBot="1" x14ac:dyDescent="0.25">
      <c r="A9" s="263"/>
      <c r="B9" s="301" t="s">
        <v>43</v>
      </c>
      <c r="C9" s="302"/>
      <c r="D9" s="265"/>
      <c r="E9" s="265"/>
      <c r="F9" s="265"/>
      <c r="G9" s="69" t="s">
        <v>2</v>
      </c>
      <c r="H9" s="69" t="s">
        <v>3</v>
      </c>
      <c r="I9" s="268"/>
      <c r="J9" s="268"/>
      <c r="K9" s="268"/>
      <c r="L9" s="268"/>
      <c r="M9" s="268"/>
      <c r="N9" s="300"/>
      <c r="O9" s="37"/>
    </row>
    <row r="10" spans="1:40" ht="15" customHeight="1" x14ac:dyDescent="0.2">
      <c r="A10" s="276" t="s">
        <v>45</v>
      </c>
      <c r="B10" s="277"/>
      <c r="C10" s="165"/>
      <c r="D10" s="254">
        <v>1</v>
      </c>
      <c r="E10" s="292"/>
      <c r="F10" s="293"/>
      <c r="G10" s="279"/>
      <c r="H10" s="280"/>
      <c r="I10" s="271" t="str">
        <f>IF(AND(G10&gt;0,H10&gt;0),G10-H10,"")</f>
        <v/>
      </c>
      <c r="J10" s="90"/>
      <c r="K10" s="91"/>
      <c r="L10" s="71"/>
      <c r="M10" s="71"/>
      <c r="N10" s="72"/>
      <c r="O10" s="85"/>
      <c r="P10" s="136" t="str">
        <f>IF(ISBLANK(H10),"",IF(AND(I10&gt;0.2,I10&lt;0.3),"Contamination, Labware, or Supersaturation of Dilution (D.I.) water.",IF(AND(I10&gt;0.29),"Review SOP's and fix the contamination issue.",IF(AND(I10&lt;0),"D.O. meter equipment issues."))))</f>
        <v/>
      </c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</row>
    <row r="11" spans="1:40" ht="15" customHeight="1" x14ac:dyDescent="0.2">
      <c r="A11" s="272"/>
      <c r="B11" s="278"/>
      <c r="C11" s="148"/>
      <c r="D11" s="255"/>
      <c r="E11" s="294"/>
      <c r="F11" s="295"/>
      <c r="G11" s="274"/>
      <c r="H11" s="201"/>
      <c r="I11" s="269"/>
      <c r="J11" s="92"/>
      <c r="K11" s="93"/>
      <c r="L11" s="59"/>
      <c r="M11" s="59"/>
      <c r="N11" s="61"/>
      <c r="O11" s="85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</row>
    <row r="12" spans="1:40" ht="15" customHeight="1" x14ac:dyDescent="0.2">
      <c r="A12" s="258" t="s">
        <v>45</v>
      </c>
      <c r="B12" s="273"/>
      <c r="C12" s="148"/>
      <c r="D12" s="255">
        <v>2</v>
      </c>
      <c r="E12" s="294"/>
      <c r="F12" s="295"/>
      <c r="G12" s="170"/>
      <c r="H12" s="170"/>
      <c r="I12" s="269" t="str">
        <f>IF(AND(G12&gt;0,H12&gt;0),G12-H12,"")</f>
        <v/>
      </c>
      <c r="J12" s="92"/>
      <c r="K12" s="93"/>
      <c r="L12" s="59"/>
      <c r="M12" s="59"/>
      <c r="N12" s="61"/>
      <c r="O12" s="86"/>
      <c r="P12" s="136" t="str">
        <f>IF(ISBLANK(H12),"",IF(AND(I12&gt;0.2,I12&lt;0.3),"Contamination, Labware, or Supersaturation of Dilution (D.I.) water.",IF(AND(I12&gt;0.29),"Review SOP's and fix the contamination issue.",IF(AND(I12&lt;0),"D.O. meter equipment issues."))))</f>
        <v/>
      </c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</row>
    <row r="13" spans="1:40" ht="15" customHeight="1" x14ac:dyDescent="0.2">
      <c r="A13" s="272"/>
      <c r="B13" s="274"/>
      <c r="C13" s="148"/>
      <c r="D13" s="255"/>
      <c r="E13" s="294"/>
      <c r="F13" s="295"/>
      <c r="G13" s="275"/>
      <c r="H13" s="275"/>
      <c r="I13" s="270"/>
      <c r="J13" s="92"/>
      <c r="K13" s="93"/>
      <c r="L13" s="59"/>
      <c r="M13" s="59"/>
      <c r="N13" s="61"/>
      <c r="O13" s="8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</row>
    <row r="14" spans="1:40" ht="15" customHeight="1" x14ac:dyDescent="0.2">
      <c r="A14" s="325" t="s">
        <v>45</v>
      </c>
      <c r="B14" s="278"/>
      <c r="C14" s="148"/>
      <c r="D14" s="255">
        <v>3</v>
      </c>
      <c r="E14" s="294"/>
      <c r="F14" s="295"/>
      <c r="G14" s="147"/>
      <c r="H14" s="147"/>
      <c r="I14" s="269" t="str">
        <f>IF(AND(G14&gt;0,H14&gt;0),G14-H14,"")</f>
        <v/>
      </c>
      <c r="J14" s="92"/>
      <c r="K14" s="93"/>
      <c r="L14" s="59"/>
      <c r="M14" s="59"/>
      <c r="N14" s="61"/>
      <c r="O14" s="86"/>
      <c r="P14" s="136" t="str">
        <f>IF(ISBLANK(H14),"",IF(AND(I14&gt;0.2,I14&lt;0.3),"Contamination, Labware, or Supersaturation of Dilution (D.I.) water.",IF(AND(I14&gt;0.29),"Review SOP's and fix the contamination issue.",IF(AND(I14&lt;0),"D.O. meter equipment issues."))))</f>
        <v/>
      </c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</row>
    <row r="15" spans="1:40" ht="15" customHeight="1" thickBot="1" x14ac:dyDescent="0.25">
      <c r="A15" s="326"/>
      <c r="B15" s="291"/>
      <c r="C15" s="149"/>
      <c r="D15" s="260"/>
      <c r="E15" s="296"/>
      <c r="F15" s="297"/>
      <c r="G15" s="156"/>
      <c r="H15" s="156"/>
      <c r="I15" s="298"/>
      <c r="J15" s="92"/>
      <c r="K15" s="93"/>
      <c r="L15" s="59"/>
      <c r="M15" s="59"/>
      <c r="N15" s="62"/>
      <c r="O15" s="8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</row>
    <row r="16" spans="1:40" ht="13.5" thickBot="1" x14ac:dyDescent="0.25">
      <c r="A16" s="8" t="s">
        <v>6</v>
      </c>
      <c r="B16" s="11"/>
      <c r="C16" s="9"/>
      <c r="D16" s="10"/>
      <c r="E16" s="31"/>
      <c r="F16" s="47"/>
      <c r="G16" s="251" t="s">
        <v>17</v>
      </c>
      <c r="H16" s="252"/>
      <c r="I16" s="80" t="e">
        <f>AVERAGEIF(I10:I15,"&gt;0")</f>
        <v>#DIV/0!</v>
      </c>
      <c r="J16" s="92"/>
      <c r="K16" s="93"/>
      <c r="L16" s="59"/>
      <c r="M16" s="59"/>
      <c r="N16" s="63"/>
      <c r="O16" s="87"/>
      <c r="P16" s="336" t="e">
        <f>IF(I16&gt;0.2,"Outside QA/QC parameters.","")</f>
        <v>#DIV/0!</v>
      </c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</row>
    <row r="17" spans="1:40" ht="15" customHeight="1" x14ac:dyDescent="0.2">
      <c r="A17" s="276" t="s">
        <v>4</v>
      </c>
      <c r="B17" s="165"/>
      <c r="C17" s="165"/>
      <c r="D17" s="254">
        <v>4</v>
      </c>
      <c r="E17" s="333" t="str">
        <f t="shared" ref="E17:E23" si="0">IF(AND(I17&gt;=2,H17&gt;=1),"","Delete Seed Values")</f>
        <v>Delete Seed Values</v>
      </c>
      <c r="F17" s="340"/>
      <c r="G17" s="169"/>
      <c r="H17" s="169"/>
      <c r="I17" s="334" t="str">
        <f t="shared" ref="I17:I23" si="1">IF(ISBLANK(H17),"",(G17-H17))</f>
        <v/>
      </c>
      <c r="J17" s="60"/>
      <c r="K17" s="60"/>
      <c r="L17" s="58"/>
      <c r="M17" s="58"/>
      <c r="N17" s="64"/>
      <c r="O17" s="84"/>
      <c r="P17" s="335" t="str">
        <f>IF(ISBLANK(H17),"",IF(AND(H17&lt;1),"Need to DELETE this individual seed control sample to perform accuarate SCF calculation. D.O. Depletion &lt; 1.0 mg/L remaining in bottle. Environmental sample too strong. Use LESS Sample. Need more nutrient water in bottle. Sample is not dilute enough.",IF(AND(G17-H17&lt;2),"Need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</row>
    <row r="18" spans="1:40" ht="15" customHeight="1" x14ac:dyDescent="0.2">
      <c r="A18" s="272"/>
      <c r="B18" s="148"/>
      <c r="C18" s="148"/>
      <c r="D18" s="255"/>
      <c r="E18" s="333"/>
      <c r="F18" s="256"/>
      <c r="G18" s="147"/>
      <c r="H18" s="147"/>
      <c r="I18" s="257"/>
      <c r="J18" s="60"/>
      <c r="K18" s="60"/>
      <c r="L18" s="10"/>
      <c r="M18" s="54"/>
      <c r="N18" s="65"/>
      <c r="O18" s="38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</row>
    <row r="19" spans="1:40" ht="15" customHeight="1" x14ac:dyDescent="0.2">
      <c r="A19" s="258" t="s">
        <v>4</v>
      </c>
      <c r="B19" s="148"/>
      <c r="C19" s="148"/>
      <c r="D19" s="255">
        <v>5</v>
      </c>
      <c r="E19" s="333" t="str">
        <f t="shared" si="0"/>
        <v>Delete Seed Values</v>
      </c>
      <c r="F19" s="256"/>
      <c r="G19" s="147"/>
      <c r="H19" s="147"/>
      <c r="I19" s="257" t="str">
        <f t="shared" si="1"/>
        <v/>
      </c>
      <c r="J19" s="60"/>
      <c r="K19" s="60"/>
      <c r="L19" s="55"/>
      <c r="M19" s="56"/>
      <c r="N19" s="75"/>
      <c r="O19" s="31"/>
      <c r="P19" s="335" t="str">
        <f t="shared" ref="P19" si="2">IF(ISBLANK(H19),"",IF(AND(H19&lt;1),"Need to DELETE this individual seed control sample to perform accuarate SCF calculation. D.O. Depletion &lt; 1.0 mg/L remaining in bottle. Environmental sample too strong. Use LESS Sample. Need more nutrient water in bottle. Sample is not dilute enough.",IF(AND(G19-H19&lt;2),"Need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</row>
    <row r="20" spans="1:40" ht="15" customHeight="1" x14ac:dyDescent="0.2">
      <c r="A20" s="272"/>
      <c r="B20" s="148"/>
      <c r="C20" s="148"/>
      <c r="D20" s="255"/>
      <c r="E20" s="333"/>
      <c r="F20" s="256"/>
      <c r="G20" s="147"/>
      <c r="H20" s="147"/>
      <c r="I20" s="257"/>
      <c r="J20" s="60"/>
      <c r="K20" s="60"/>
      <c r="L20" s="57"/>
      <c r="M20" s="56"/>
      <c r="N20" s="75"/>
      <c r="O20" s="31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</row>
    <row r="21" spans="1:40" ht="15" customHeight="1" x14ac:dyDescent="0.2">
      <c r="A21" s="258" t="s">
        <v>44</v>
      </c>
      <c r="B21" s="148"/>
      <c r="C21" s="148"/>
      <c r="D21" s="255">
        <v>6</v>
      </c>
      <c r="E21" s="333" t="str">
        <f t="shared" si="0"/>
        <v>Delete Seed Values</v>
      </c>
      <c r="F21" s="256"/>
      <c r="G21" s="147"/>
      <c r="H21" s="147"/>
      <c r="I21" s="257" t="str">
        <f t="shared" si="1"/>
        <v/>
      </c>
      <c r="J21" s="60"/>
      <c r="K21" s="60"/>
      <c r="L21" s="57"/>
      <c r="M21" s="56"/>
      <c r="N21" s="75"/>
      <c r="O21" s="31"/>
      <c r="P21" s="335" t="str">
        <f t="shared" ref="P21" si="3">IF(ISBLANK(H21),"",IF(AND(H21&lt;1),"Need to DELETE this individual seed control sample to perform accuarate SCF calculation. D.O. Depletion &lt; 1.0 mg/L remaining in bottle. Environmental sample too strong. Use LESS Sample. Need more nutrient water in bottle. Sample is not dilute enough.",IF(AND(G21-H21&lt;2),"Need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</row>
    <row r="22" spans="1:40" ht="15" customHeight="1" x14ac:dyDescent="0.2">
      <c r="A22" s="272"/>
      <c r="B22" s="148"/>
      <c r="C22" s="148"/>
      <c r="D22" s="255"/>
      <c r="E22" s="333"/>
      <c r="F22" s="256"/>
      <c r="G22" s="147"/>
      <c r="H22" s="147"/>
      <c r="I22" s="257"/>
      <c r="J22" s="60"/>
      <c r="K22" s="60"/>
      <c r="L22" s="57"/>
      <c r="M22" s="56"/>
      <c r="N22" s="75"/>
      <c r="O22" s="31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</row>
    <row r="23" spans="1:40" ht="15" customHeight="1" thickBot="1" x14ac:dyDescent="0.25">
      <c r="A23" s="258" t="s">
        <v>4</v>
      </c>
      <c r="B23" s="148"/>
      <c r="C23" s="148"/>
      <c r="D23" s="255">
        <v>7</v>
      </c>
      <c r="E23" s="333" t="str">
        <f t="shared" si="0"/>
        <v>Delete Seed Values</v>
      </c>
      <c r="F23" s="148"/>
      <c r="G23" s="147"/>
      <c r="H23" s="147"/>
      <c r="I23" s="257" t="str">
        <f t="shared" si="1"/>
        <v/>
      </c>
      <c r="J23" s="73"/>
      <c r="K23" s="73"/>
      <c r="L23" s="74"/>
      <c r="M23" s="76"/>
      <c r="N23" s="77"/>
      <c r="O23" s="31"/>
      <c r="P23" s="335" t="str">
        <f t="shared" ref="P23" si="4">IF(ISBLANK(H23),"",IF(AND(H23&lt;1),"Need to DELETE mLs Seed to perform accuarate SCF calculation. D.O. Depletion &lt; 1.0 mg/L remaining in bottle. Environmental sample too strong. Use LESS Sample. Need more nutrient water in bottle. Sample is not dilute enough.",IF(AND(G23-H23&lt;2),"Need to DELETE mLs Seed to perform accuarate SCF calculation. D.O. Depletion less than at least 2.0 mg/L. Environmental sample too weak. Use MORE Sample. Need less nutrient water in bottle. Sample is too dilute.","")))</f>
        <v/>
      </c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</row>
    <row r="24" spans="1:40" ht="15" customHeight="1" thickBot="1" x14ac:dyDescent="0.25">
      <c r="A24" s="259"/>
      <c r="B24" s="149"/>
      <c r="C24" s="149"/>
      <c r="D24" s="260"/>
      <c r="E24" s="333"/>
      <c r="F24" s="149"/>
      <c r="G24" s="156"/>
      <c r="H24" s="156"/>
      <c r="I24" s="261"/>
      <c r="J24" s="328" t="e">
        <f>IF(N24&lt;0.6,"SCF too Weak?","")</f>
        <v>#DIV/0!</v>
      </c>
      <c r="K24" s="328"/>
      <c r="L24" s="327" t="s">
        <v>46</v>
      </c>
      <c r="M24" s="327"/>
      <c r="N24" s="324" t="e">
        <f>IF(F25&gt;0,I25/F25,"")</f>
        <v>#DIV/0!</v>
      </c>
      <c r="O24" s="31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</row>
    <row r="25" spans="1:40" ht="15" customHeight="1" thickBot="1" x14ac:dyDescent="0.25">
      <c r="A25" s="8" t="s">
        <v>6</v>
      </c>
      <c r="B25" s="11"/>
      <c r="C25" s="9"/>
      <c r="D25" s="10"/>
      <c r="E25" s="31"/>
      <c r="F25" s="68" t="e">
        <f>AVERAGEIF(F17:F24,"&gt;0")</f>
        <v>#DIV/0!</v>
      </c>
      <c r="G25" s="251"/>
      <c r="H25" s="252"/>
      <c r="I25" s="81" t="e">
        <f>AVERAGEIF(I17:I24,"&gt;0")</f>
        <v>#DIV/0!</v>
      </c>
      <c r="J25" s="328" t="e">
        <f>IF(N24&gt;1,"SCF too Strong?","")</f>
        <v>#DIV/0!</v>
      </c>
      <c r="K25" s="328"/>
      <c r="L25" s="327"/>
      <c r="M25" s="327"/>
      <c r="N25" s="324"/>
      <c r="O25" s="31"/>
      <c r="P25" s="335" t="e">
        <f>IF(AND(N24&gt;1),"Increase dilution water. Seed correction sample too strong.",IF(AND(N24&lt;0.6),"Decrease dilution water. Seed correction sample too weak.",""))</f>
        <v>#DIV/0!</v>
      </c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</row>
    <row r="26" spans="1:40" ht="15" customHeight="1" x14ac:dyDescent="0.2">
      <c r="A26" s="253" t="s">
        <v>14</v>
      </c>
      <c r="B26" s="165"/>
      <c r="C26" s="165"/>
      <c r="D26" s="254">
        <v>8</v>
      </c>
      <c r="E26" s="167"/>
      <c r="F26" s="165"/>
      <c r="G26" s="169"/>
      <c r="H26" s="169"/>
      <c r="I26" s="238" t="str">
        <f>IF(AND(G26&gt;0,H26&gt;0),G26-H26,"")</f>
        <v/>
      </c>
      <c r="J26" s="238" t="str">
        <f>IF(F26&gt;0,N24*F26,"")</f>
        <v/>
      </c>
      <c r="K26" s="238" t="str">
        <f>IF(AND(G26&gt;0,H26&gt;0),I26-J26,"")</f>
        <v/>
      </c>
      <c r="L26" s="240">
        <f>IF(E26&gt;0,300/E26,0)</f>
        <v>0</v>
      </c>
      <c r="M26" s="240" t="str">
        <f>IF(AND(I26&gt;=2,H26&gt;=1),L26*K26,"INVALID")</f>
        <v>INVALID</v>
      </c>
      <c r="N26" s="242" t="e">
        <f>N32</f>
        <v>#DIV/0!</v>
      </c>
      <c r="O26" s="32"/>
      <c r="P26" s="136" t="str">
        <f>IF(ISBLANK(H26),"",IF(AND(M26&gt;228.5),"Decrease mLs of seed delivered to GGA bottle. Confirm with last 20 Standard deviation results.",IF(AND(M26&lt;167.5),"Increase mLs of seed delivered to GGA bottle. Confirm with last 20 Standard deviation results.","")))</f>
        <v/>
      </c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</row>
    <row r="27" spans="1:40" ht="15" customHeight="1" x14ac:dyDescent="0.2">
      <c r="A27" s="233"/>
      <c r="B27" s="148"/>
      <c r="C27" s="148"/>
      <c r="D27" s="255"/>
      <c r="E27" s="152"/>
      <c r="F27" s="148"/>
      <c r="G27" s="147"/>
      <c r="H27" s="147"/>
      <c r="I27" s="228"/>
      <c r="J27" s="239"/>
      <c r="K27" s="228"/>
      <c r="L27" s="241"/>
      <c r="M27" s="241"/>
      <c r="N27" s="243"/>
      <c r="O27" s="32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</row>
    <row r="28" spans="1:40" ht="15" customHeight="1" x14ac:dyDescent="0.2">
      <c r="A28" s="233" t="s">
        <v>14</v>
      </c>
      <c r="B28" s="148"/>
      <c r="C28" s="148"/>
      <c r="D28" s="235">
        <v>9</v>
      </c>
      <c r="E28" s="229"/>
      <c r="F28" s="227" t="str">
        <f>IF(F26&gt;0,F26,"")</f>
        <v/>
      </c>
      <c r="G28" s="147"/>
      <c r="H28" s="147"/>
      <c r="I28" s="228" t="str">
        <f>IF(AND(G28&gt;0,H28&gt;0),G28-H28,"")</f>
        <v/>
      </c>
      <c r="J28" s="239" t="e">
        <f>IF(F28&gt;0,N24*F28,"")</f>
        <v>#DIV/0!</v>
      </c>
      <c r="K28" s="239" t="str">
        <f>IF(AND(G28&gt;0,H28&gt;0),I28-J28,"")</f>
        <v/>
      </c>
      <c r="L28" s="247">
        <f>IF(E28&gt;0,300/E28,0)</f>
        <v>0</v>
      </c>
      <c r="M28" s="241" t="str">
        <f t="shared" ref="M28" si="5">IF(AND(I28&gt;=2,H28&gt;=1),L28*K28,"INVALID")</f>
        <v>INVALID</v>
      </c>
      <c r="N28" s="243"/>
      <c r="O28" s="32"/>
      <c r="P28" s="136" t="str">
        <f>IF(ISBLANK(H28),"",IF(AND(M28&gt;228.5),"Decrease mLs of seed delivered to GGA bottle. Confirm with last 20 Standard deviation results.",IF(AND(M28&lt;167.5),"Increase mLs of seed delivered to GGA bottle. Confirm with last 20 Standard deviation results.","")))</f>
        <v/>
      </c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</row>
    <row r="29" spans="1:40" ht="15" customHeight="1" x14ac:dyDescent="0.2">
      <c r="A29" s="233"/>
      <c r="B29" s="148"/>
      <c r="C29" s="148"/>
      <c r="D29" s="237"/>
      <c r="E29" s="229"/>
      <c r="F29" s="227"/>
      <c r="G29" s="147"/>
      <c r="H29" s="147"/>
      <c r="I29" s="228"/>
      <c r="J29" s="245"/>
      <c r="K29" s="246"/>
      <c r="L29" s="248"/>
      <c r="M29" s="241"/>
      <c r="N29" s="243"/>
      <c r="O29" s="32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</row>
    <row r="30" spans="1:40" ht="15" customHeight="1" x14ac:dyDescent="0.2">
      <c r="A30" s="233" t="s">
        <v>14</v>
      </c>
      <c r="B30" s="148"/>
      <c r="C30" s="148"/>
      <c r="D30" s="235">
        <v>10</v>
      </c>
      <c r="E30" s="229"/>
      <c r="F30" s="227" t="str">
        <f>IF(F26&gt;0,F26,"")</f>
        <v/>
      </c>
      <c r="G30" s="147"/>
      <c r="H30" s="147"/>
      <c r="I30" s="228" t="str">
        <f>IF(AND(G30&gt;0,H30&gt;0),G30-H30,"")</f>
        <v/>
      </c>
      <c r="J30" s="239" t="e">
        <f>IF(F30&gt;0,N24*F30,"")</f>
        <v>#DIV/0!</v>
      </c>
      <c r="K30" s="228" t="str">
        <f>IF(AND(G30&gt;0,H30&gt;0),I30-J30,"")</f>
        <v/>
      </c>
      <c r="L30" s="241">
        <f>IF(E30&gt;0,300/E30,0)</f>
        <v>0</v>
      </c>
      <c r="M30" s="241" t="str">
        <f t="shared" ref="M30" si="6">IF(AND(I30&gt;=2,H30&gt;=1),L30*K30,"INVALID")</f>
        <v>INVALID</v>
      </c>
      <c r="N30" s="243"/>
      <c r="O30" s="32"/>
      <c r="P30" s="136" t="str">
        <f t="shared" ref="P30" si="7">IF(ISBLANK(H30),"",IF(AND(M30&gt;228.5),"Decrease mLs of seed delivered to GGA bottle. Confirm with last 20 Standard deviation results.",IF(AND(M30&lt;167.5),"Increase mLs of seed delivered to GGA bottle. Confirm with last 20 Standard deviation results.","")))</f>
        <v/>
      </c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</row>
    <row r="31" spans="1:40" ht="15" customHeight="1" thickBot="1" x14ac:dyDescent="0.25">
      <c r="A31" s="234"/>
      <c r="B31" s="149"/>
      <c r="C31" s="149"/>
      <c r="D31" s="236"/>
      <c r="E31" s="230"/>
      <c r="F31" s="231"/>
      <c r="G31" s="147"/>
      <c r="H31" s="147"/>
      <c r="I31" s="232"/>
      <c r="J31" s="249"/>
      <c r="K31" s="232"/>
      <c r="L31" s="250"/>
      <c r="M31" s="250"/>
      <c r="N31" s="244"/>
      <c r="O31" s="32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</row>
    <row r="32" spans="1:40" ht="13.5" thickBot="1" x14ac:dyDescent="0.25">
      <c r="A32" s="8" t="s">
        <v>6</v>
      </c>
      <c r="B32" s="50"/>
      <c r="C32" s="9"/>
      <c r="D32" s="10"/>
      <c r="E32" s="9"/>
      <c r="F32" s="51"/>
      <c r="G32" s="50"/>
      <c r="H32" s="50"/>
      <c r="I32" s="49"/>
      <c r="J32" s="11"/>
      <c r="K32" s="11"/>
      <c r="L32" s="49"/>
      <c r="M32" s="48" t="s">
        <v>5</v>
      </c>
      <c r="N32" s="52" t="e">
        <f>AVERAGEIF(M26:M31,"&gt;0")</f>
        <v>#DIV/0!</v>
      </c>
      <c r="O32" s="33"/>
      <c r="P32" s="45"/>
      <c r="Q32" s="45"/>
      <c r="R32" s="45"/>
      <c r="S32" s="45"/>
      <c r="T32" s="45"/>
      <c r="U32" s="45"/>
      <c r="V32" s="45"/>
      <c r="W32" s="45"/>
      <c r="X32" s="45"/>
      <c r="Y32" s="46"/>
      <c r="Z32" s="46"/>
      <c r="AA32" s="46"/>
      <c r="AB32" s="46"/>
      <c r="AC32" s="46"/>
      <c r="AD32" s="46"/>
      <c r="AE32" s="46"/>
    </row>
    <row r="33" spans="1:40" ht="15" customHeight="1" x14ac:dyDescent="0.2">
      <c r="A33" s="209" t="s">
        <v>15</v>
      </c>
      <c r="B33" s="211"/>
      <c r="C33" s="211"/>
      <c r="D33" s="212">
        <v>11</v>
      </c>
      <c r="E33" s="213"/>
      <c r="F33" s="214"/>
      <c r="G33" s="217"/>
      <c r="H33" s="195"/>
      <c r="I33" s="196" t="str">
        <f>IF(AND(G33&gt;0,H33&gt;0),G33-H33,"")</f>
        <v/>
      </c>
      <c r="J33" s="203"/>
      <c r="K33" s="206" t="str">
        <f>IF(AND(G33&gt;0,H33&gt;0),I33-J33,"")</f>
        <v/>
      </c>
      <c r="L33" s="218">
        <f>IF(E33&gt;0,300/E33,0)</f>
        <v>0</v>
      </c>
      <c r="M33" s="219" t="str">
        <f>IF(AND(I33&gt;=2,H33&gt;=1),L33*K33,"INVALID")</f>
        <v>INVALID</v>
      </c>
      <c r="N33" s="179" t="e">
        <f>N43</f>
        <v>#DIV/0!</v>
      </c>
      <c r="O33" s="39"/>
      <c r="P33" s="136" t="str">
        <f>IF(ISBLANK(H33),"",IF(AND(H33&lt;1),"D.O. Depletion &lt; 1.0 mg/L remaining in bottle. Environmental sample too strong. Use LESS Sample. Need more nutrient water in bottle. Sample is not dilute enough.",IF(AND(G33-H33&lt;2),"D.O. Depletion less than at least 2.0 mg/L. Environmental sample too weak. Use MORE Sample. Need less nutrient water in bottle. Sample is too dilute.","")))</f>
        <v/>
      </c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</row>
    <row r="34" spans="1:40" ht="15" customHeight="1" x14ac:dyDescent="0.2">
      <c r="A34" s="210"/>
      <c r="B34" s="185"/>
      <c r="C34" s="185"/>
      <c r="D34" s="187"/>
      <c r="E34" s="189"/>
      <c r="F34" s="215"/>
      <c r="G34" s="191"/>
      <c r="H34" s="193"/>
      <c r="I34" s="197"/>
      <c r="J34" s="204"/>
      <c r="K34" s="175"/>
      <c r="L34" s="178"/>
      <c r="M34" s="172"/>
      <c r="N34" s="180"/>
      <c r="O34" s="40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</row>
    <row r="35" spans="1:40" ht="15" customHeight="1" x14ac:dyDescent="0.2">
      <c r="A35" s="182" t="s">
        <v>15</v>
      </c>
      <c r="B35" s="184"/>
      <c r="C35" s="184"/>
      <c r="D35" s="186">
        <v>12</v>
      </c>
      <c r="E35" s="188"/>
      <c r="F35" s="215"/>
      <c r="G35" s="190"/>
      <c r="H35" s="192"/>
      <c r="I35" s="194" t="str">
        <f t="shared" ref="I35" si="8">IF(AND(G35&gt;0,H35&gt;0),G35-H35,"")</f>
        <v/>
      </c>
      <c r="J35" s="204"/>
      <c r="K35" s="175" t="str">
        <f t="shared" ref="K35" si="9">IF(AND(G35&gt;0,H35&gt;0),I35-J35,"")</f>
        <v/>
      </c>
      <c r="L35" s="172">
        <f t="shared" ref="L35" si="10">IF(E35&gt;0,300/E35,0)</f>
        <v>0</v>
      </c>
      <c r="M35" s="172" t="str">
        <f>IF(AND(I35&gt;=2,H35&gt;=1),L35*K35,"INVALID")</f>
        <v>INVALID</v>
      </c>
      <c r="N35" s="180"/>
      <c r="O35" s="40"/>
      <c r="P35" s="136" t="str">
        <f t="shared" ref="P35" si="11">IF(ISBLANK(H35),"",IF(AND(H35&lt;1),"D.O. Depletion &lt; 1.0 mg/L remaining in bottle. Environmental sample too strong. Use LESS Sample. Need more nutrient water in bottle. Sample is not dilute enough.",IF(AND(G35-H35&lt;2),"D.O. Depletion less than at least 2.0 mg/L. Environmental sample too weak. Use MORE Sample. Need less nutrient water in bottle. Sample is too dilute.","")))</f>
        <v/>
      </c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</row>
    <row r="36" spans="1:40" ht="15" customHeight="1" x14ac:dyDescent="0.2">
      <c r="A36" s="183"/>
      <c r="B36" s="185"/>
      <c r="C36" s="185"/>
      <c r="D36" s="187"/>
      <c r="E36" s="189"/>
      <c r="F36" s="215"/>
      <c r="G36" s="191"/>
      <c r="H36" s="193"/>
      <c r="I36" s="194"/>
      <c r="J36" s="204"/>
      <c r="K36" s="175"/>
      <c r="L36" s="172"/>
      <c r="M36" s="172"/>
      <c r="N36" s="180"/>
      <c r="O36" s="40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</row>
    <row r="37" spans="1:40" ht="15" customHeight="1" x14ac:dyDescent="0.2">
      <c r="A37" s="198" t="s">
        <v>15</v>
      </c>
      <c r="B37" s="184"/>
      <c r="C37" s="184"/>
      <c r="D37" s="186">
        <v>13</v>
      </c>
      <c r="E37" s="188"/>
      <c r="F37" s="215"/>
      <c r="G37" s="190"/>
      <c r="H37" s="192"/>
      <c r="I37" s="194" t="str">
        <f t="shared" ref="I37:I41" si="12">IF(AND(G37&gt;0,H37&gt;0),G37-H37,"")</f>
        <v/>
      </c>
      <c r="J37" s="204"/>
      <c r="K37" s="175" t="str">
        <f t="shared" ref="K37" si="13">IF(AND(G37&gt;0,H37&gt;0),I37-J37,"")</f>
        <v/>
      </c>
      <c r="L37" s="172">
        <f t="shared" ref="L37" si="14">IF(E37&gt;0,300/E37,0)</f>
        <v>0</v>
      </c>
      <c r="M37" s="172" t="str">
        <f>IF(AND(I37&gt;=2,H37&gt;=1),L37*K37,"INVALID")</f>
        <v>INVALID</v>
      </c>
      <c r="N37" s="180"/>
      <c r="O37" s="40"/>
      <c r="P37" s="136" t="str">
        <f t="shared" ref="P37" si="15">IF(ISBLANK(H37),"",IF(AND(H37&lt;1),"D.O. Depletion &lt; 1.0 mg/L remaining in bottle. Environmental sample too strong. Use LESS Sample. Need more nutrient water in bottle. Sample is not dilute enough.",IF(AND(G37-H37&lt;2),"D.O. Depletion less than at least 2.0 mg/L. Environmental sample too weak. Use MORE Sample. Need less nutrient water in bottle. Sample is too dilute.","")))</f>
        <v/>
      </c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</row>
    <row r="38" spans="1:40" ht="15" customHeight="1" x14ac:dyDescent="0.2">
      <c r="A38" s="182"/>
      <c r="B38" s="220"/>
      <c r="C38" s="220"/>
      <c r="D38" s="221"/>
      <c r="E38" s="222"/>
      <c r="F38" s="215"/>
      <c r="G38" s="223"/>
      <c r="H38" s="224"/>
      <c r="I38" s="173"/>
      <c r="J38" s="204"/>
      <c r="K38" s="175"/>
      <c r="L38" s="172"/>
      <c r="M38" s="172"/>
      <c r="N38" s="180"/>
      <c r="O38" s="41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</row>
    <row r="39" spans="1:40" ht="15" customHeight="1" x14ac:dyDescent="0.2">
      <c r="A39" s="198" t="s">
        <v>15</v>
      </c>
      <c r="B39" s="184"/>
      <c r="C39" s="184"/>
      <c r="D39" s="186">
        <v>14</v>
      </c>
      <c r="E39" s="199"/>
      <c r="F39" s="215"/>
      <c r="G39" s="170"/>
      <c r="H39" s="170"/>
      <c r="I39" s="173" t="str">
        <f t="shared" si="12"/>
        <v/>
      </c>
      <c r="J39" s="204"/>
      <c r="K39" s="175" t="str">
        <f>IF(AND(G39&gt;0,H39&gt;0),I39-J39,"")</f>
        <v/>
      </c>
      <c r="L39" s="178">
        <f>IF(E39&gt;0,300/E39,0)</f>
        <v>0</v>
      </c>
      <c r="M39" s="172" t="str">
        <f>IF(AND(I39&gt;=2,H39&gt;=1),L39*K39,"INVALID")</f>
        <v>INVALID</v>
      </c>
      <c r="N39" s="180"/>
      <c r="O39" s="41"/>
      <c r="P39" s="136" t="str">
        <f t="shared" ref="P39" si="16">IF(ISBLANK(H39),"",IF(AND(H39&lt;1),"D.O. Depletion &lt; 1.0 mg/L remaining in bottle. Environmental sample too strong. Use LESS Sample. Need more nutrient water in bottle. Sample is not dilute enough.",IF(AND(G39-H39&lt;2),"D.O. Depletion less than at least 2.0 mg/L. Environmental sample too weak. Use MORE Sample. Need less nutrient water in bottle. Sample is too dilute.","")))</f>
        <v/>
      </c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</row>
    <row r="40" spans="1:40" ht="15" customHeight="1" x14ac:dyDescent="0.2">
      <c r="A40" s="182"/>
      <c r="B40" s="185"/>
      <c r="C40" s="185"/>
      <c r="D40" s="187"/>
      <c r="E40" s="200"/>
      <c r="F40" s="215"/>
      <c r="G40" s="201"/>
      <c r="H40" s="201"/>
      <c r="I40" s="202"/>
      <c r="J40" s="204"/>
      <c r="K40" s="175"/>
      <c r="L40" s="178"/>
      <c r="M40" s="172"/>
      <c r="N40" s="180"/>
      <c r="O40" s="41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</row>
    <row r="41" spans="1:40" ht="15" customHeight="1" x14ac:dyDescent="0.2">
      <c r="A41" s="198" t="s">
        <v>15</v>
      </c>
      <c r="B41" s="184"/>
      <c r="C41" s="184"/>
      <c r="D41" s="186">
        <v>15</v>
      </c>
      <c r="E41" s="199"/>
      <c r="F41" s="215"/>
      <c r="G41" s="170"/>
      <c r="H41" s="170"/>
      <c r="I41" s="173" t="str">
        <f t="shared" si="12"/>
        <v/>
      </c>
      <c r="J41" s="204"/>
      <c r="K41" s="175" t="str">
        <f t="shared" ref="K41" si="17">IF(AND(G41&gt;0,H41&gt;0),I41-J41,"")</f>
        <v/>
      </c>
      <c r="L41" s="172">
        <f t="shared" ref="L41" si="18">IF(E41&gt;0,300/E41,0)</f>
        <v>0</v>
      </c>
      <c r="M41" s="172" t="str">
        <f>IF(AND(I41&gt;=2,H41&gt;=1),L41*K41,"INVALID")</f>
        <v>INVALID</v>
      </c>
      <c r="N41" s="180"/>
      <c r="O41" s="41"/>
      <c r="P41" s="136" t="str">
        <f t="shared" ref="P41" si="19">IF(ISBLANK(H41),"",IF(AND(H41&lt;1),"D.O. Depletion &lt; 1.0 mg/L remaining in bottle. Environmental sample too strong. Use LESS Sample. Need more nutrient water in bottle. Sample is not dilute enough.",IF(AND(G41-H41&lt;2),"D.O. Depletion less than at least 2.0 mg/L. Environmental sample too weak. Use MORE Sample. Need less nutrient water in bottle. Sample is too dilute.","")))</f>
        <v/>
      </c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</row>
    <row r="42" spans="1:40" ht="15" customHeight="1" thickBot="1" x14ac:dyDescent="0.25">
      <c r="A42" s="207"/>
      <c r="B42" s="208"/>
      <c r="C42" s="208"/>
      <c r="D42" s="225"/>
      <c r="E42" s="226"/>
      <c r="F42" s="216"/>
      <c r="G42" s="171"/>
      <c r="H42" s="171"/>
      <c r="I42" s="174"/>
      <c r="J42" s="205"/>
      <c r="K42" s="176"/>
      <c r="L42" s="177"/>
      <c r="M42" s="177"/>
      <c r="N42" s="181"/>
      <c r="O42" s="41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</row>
    <row r="43" spans="1:40" ht="13.5" thickBot="1" x14ac:dyDescent="0.25">
      <c r="A43" s="8" t="s">
        <v>6</v>
      </c>
      <c r="B43" s="50"/>
      <c r="C43" s="9"/>
      <c r="D43" s="10"/>
      <c r="E43" s="9"/>
      <c r="F43" s="51"/>
      <c r="G43" s="50"/>
      <c r="H43" s="50"/>
      <c r="I43" s="49"/>
      <c r="J43" s="11"/>
      <c r="K43" s="11"/>
      <c r="L43" s="49"/>
      <c r="M43" s="48" t="s">
        <v>15</v>
      </c>
      <c r="N43" s="94" t="e">
        <f>AVERAGEIF(M33:M42,"&gt;0")</f>
        <v>#DIV/0!</v>
      </c>
      <c r="O43" s="33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</row>
    <row r="44" spans="1:40" ht="15" customHeight="1" x14ac:dyDescent="0.2">
      <c r="A44" s="164" t="s">
        <v>16</v>
      </c>
      <c r="B44" s="165"/>
      <c r="C44" s="165"/>
      <c r="D44" s="166">
        <v>16</v>
      </c>
      <c r="E44" s="167"/>
      <c r="F44" s="168" t="str">
        <f>IF(F26&gt;0,F26,"")</f>
        <v/>
      </c>
      <c r="G44" s="169"/>
      <c r="H44" s="169"/>
      <c r="I44" s="139" t="str">
        <f t="shared" ref="I44:I52" si="20">IF(AND(G44&gt;0,H44&gt;0),G44-H44,"")</f>
        <v/>
      </c>
      <c r="J44" s="158" t="e">
        <f>IF(F44&gt;0,N24*F44,"")</f>
        <v>#DIV/0!</v>
      </c>
      <c r="K44" s="159" t="str">
        <f t="shared" ref="K44:K52" si="21">IF(AND(G44&gt;0,H44&gt;0),I44-J44,"")</f>
        <v/>
      </c>
      <c r="L44" s="160">
        <f t="shared" ref="L44:L52" si="22">IF(E44&gt;0,300/E44,0)</f>
        <v>0</v>
      </c>
      <c r="M44" s="160" t="str">
        <f>IF(AND(I44&gt;=2,H44&gt;=1),L44*K44,"INVALID")</f>
        <v>INVALID</v>
      </c>
      <c r="N44" s="161" t="e">
        <f>N54</f>
        <v>#DIV/0!</v>
      </c>
      <c r="O44" s="39"/>
      <c r="P44" s="341" t="str">
        <f>IF(ISBLANK(H44),"",IF(AND(H44&lt;1),"D.O. Depletion &lt; 1.0 mg/L remaining in bottle. Environmental sample too strong. Use LESS Sample. Need more nutrient water in bottle. Sample is not dilute enough.",IF(AND(G44-H44&lt;2),"D.O. Depletion less than at least 2.0 mg/L. Environmental sample too weak. Use MORE Sample. Need less nutrient water in bottle. Sample is too dilute.","")))</f>
        <v/>
      </c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</row>
    <row r="45" spans="1:40" ht="15" customHeight="1" x14ac:dyDescent="0.2">
      <c r="A45" s="131"/>
      <c r="B45" s="148"/>
      <c r="C45" s="148"/>
      <c r="D45" s="157"/>
      <c r="E45" s="152"/>
      <c r="F45" s="154"/>
      <c r="G45" s="147"/>
      <c r="H45" s="147"/>
      <c r="I45" s="139"/>
      <c r="J45" s="141"/>
      <c r="K45" s="143"/>
      <c r="L45" s="145"/>
      <c r="M45" s="145"/>
      <c r="N45" s="162"/>
      <c r="O45" s="39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</row>
    <row r="46" spans="1:40" ht="15" customHeight="1" x14ac:dyDescent="0.2">
      <c r="A46" s="131" t="s">
        <v>16</v>
      </c>
      <c r="B46" s="148"/>
      <c r="C46" s="148"/>
      <c r="D46" s="157">
        <v>17</v>
      </c>
      <c r="E46" s="152"/>
      <c r="F46" s="154" t="str">
        <f>IF(F26&gt;0,F26,"")</f>
        <v/>
      </c>
      <c r="G46" s="147"/>
      <c r="H46" s="147"/>
      <c r="I46" s="139" t="str">
        <f t="shared" si="20"/>
        <v/>
      </c>
      <c r="J46" s="141" t="e">
        <f>IF(F46&gt;0,N24*F46,"")</f>
        <v>#DIV/0!</v>
      </c>
      <c r="K46" s="143" t="str">
        <f t="shared" si="21"/>
        <v/>
      </c>
      <c r="L46" s="145">
        <f t="shared" si="22"/>
        <v>0</v>
      </c>
      <c r="M46" s="145" t="str">
        <f t="shared" ref="M46" si="23">IF(AND(I46&gt;=2,H46&gt;=1),L46*K46,"INVALID")</f>
        <v>INVALID</v>
      </c>
      <c r="N46" s="162"/>
      <c r="O46" s="39"/>
      <c r="P46" s="341" t="str">
        <f t="shared" ref="P46" si="24">IF(ISBLANK(H46),"",IF(AND(H46&lt;1),"D.O. Depletion &lt; 1.0 mg/L remaining in bottle. Environmental sample too strong. Use LESS Sample. Need more nutrient water in bottle. Sample is not dilute enough.",IF(AND(G46-H46&lt;2),"D.O. Depletion less than at least 2.0 mg/L. Environmental sample too weak. Use MORE Sample. Need less nutrient water in bottle. Sample is too dilute.","")))</f>
        <v/>
      </c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41"/>
    </row>
    <row r="47" spans="1:40" ht="15" customHeight="1" x14ac:dyDescent="0.2">
      <c r="A47" s="131"/>
      <c r="B47" s="148"/>
      <c r="C47" s="148"/>
      <c r="D47" s="157"/>
      <c r="E47" s="152"/>
      <c r="F47" s="154"/>
      <c r="G47" s="147"/>
      <c r="H47" s="147"/>
      <c r="I47" s="139"/>
      <c r="J47" s="141"/>
      <c r="K47" s="143"/>
      <c r="L47" s="145"/>
      <c r="M47" s="145"/>
      <c r="N47" s="162"/>
      <c r="O47" s="39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</row>
    <row r="48" spans="1:40" ht="15" customHeight="1" x14ac:dyDescent="0.2">
      <c r="A48" s="131" t="s">
        <v>16</v>
      </c>
      <c r="B48" s="148"/>
      <c r="C48" s="148"/>
      <c r="D48" s="150">
        <v>18</v>
      </c>
      <c r="E48" s="152"/>
      <c r="F48" s="154" t="str">
        <f>IF(F26&gt;0,F26,"")</f>
        <v/>
      </c>
      <c r="G48" s="147"/>
      <c r="H48" s="147"/>
      <c r="I48" s="139" t="str">
        <f t="shared" si="20"/>
        <v/>
      </c>
      <c r="J48" s="141" t="e">
        <f>IF(F48&gt;0,N24*F48,"")</f>
        <v>#DIV/0!</v>
      </c>
      <c r="K48" s="143" t="str">
        <f t="shared" si="21"/>
        <v/>
      </c>
      <c r="L48" s="145">
        <f t="shared" si="22"/>
        <v>0</v>
      </c>
      <c r="M48" s="145" t="str">
        <f t="shared" ref="M48" si="25">IF(AND(I48&gt;=2,H48&gt;=1),L48*K48,"INVALID")</f>
        <v>INVALID</v>
      </c>
      <c r="N48" s="162"/>
      <c r="O48" s="39"/>
      <c r="P48" s="341" t="str">
        <f t="shared" ref="P48" si="26">IF(ISBLANK(H48),"",IF(AND(H48&lt;1),"D.O. Depletion &lt; 1.0 mg/L remaining in bottle. Environmental sample too strong. Use LESS Sample. Need more nutrient water in bottle. Sample is not dilute enough.",IF(AND(G48-H48&lt;2),"D.O. Depletion less than at least 2.0 mg/L. Environmental sample too weak. Use MORE Sample. Need less nutrient water in bottle. Sample is too dilute.","")))</f>
        <v/>
      </c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</row>
    <row r="49" spans="1:40" ht="15" customHeight="1" x14ac:dyDescent="0.2">
      <c r="A49" s="131"/>
      <c r="B49" s="148"/>
      <c r="C49" s="148"/>
      <c r="D49" s="150"/>
      <c r="E49" s="152"/>
      <c r="F49" s="154"/>
      <c r="G49" s="147"/>
      <c r="H49" s="147"/>
      <c r="I49" s="139"/>
      <c r="J49" s="141"/>
      <c r="K49" s="143"/>
      <c r="L49" s="145"/>
      <c r="M49" s="145"/>
      <c r="N49" s="162"/>
      <c r="O49" s="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</row>
    <row r="50" spans="1:40" ht="15" customHeight="1" x14ac:dyDescent="0.2">
      <c r="A50" s="131" t="s">
        <v>16</v>
      </c>
      <c r="B50" s="148"/>
      <c r="C50" s="148"/>
      <c r="D50" s="150">
        <v>19</v>
      </c>
      <c r="E50" s="152"/>
      <c r="F50" s="154" t="str">
        <f>IF(F26&gt;0,F26,"")</f>
        <v/>
      </c>
      <c r="G50" s="147"/>
      <c r="H50" s="147"/>
      <c r="I50" s="139" t="str">
        <f t="shared" si="20"/>
        <v/>
      </c>
      <c r="J50" s="141" t="e">
        <f>IF(F50&gt;0,N24*F50,"")</f>
        <v>#DIV/0!</v>
      </c>
      <c r="K50" s="143" t="str">
        <f t="shared" si="21"/>
        <v/>
      </c>
      <c r="L50" s="145">
        <f t="shared" si="22"/>
        <v>0</v>
      </c>
      <c r="M50" s="145" t="str">
        <f t="shared" ref="M50" si="27">IF(AND(I50&gt;=2,H50&gt;=1),L50*K50,"INVALID")</f>
        <v>INVALID</v>
      </c>
      <c r="N50" s="162"/>
      <c r="O50" s="41"/>
      <c r="P50" s="341" t="str">
        <f t="shared" ref="P50" si="28">IF(ISBLANK(H50),"",IF(AND(H50&lt;1),"D.O. Depletion &lt; 1.0 mg/L remaining in bottle. Environmental sample too strong. Use LESS Sample. Need more nutrient water in bottle. Sample is not dilute enough.",IF(AND(G50-H50&lt;2),"D.O. Depletion less than at least 2.0 mg/L. Environmental sample too weak. Use MORE Sample. Need less nutrient water in bottle. Sample is too dilute.","")))</f>
        <v/>
      </c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</row>
    <row r="51" spans="1:40" ht="15" customHeight="1" x14ac:dyDescent="0.2">
      <c r="A51" s="131"/>
      <c r="B51" s="148"/>
      <c r="C51" s="148"/>
      <c r="D51" s="150"/>
      <c r="E51" s="152"/>
      <c r="F51" s="154"/>
      <c r="G51" s="147"/>
      <c r="H51" s="147"/>
      <c r="I51" s="139"/>
      <c r="J51" s="141"/>
      <c r="K51" s="143"/>
      <c r="L51" s="145"/>
      <c r="M51" s="145"/>
      <c r="N51" s="162"/>
      <c r="O51" s="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</row>
    <row r="52" spans="1:40" ht="15" customHeight="1" x14ac:dyDescent="0.2">
      <c r="A52" s="131" t="s">
        <v>16</v>
      </c>
      <c r="B52" s="148"/>
      <c r="C52" s="148"/>
      <c r="D52" s="150">
        <v>20</v>
      </c>
      <c r="E52" s="152"/>
      <c r="F52" s="154" t="str">
        <f>IF(F26&gt;0,F26,"")</f>
        <v/>
      </c>
      <c r="G52" s="147"/>
      <c r="H52" s="147"/>
      <c r="I52" s="139" t="str">
        <f t="shared" si="20"/>
        <v/>
      </c>
      <c r="J52" s="141" t="e">
        <f>IF(F52&gt;0,N24*F52,"")</f>
        <v>#DIV/0!</v>
      </c>
      <c r="K52" s="143" t="str">
        <f t="shared" si="21"/>
        <v/>
      </c>
      <c r="L52" s="145">
        <f t="shared" si="22"/>
        <v>0</v>
      </c>
      <c r="M52" s="145" t="str">
        <f t="shared" ref="M52" si="29">IF(AND(I52&gt;=2,H52&gt;=1),L52*K52,"INVALID")</f>
        <v>INVALID</v>
      </c>
      <c r="N52" s="162"/>
      <c r="O52" s="41"/>
      <c r="P52" s="341" t="str">
        <f t="shared" ref="P52" si="30">IF(ISBLANK(H52),"",IF(AND(H52&lt;1),"D.O. Depletion &lt; 1.0 mg/L remaining in bottle. Environmental sample too strong. Use LESS Sample. Need more nutrient water in bottle. Sample is not dilute enough.",IF(AND(G52-H52&lt;2),"D.O. Depletion less than at least 2.0 mg/L. Environmental sample too weak. Use MORE Sample. Need less nutrient water in bottle. Sample is too dilute.","")))</f>
        <v/>
      </c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</row>
    <row r="53" spans="1:40" ht="15" customHeight="1" thickBot="1" x14ac:dyDescent="0.25">
      <c r="A53" s="132"/>
      <c r="B53" s="149"/>
      <c r="C53" s="149"/>
      <c r="D53" s="151"/>
      <c r="E53" s="153"/>
      <c r="F53" s="155"/>
      <c r="G53" s="156"/>
      <c r="H53" s="156"/>
      <c r="I53" s="140"/>
      <c r="J53" s="142"/>
      <c r="K53" s="144"/>
      <c r="L53" s="146"/>
      <c r="M53" s="146"/>
      <c r="N53" s="163"/>
      <c r="O53" s="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</row>
    <row r="54" spans="1:40" ht="12.2" customHeight="1" thickBot="1" x14ac:dyDescent="0.25">
      <c r="A54" s="4" t="s">
        <v>6</v>
      </c>
      <c r="B54" s="26"/>
      <c r="C54" s="6"/>
      <c r="D54" s="7"/>
      <c r="E54" s="6"/>
      <c r="F54" s="27"/>
      <c r="G54" s="26"/>
      <c r="H54" s="26"/>
      <c r="I54" s="12"/>
      <c r="J54" s="5"/>
      <c r="K54" s="5"/>
      <c r="L54" s="12"/>
      <c r="M54" s="28" t="s">
        <v>16</v>
      </c>
      <c r="N54" s="29" t="e">
        <f>AVERAGEIF(M44:M49,"&gt;0")</f>
        <v>#DIV/0!</v>
      </c>
      <c r="O54" s="33"/>
    </row>
    <row r="55" spans="1:40" ht="18" customHeight="1" thickBot="1" x14ac:dyDescent="0.25">
      <c r="A55" s="30" t="s">
        <v>26</v>
      </c>
      <c r="B55" s="70"/>
      <c r="C55" s="31"/>
      <c r="D55" s="31"/>
      <c r="E55" s="31"/>
      <c r="F55" s="31"/>
      <c r="G55" s="31"/>
      <c r="H55" s="31"/>
      <c r="I55" s="31"/>
      <c r="J55" s="31"/>
      <c r="K55" s="31"/>
      <c r="L55" s="137" t="s">
        <v>23</v>
      </c>
      <c r="M55" s="138"/>
      <c r="N55" s="44" t="e">
        <f>(N43-N54)/N43*100%</f>
        <v>#DIV/0!</v>
      </c>
      <c r="O55" s="42"/>
    </row>
    <row r="56" spans="1:40" ht="18" customHeight="1" x14ac:dyDescent="0.2">
      <c r="A56" s="315"/>
      <c r="B56" s="316"/>
      <c r="C56" s="316"/>
      <c r="D56" s="316"/>
      <c r="E56" s="316"/>
      <c r="F56" s="316"/>
      <c r="G56" s="317"/>
      <c r="H56" s="330" t="s">
        <v>41</v>
      </c>
      <c r="I56" s="331"/>
      <c r="J56" s="331"/>
      <c r="K56" s="331"/>
      <c r="L56" s="332"/>
      <c r="M56" s="53" t="s">
        <v>34</v>
      </c>
      <c r="N56" s="22" t="s">
        <v>35</v>
      </c>
      <c r="O56" s="84"/>
      <c r="P56" s="13"/>
      <c r="Q56" s="13"/>
    </row>
    <row r="57" spans="1:40" ht="18" customHeight="1" x14ac:dyDescent="0.2">
      <c r="A57" s="318"/>
      <c r="B57" s="319"/>
      <c r="C57" s="319"/>
      <c r="D57" s="319"/>
      <c r="E57" s="319"/>
      <c r="F57" s="319"/>
      <c r="G57" s="320"/>
      <c r="H57" s="306" t="s">
        <v>48</v>
      </c>
      <c r="I57" s="307"/>
      <c r="J57" s="307"/>
      <c r="K57" s="307"/>
      <c r="L57" s="308"/>
      <c r="M57" s="15" t="s">
        <v>27</v>
      </c>
      <c r="N57" s="16" t="s">
        <v>32</v>
      </c>
      <c r="O57" s="10"/>
    </row>
    <row r="58" spans="1:40" ht="18" customHeight="1" x14ac:dyDescent="0.2">
      <c r="A58" s="318"/>
      <c r="B58" s="319"/>
      <c r="C58" s="319"/>
      <c r="D58" s="319"/>
      <c r="E58" s="319"/>
      <c r="F58" s="319"/>
      <c r="G58" s="320"/>
      <c r="H58" s="304" t="s">
        <v>18</v>
      </c>
      <c r="I58" s="303"/>
      <c r="J58" s="303"/>
      <c r="K58" s="303"/>
      <c r="L58" s="305"/>
      <c r="M58" s="15" t="s">
        <v>28</v>
      </c>
      <c r="N58" s="16" t="s">
        <v>33</v>
      </c>
      <c r="O58" s="10"/>
    </row>
    <row r="59" spans="1:40" ht="18" customHeight="1" x14ac:dyDescent="0.2">
      <c r="A59" s="318"/>
      <c r="B59" s="319"/>
      <c r="C59" s="319"/>
      <c r="D59" s="319"/>
      <c r="E59" s="319"/>
      <c r="F59" s="319"/>
      <c r="G59" s="320"/>
      <c r="H59" s="304" t="s">
        <v>49</v>
      </c>
      <c r="I59" s="303"/>
      <c r="J59" s="303"/>
      <c r="K59" s="303"/>
      <c r="L59" s="305"/>
      <c r="M59" s="15" t="s">
        <v>29</v>
      </c>
      <c r="N59" s="16" t="s">
        <v>27</v>
      </c>
      <c r="O59" s="10"/>
    </row>
    <row r="60" spans="1:40" ht="18" customHeight="1" x14ac:dyDescent="0.2">
      <c r="A60" s="318"/>
      <c r="B60" s="319"/>
      <c r="C60" s="319"/>
      <c r="D60" s="319"/>
      <c r="E60" s="319"/>
      <c r="F60" s="319"/>
      <c r="G60" s="320"/>
      <c r="H60" s="133" t="s">
        <v>50</v>
      </c>
      <c r="I60" s="134"/>
      <c r="J60" s="134"/>
      <c r="K60" s="134"/>
      <c r="L60" s="135"/>
      <c r="M60" s="15" t="s">
        <v>30</v>
      </c>
      <c r="N60" s="16" t="s">
        <v>28</v>
      </c>
      <c r="O60" s="10"/>
    </row>
    <row r="61" spans="1:40" ht="18" customHeight="1" x14ac:dyDescent="0.2">
      <c r="A61" s="318"/>
      <c r="B61" s="319"/>
      <c r="C61" s="319"/>
      <c r="D61" s="319"/>
      <c r="E61" s="319"/>
      <c r="F61" s="319"/>
      <c r="G61" s="320"/>
      <c r="H61" s="306" t="s">
        <v>42</v>
      </c>
      <c r="I61" s="307"/>
      <c r="J61" s="307"/>
      <c r="K61" s="307"/>
      <c r="L61" s="308"/>
      <c r="M61" s="15" t="s">
        <v>31</v>
      </c>
      <c r="N61" s="16" t="s">
        <v>29</v>
      </c>
      <c r="O61" s="10"/>
    </row>
    <row r="62" spans="1:40" ht="18" customHeight="1" x14ac:dyDescent="0.2">
      <c r="A62" s="318"/>
      <c r="B62" s="319"/>
      <c r="C62" s="319"/>
      <c r="D62" s="319"/>
      <c r="E62" s="319"/>
      <c r="F62" s="319"/>
      <c r="G62" s="320"/>
      <c r="H62" s="309" t="s">
        <v>47</v>
      </c>
      <c r="I62" s="310"/>
      <c r="J62" s="310"/>
      <c r="K62" s="310"/>
      <c r="L62" s="311"/>
      <c r="M62" s="15" t="s">
        <v>32</v>
      </c>
      <c r="N62" s="16" t="s">
        <v>30</v>
      </c>
      <c r="O62" s="10"/>
    </row>
    <row r="63" spans="1:40" ht="18" customHeight="1" thickBot="1" x14ac:dyDescent="0.25">
      <c r="A63" s="321"/>
      <c r="B63" s="322"/>
      <c r="C63" s="322"/>
      <c r="D63" s="322"/>
      <c r="E63" s="322"/>
      <c r="F63" s="322"/>
      <c r="G63" s="323"/>
      <c r="H63" s="312"/>
      <c r="I63" s="313"/>
      <c r="J63" s="313"/>
      <c r="K63" s="313"/>
      <c r="L63" s="314"/>
      <c r="M63" s="17" t="s">
        <v>33</v>
      </c>
      <c r="N63" s="18" t="s">
        <v>31</v>
      </c>
      <c r="O63" s="10"/>
    </row>
    <row r="64" spans="1:40" x14ac:dyDescent="0.2">
      <c r="A64" s="329"/>
      <c r="B64" s="329"/>
      <c r="C64" s="329"/>
      <c r="D64" s="329"/>
      <c r="E64" s="329"/>
      <c r="H64" s="67"/>
    </row>
    <row r="65" spans="1:10" x14ac:dyDescent="0.2">
      <c r="A65" s="329"/>
      <c r="B65" s="329"/>
      <c r="C65" s="329"/>
      <c r="D65" s="329"/>
      <c r="E65" s="329"/>
    </row>
    <row r="66" spans="1:10" x14ac:dyDescent="0.2">
      <c r="A66" s="329"/>
      <c r="B66" s="337"/>
      <c r="C66" s="337"/>
      <c r="D66" s="337"/>
      <c r="E66" s="337"/>
      <c r="J66" s="67"/>
    </row>
    <row r="67" spans="1:10" x14ac:dyDescent="0.2">
      <c r="A67" s="337"/>
      <c r="B67" s="337"/>
      <c r="C67" s="337"/>
      <c r="D67" s="337"/>
      <c r="E67" s="337"/>
    </row>
    <row r="68" spans="1:10" x14ac:dyDescent="0.2">
      <c r="A68" s="338"/>
      <c r="B68" s="339"/>
      <c r="C68" s="339"/>
      <c r="D68" s="339"/>
      <c r="E68" s="339"/>
    </row>
    <row r="69" spans="1:10" x14ac:dyDescent="0.2">
      <c r="A69" s="303"/>
      <c r="B69" s="303"/>
      <c r="C69" s="303"/>
      <c r="D69" s="303"/>
      <c r="E69" s="303"/>
    </row>
    <row r="70" spans="1:10" x14ac:dyDescent="0.2">
      <c r="A70" s="31"/>
      <c r="B70" s="31"/>
      <c r="C70" s="31"/>
      <c r="D70" s="31"/>
      <c r="E70" s="31"/>
    </row>
  </sheetData>
  <sheetProtection algorithmName="SHA-512" hashValue="A1UOpQGOqqcnUQIno3r+wYPHIG398jigk86qLtVWw57Bc0pBYlpeMHr4PJ7DNBTKcA3s3Rdxtc4SIILQa4HCKw==" saltValue="wj9lSkzEAxHDQ+H70g80kA==" spinCount="100000" sheet="1" objects="1" scenarios="1"/>
  <mergeCells count="285">
    <mergeCell ref="I8:I9"/>
    <mergeCell ref="H10:H11"/>
    <mergeCell ref="I10:I11"/>
    <mergeCell ref="P10:AN11"/>
    <mergeCell ref="E1:N3"/>
    <mergeCell ref="B3:C3"/>
    <mergeCell ref="E4:N6"/>
    <mergeCell ref="B5:C5"/>
    <mergeCell ref="B7:C7"/>
    <mergeCell ref="E7:F7"/>
    <mergeCell ref="G7:K7"/>
    <mergeCell ref="M7:N7"/>
    <mergeCell ref="J8:J9"/>
    <mergeCell ref="K8:K9"/>
    <mergeCell ref="L8:L9"/>
    <mergeCell ref="M8:M9"/>
    <mergeCell ref="N8:N9"/>
    <mergeCell ref="B9:C9"/>
    <mergeCell ref="A10:A11"/>
    <mergeCell ref="B10:B11"/>
    <mergeCell ref="C10:C11"/>
    <mergeCell ref="D10:D11"/>
    <mergeCell ref="E10:F15"/>
    <mergeCell ref="G10:G11"/>
    <mergeCell ref="A8:A9"/>
    <mergeCell ref="D8:D9"/>
    <mergeCell ref="E8:E9"/>
    <mergeCell ref="F8:F9"/>
    <mergeCell ref="G8:H8"/>
    <mergeCell ref="P12:AN13"/>
    <mergeCell ref="A14:A15"/>
    <mergeCell ref="B14:B15"/>
    <mergeCell ref="C14:C15"/>
    <mergeCell ref="D14:D15"/>
    <mergeCell ref="G14:G15"/>
    <mergeCell ref="H14:H15"/>
    <mergeCell ref="I14:I15"/>
    <mergeCell ref="P14:AN15"/>
    <mergeCell ref="A12:A13"/>
    <mergeCell ref="B12:B13"/>
    <mergeCell ref="C12:C13"/>
    <mergeCell ref="D12:D13"/>
    <mergeCell ref="G12:G13"/>
    <mergeCell ref="H12:H13"/>
    <mergeCell ref="I12:I13"/>
    <mergeCell ref="G16:H16"/>
    <mergeCell ref="P16:AN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P17:AN18"/>
    <mergeCell ref="A19:A20"/>
    <mergeCell ref="B19:B20"/>
    <mergeCell ref="C19:C20"/>
    <mergeCell ref="D19:D20"/>
    <mergeCell ref="E19:E20"/>
    <mergeCell ref="F19:F20"/>
    <mergeCell ref="G19:G20"/>
    <mergeCell ref="H19:H20"/>
    <mergeCell ref="P19:AN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P23:AN24"/>
    <mergeCell ref="J24:K24"/>
    <mergeCell ref="L24:M25"/>
    <mergeCell ref="N24:N25"/>
    <mergeCell ref="G25:H25"/>
    <mergeCell ref="J25:K25"/>
    <mergeCell ref="P25:AN25"/>
    <mergeCell ref="I21:I22"/>
    <mergeCell ref="P21:AN22"/>
    <mergeCell ref="M26:M27"/>
    <mergeCell ref="N26:N31"/>
    <mergeCell ref="P26:AN27"/>
    <mergeCell ref="A28:A29"/>
    <mergeCell ref="B28:B29"/>
    <mergeCell ref="C28:C29"/>
    <mergeCell ref="D28:D29"/>
    <mergeCell ref="E28:E29"/>
    <mergeCell ref="F28:F29"/>
    <mergeCell ref="G28:G29"/>
    <mergeCell ref="G26:G27"/>
    <mergeCell ref="H26:H27"/>
    <mergeCell ref="I26:I27"/>
    <mergeCell ref="J26:J27"/>
    <mergeCell ref="K26:K27"/>
    <mergeCell ref="L26:L27"/>
    <mergeCell ref="A26:A27"/>
    <mergeCell ref="B26:B27"/>
    <mergeCell ref="C26:C27"/>
    <mergeCell ref="D26:D27"/>
    <mergeCell ref="E26:E27"/>
    <mergeCell ref="F26:F27"/>
    <mergeCell ref="P28:AN29"/>
    <mergeCell ref="A30:A31"/>
    <mergeCell ref="P30:AN31"/>
    <mergeCell ref="B30:B31"/>
    <mergeCell ref="C30:C31"/>
    <mergeCell ref="D30:D31"/>
    <mergeCell ref="E30:E31"/>
    <mergeCell ref="F30:F31"/>
    <mergeCell ref="G30:G31"/>
    <mergeCell ref="H30:H31"/>
    <mergeCell ref="I30:I31"/>
    <mergeCell ref="J28:J29"/>
    <mergeCell ref="K28:K29"/>
    <mergeCell ref="L28:L29"/>
    <mergeCell ref="M28:M29"/>
    <mergeCell ref="J30:J31"/>
    <mergeCell ref="K30:K31"/>
    <mergeCell ref="L30:L31"/>
    <mergeCell ref="M30:M31"/>
    <mergeCell ref="H28:H29"/>
    <mergeCell ref="I28:I29"/>
    <mergeCell ref="L35:L36"/>
    <mergeCell ref="M35:M36"/>
    <mergeCell ref="A33:A34"/>
    <mergeCell ref="B33:B34"/>
    <mergeCell ref="C33:C34"/>
    <mergeCell ref="D33:D34"/>
    <mergeCell ref="E33:E34"/>
    <mergeCell ref="L33:L34"/>
    <mergeCell ref="M33:M34"/>
    <mergeCell ref="A35:A36"/>
    <mergeCell ref="B35:B36"/>
    <mergeCell ref="C35:C36"/>
    <mergeCell ref="D35:D36"/>
    <mergeCell ref="E35:E36"/>
    <mergeCell ref="G35:G36"/>
    <mergeCell ref="F33:F42"/>
    <mergeCell ref="G33:G34"/>
    <mergeCell ref="H33:H34"/>
    <mergeCell ref="I33:I34"/>
    <mergeCell ref="J33:J42"/>
    <mergeCell ref="K33:K34"/>
    <mergeCell ref="H35:H36"/>
    <mergeCell ref="I35:I36"/>
    <mergeCell ref="I39:I40"/>
    <mergeCell ref="H41:H42"/>
    <mergeCell ref="I41:I42"/>
    <mergeCell ref="K41:K42"/>
    <mergeCell ref="L41:L42"/>
    <mergeCell ref="M41:M42"/>
    <mergeCell ref="P41:AN42"/>
    <mergeCell ref="A39:A40"/>
    <mergeCell ref="B39:B40"/>
    <mergeCell ref="C39:C40"/>
    <mergeCell ref="D39:D40"/>
    <mergeCell ref="E39:E40"/>
    <mergeCell ref="G39:G40"/>
    <mergeCell ref="K39:K40"/>
    <mergeCell ref="L39:L40"/>
    <mergeCell ref="M39:M40"/>
    <mergeCell ref="A41:A42"/>
    <mergeCell ref="B41:B42"/>
    <mergeCell ref="C41:C42"/>
    <mergeCell ref="D41:D42"/>
    <mergeCell ref="E41:E42"/>
    <mergeCell ref="G41:G42"/>
    <mergeCell ref="N33:N42"/>
    <mergeCell ref="P33:AN34"/>
    <mergeCell ref="K35:K36"/>
    <mergeCell ref="P35:AN36"/>
    <mergeCell ref="A37:A38"/>
    <mergeCell ref="B37:B38"/>
    <mergeCell ref="C37:C38"/>
    <mergeCell ref="D37:D38"/>
    <mergeCell ref="E37:E38"/>
    <mergeCell ref="G37:G38"/>
    <mergeCell ref="H37:H38"/>
    <mergeCell ref="H39:H40"/>
    <mergeCell ref="P39:AN40"/>
    <mergeCell ref="K37:K38"/>
    <mergeCell ref="L37:L38"/>
    <mergeCell ref="M37:M38"/>
    <mergeCell ref="P37:AN38"/>
    <mergeCell ref="I37:I38"/>
    <mergeCell ref="M44:M45"/>
    <mergeCell ref="N44:N53"/>
    <mergeCell ref="P44:AN45"/>
    <mergeCell ref="A46:A47"/>
    <mergeCell ref="B46:B47"/>
    <mergeCell ref="C46:C47"/>
    <mergeCell ref="D46:D47"/>
    <mergeCell ref="E46:E47"/>
    <mergeCell ref="F46:F47"/>
    <mergeCell ref="G46:G47"/>
    <mergeCell ref="G44:G45"/>
    <mergeCell ref="H44:H45"/>
    <mergeCell ref="I44:I45"/>
    <mergeCell ref="J44:J45"/>
    <mergeCell ref="K44:K45"/>
    <mergeCell ref="L44:L45"/>
    <mergeCell ref="A44:A45"/>
    <mergeCell ref="B44:B45"/>
    <mergeCell ref="C44:C45"/>
    <mergeCell ref="D44:D45"/>
    <mergeCell ref="E44:E45"/>
    <mergeCell ref="F44:F45"/>
    <mergeCell ref="P46:AN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H46:H47"/>
    <mergeCell ref="I46:I47"/>
    <mergeCell ref="J46:J47"/>
    <mergeCell ref="K46:K47"/>
    <mergeCell ref="L46:L47"/>
    <mergeCell ref="M46:M47"/>
    <mergeCell ref="J48:J49"/>
    <mergeCell ref="K48:K49"/>
    <mergeCell ref="L48:L49"/>
    <mergeCell ref="M48:M49"/>
    <mergeCell ref="P48:AN49"/>
    <mergeCell ref="A50:A51"/>
    <mergeCell ref="B50:B51"/>
    <mergeCell ref="C50:C51"/>
    <mergeCell ref="D50:D51"/>
    <mergeCell ref="E50:E51"/>
    <mergeCell ref="L50:L51"/>
    <mergeCell ref="M50:M51"/>
    <mergeCell ref="P50:AN51"/>
    <mergeCell ref="A52:A53"/>
    <mergeCell ref="B52:B53"/>
    <mergeCell ref="C52:C53"/>
    <mergeCell ref="D52:D53"/>
    <mergeCell ref="E52:E53"/>
    <mergeCell ref="F52:F53"/>
    <mergeCell ref="G52:G53"/>
    <mergeCell ref="F50:F51"/>
    <mergeCell ref="G50:G51"/>
    <mergeCell ref="H50:H51"/>
    <mergeCell ref="I50:I51"/>
    <mergeCell ref="J50:J51"/>
    <mergeCell ref="K50:K51"/>
    <mergeCell ref="A64:E64"/>
    <mergeCell ref="A65:E65"/>
    <mergeCell ref="A66:E66"/>
    <mergeCell ref="A67:E67"/>
    <mergeCell ref="A68:E68"/>
    <mergeCell ref="A69:E69"/>
    <mergeCell ref="P52:AN53"/>
    <mergeCell ref="L55:M55"/>
    <mergeCell ref="A56:G63"/>
    <mergeCell ref="H56:L56"/>
    <mergeCell ref="H57:L57"/>
    <mergeCell ref="H58:L58"/>
    <mergeCell ref="H59:L59"/>
    <mergeCell ref="H60:L60"/>
    <mergeCell ref="H61:L61"/>
    <mergeCell ref="H62:L63"/>
    <mergeCell ref="H52:H53"/>
    <mergeCell ref="I52:I53"/>
    <mergeCell ref="J52:J53"/>
    <mergeCell ref="K52:K53"/>
    <mergeCell ref="L52:L53"/>
    <mergeCell ref="M52:M53"/>
  </mergeCells>
  <conditionalFormatting sqref="I10:I16">
    <cfRule type="cellIs" dxfId="509" priority="42" operator="greaterThan">
      <formula>0.2</formula>
    </cfRule>
  </conditionalFormatting>
  <conditionalFormatting sqref="M26:M31">
    <cfRule type="containsText" dxfId="508" priority="29" operator="containsText" text="invalid">
      <formula>NOT(ISERROR(SEARCH("invalid",M26)))</formula>
    </cfRule>
    <cfRule type="cellIs" dxfId="507" priority="40" operator="lessThan">
      <formula>167.5</formula>
    </cfRule>
    <cfRule type="cellIs" dxfId="506" priority="41" operator="greaterThan">
      <formula>228.5</formula>
    </cfRule>
  </conditionalFormatting>
  <conditionalFormatting sqref="M33:M42 M44:M53">
    <cfRule type="containsText" dxfId="505" priority="39" operator="containsText" text="INVALID">
      <formula>NOT(ISERROR(SEARCH("INVALID",M33)))</formula>
    </cfRule>
  </conditionalFormatting>
  <conditionalFormatting sqref="P33 P44 P46 P48 P50 P52 P35 P37 P39 P41">
    <cfRule type="containsText" dxfId="504" priority="38" operator="containsText" text="Sample">
      <formula>NOT(ISERROR(SEARCH("Sample",P33)))</formula>
    </cfRule>
  </conditionalFormatting>
  <conditionalFormatting sqref="P26 P28 P30">
    <cfRule type="containsText" dxfId="503" priority="37" operator="containsText" text="seed">
      <formula>NOT(ISERROR(SEARCH("seed",P26)))</formula>
    </cfRule>
  </conditionalFormatting>
  <conditionalFormatting sqref="P14 P10 P12">
    <cfRule type="containsText" dxfId="502" priority="36" operator="containsText" text="contamination">
      <formula>NOT(ISERROR(SEARCH("contamination",P10)))</formula>
    </cfRule>
  </conditionalFormatting>
  <conditionalFormatting sqref="P16">
    <cfRule type="containsText" dxfId="501" priority="35" operator="containsText" text="outside">
      <formula>NOT(ISERROR(SEARCH("outside",P16)))</formula>
    </cfRule>
  </conditionalFormatting>
  <conditionalFormatting sqref="I16 F25 I25 N26 P16 N43 N54 N32">
    <cfRule type="containsErrors" dxfId="500" priority="34">
      <formula>ISERROR(F16)</formula>
    </cfRule>
  </conditionalFormatting>
  <conditionalFormatting sqref="M18">
    <cfRule type="containsErrors" dxfId="499" priority="33">
      <formula>ISERROR(M18)</formula>
    </cfRule>
  </conditionalFormatting>
  <conditionalFormatting sqref="N33">
    <cfRule type="containsErrors" dxfId="498" priority="32">
      <formula>ISERROR(N33)</formula>
    </cfRule>
  </conditionalFormatting>
  <conditionalFormatting sqref="N44">
    <cfRule type="containsErrors" dxfId="497" priority="31">
      <formula>ISERROR(N44)</formula>
    </cfRule>
  </conditionalFormatting>
  <conditionalFormatting sqref="N55">
    <cfRule type="containsErrors" dxfId="496" priority="30">
      <formula>ISERROR(N55)</formula>
    </cfRule>
  </conditionalFormatting>
  <conditionalFormatting sqref="M33:M42">
    <cfRule type="containsText" dxfId="495" priority="28" operator="containsText" text="invalid">
      <formula>NOT(ISERROR(SEARCH("invalid",M33)))</formula>
    </cfRule>
  </conditionalFormatting>
  <conditionalFormatting sqref="M44:M53">
    <cfRule type="containsText" dxfId="494" priority="27" operator="containsText" text="invalid">
      <formula>NOT(ISERROR(SEARCH("invalid",M44)))</formula>
    </cfRule>
  </conditionalFormatting>
  <conditionalFormatting sqref="I26:M31 P30 P28 P26">
    <cfRule type="cellIs" dxfId="493" priority="25" operator="equal">
      <formula>0</formula>
    </cfRule>
    <cfRule type="containsErrors" dxfId="492" priority="26">
      <formula>ISERROR(I26)</formula>
    </cfRule>
  </conditionalFormatting>
  <conditionalFormatting sqref="I33:M42 P41 P39 P37 P35 P33">
    <cfRule type="cellIs" dxfId="491" priority="23" operator="equal">
      <formula>0</formula>
    </cfRule>
    <cfRule type="containsErrors" dxfId="490" priority="24">
      <formula>ISERROR(I33)</formula>
    </cfRule>
  </conditionalFormatting>
  <conditionalFormatting sqref="I44:N53 P44 P50 P48 P46 P52">
    <cfRule type="cellIs" dxfId="489" priority="21" operator="equal">
      <formula>0</formula>
    </cfRule>
    <cfRule type="containsErrors" dxfId="488" priority="22">
      <formula>ISERROR(I44)</formula>
    </cfRule>
  </conditionalFormatting>
  <conditionalFormatting sqref="P30 P28 P26">
    <cfRule type="containsBlanks" dxfId="487" priority="20">
      <formula>LEN(TRIM(P26))=0</formula>
    </cfRule>
  </conditionalFormatting>
  <conditionalFormatting sqref="I10:I15">
    <cfRule type="containsBlanks" dxfId="486" priority="19">
      <formula>LEN(TRIM(I10))=0</formula>
    </cfRule>
  </conditionalFormatting>
  <conditionalFormatting sqref="J24:K25">
    <cfRule type="containsText" dxfId="485" priority="18" operator="containsText" text="too">
      <formula>NOT(ISERROR(SEARCH("too",J24)))</formula>
    </cfRule>
  </conditionalFormatting>
  <conditionalFormatting sqref="E19 E21 E23 E17">
    <cfRule type="containsText" dxfId="484" priority="17" operator="containsText" text="delete">
      <formula>NOT(ISERROR(SEARCH("delete",E17)))</formula>
    </cfRule>
  </conditionalFormatting>
  <conditionalFormatting sqref="P25">
    <cfRule type="containsText" dxfId="483" priority="16" operator="containsText" text="seed">
      <formula>NOT(ISERROR(SEARCH("seed",P25)))</formula>
    </cfRule>
  </conditionalFormatting>
  <conditionalFormatting sqref="J24:K25 N24:N25 P25">
    <cfRule type="containsErrors" dxfId="482" priority="15">
      <formula>ISERROR(J24)</formula>
    </cfRule>
  </conditionalFormatting>
  <conditionalFormatting sqref="M26:M31 M33:M42 M44:M53">
    <cfRule type="cellIs" dxfId="481" priority="14" operator="lessThan">
      <formula>0</formula>
    </cfRule>
  </conditionalFormatting>
  <conditionalFormatting sqref="P17 P23 P19 P21">
    <cfRule type="containsText" dxfId="480" priority="13" operator="containsText" text="Need">
      <formula>NOT(ISERROR(SEARCH("Need",P17)))</formula>
    </cfRule>
  </conditionalFormatting>
  <conditionalFormatting sqref="I17:I24">
    <cfRule type="expression" dxfId="479" priority="12">
      <formula>(G17-H17&lt;2)</formula>
    </cfRule>
  </conditionalFormatting>
  <conditionalFormatting sqref="I17:I24">
    <cfRule type="expression" dxfId="478" priority="11">
      <formula>(H17&lt;1)</formula>
    </cfRule>
  </conditionalFormatting>
  <conditionalFormatting sqref="I17:I24">
    <cfRule type="expression" dxfId="477" priority="10">
      <formula>ISBLANK(H17)</formula>
    </cfRule>
  </conditionalFormatting>
  <conditionalFormatting sqref="E17:E18">
    <cfRule type="expression" dxfId="476" priority="9">
      <formula>ISBLANK(H17)</formula>
    </cfRule>
  </conditionalFormatting>
  <conditionalFormatting sqref="E19:E20">
    <cfRule type="expression" dxfId="475" priority="8">
      <formula>ISBLANK(H19)</formula>
    </cfRule>
  </conditionalFormatting>
  <conditionalFormatting sqref="E21:E22">
    <cfRule type="expression" dxfId="474" priority="7">
      <formula>ISBLANK(H21)</formula>
    </cfRule>
  </conditionalFormatting>
  <conditionalFormatting sqref="E23:E24">
    <cfRule type="expression" dxfId="473" priority="6">
      <formula>ISBLANK(H23)</formula>
    </cfRule>
  </conditionalFormatting>
  <conditionalFormatting sqref="P10:AN15">
    <cfRule type="containsText" dxfId="472" priority="4" operator="containsText" text="meter">
      <formula>NOT(ISERROR(SEARCH("meter",P10)))</formula>
    </cfRule>
    <cfRule type="containsText" dxfId="471" priority="5" operator="containsText" text="False">
      <formula>NOT(ISERROR(SEARCH("False",P10)))</formula>
    </cfRule>
  </conditionalFormatting>
  <conditionalFormatting sqref="I10:I11">
    <cfRule type="expression" dxfId="470" priority="3">
      <formula>I10&lt;0</formula>
    </cfRule>
  </conditionalFormatting>
  <conditionalFormatting sqref="I12:I13">
    <cfRule type="expression" dxfId="469" priority="2">
      <formula>I12&lt;0</formula>
    </cfRule>
  </conditionalFormatting>
  <conditionalFormatting sqref="I14:I15">
    <cfRule type="expression" dxfId="468" priority="1">
      <formula>I14&lt;0</formula>
    </cfRule>
  </conditionalFormatting>
  <pageMargins left="0.7" right="0.7" top="0.75" bottom="0.75" header="0.3" footer="0.3"/>
  <pageSetup scale="50" orientation="landscape" r:id="rId1"/>
  <colBreaks count="1" manualBreakCount="1">
    <brk id="16" max="104857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70"/>
  <sheetViews>
    <sheetView showGridLines="0" zoomScaleNormal="100" workbookViewId="0"/>
  </sheetViews>
  <sheetFormatPr defaultRowHeight="12.75" x14ac:dyDescent="0.2"/>
  <cols>
    <col min="1" max="1" width="18" style="1" customWidth="1"/>
    <col min="2" max="8" width="11.7109375" style="1" customWidth="1"/>
    <col min="9" max="13" width="13.7109375" style="1" customWidth="1"/>
    <col min="14" max="14" width="15.7109375" style="1" customWidth="1"/>
    <col min="15" max="15" width="1.28515625" style="43" customWidth="1"/>
    <col min="16" max="16384" width="9.140625" style="1"/>
  </cols>
  <sheetData>
    <row r="1" spans="1:40" ht="12.75" customHeight="1" x14ac:dyDescent="0.2">
      <c r="A1" s="78" t="s">
        <v>25</v>
      </c>
      <c r="B1" s="79" t="s">
        <v>24</v>
      </c>
      <c r="C1" s="79"/>
      <c r="D1" s="19"/>
      <c r="E1" s="281" t="s">
        <v>22</v>
      </c>
      <c r="F1" s="281"/>
      <c r="G1" s="281"/>
      <c r="H1" s="281"/>
      <c r="I1" s="281"/>
      <c r="J1" s="281"/>
      <c r="K1" s="281"/>
      <c r="L1" s="281"/>
      <c r="M1" s="281"/>
      <c r="N1" s="282"/>
      <c r="O1" s="34"/>
    </row>
    <row r="2" spans="1:40" ht="12.75" customHeight="1" x14ac:dyDescent="0.2">
      <c r="A2" s="2" t="s">
        <v>19</v>
      </c>
      <c r="B2" s="3" t="s">
        <v>19</v>
      </c>
      <c r="C2" s="20"/>
      <c r="D2" s="14"/>
      <c r="E2" s="283"/>
      <c r="F2" s="283"/>
      <c r="G2" s="283"/>
      <c r="H2" s="283"/>
      <c r="I2" s="283"/>
      <c r="J2" s="283"/>
      <c r="K2" s="283"/>
      <c r="L2" s="283"/>
      <c r="M2" s="283"/>
      <c r="N2" s="284"/>
      <c r="O2" s="34"/>
    </row>
    <row r="3" spans="1:40" ht="12.75" customHeight="1" x14ac:dyDescent="0.2">
      <c r="A3" s="25"/>
      <c r="B3" s="285"/>
      <c r="C3" s="285"/>
      <c r="D3" s="23"/>
      <c r="E3" s="283"/>
      <c r="F3" s="283"/>
      <c r="G3" s="283"/>
      <c r="H3" s="283"/>
      <c r="I3" s="283"/>
      <c r="J3" s="283"/>
      <c r="K3" s="283"/>
      <c r="L3" s="283"/>
      <c r="M3" s="283"/>
      <c r="N3" s="284"/>
      <c r="O3" s="34"/>
    </row>
    <row r="4" spans="1:40" ht="12.75" customHeight="1" x14ac:dyDescent="0.2">
      <c r="A4" s="2" t="s">
        <v>20</v>
      </c>
      <c r="B4" s="3" t="s">
        <v>20</v>
      </c>
      <c r="C4" s="20"/>
      <c r="D4" s="14"/>
      <c r="E4" s="286" t="s">
        <v>21</v>
      </c>
      <c r="F4" s="286"/>
      <c r="G4" s="286"/>
      <c r="H4" s="286"/>
      <c r="I4" s="286"/>
      <c r="J4" s="286"/>
      <c r="K4" s="286"/>
      <c r="L4" s="286"/>
      <c r="M4" s="286"/>
      <c r="N4" s="287"/>
      <c r="O4" s="35"/>
    </row>
    <row r="5" spans="1:40" ht="12.75" customHeight="1" x14ac:dyDescent="0.2">
      <c r="A5" s="25"/>
      <c r="B5" s="285"/>
      <c r="C5" s="285"/>
      <c r="D5" s="23"/>
      <c r="E5" s="286"/>
      <c r="F5" s="286"/>
      <c r="G5" s="286"/>
      <c r="H5" s="286"/>
      <c r="I5" s="286"/>
      <c r="J5" s="286"/>
      <c r="K5" s="286"/>
      <c r="L5" s="286"/>
      <c r="M5" s="286"/>
      <c r="N5" s="287"/>
      <c r="O5" s="35"/>
    </row>
    <row r="6" spans="1:40" ht="12.75" customHeight="1" x14ac:dyDescent="0.2">
      <c r="A6" s="2" t="s">
        <v>36</v>
      </c>
      <c r="B6" s="3" t="s">
        <v>36</v>
      </c>
      <c r="C6" s="3"/>
      <c r="D6" s="23"/>
      <c r="E6" s="286"/>
      <c r="F6" s="286"/>
      <c r="G6" s="286"/>
      <c r="H6" s="286"/>
      <c r="I6" s="286"/>
      <c r="J6" s="286"/>
      <c r="K6" s="286"/>
      <c r="L6" s="286"/>
      <c r="M6" s="286"/>
      <c r="N6" s="287"/>
      <c r="O6" s="35"/>
    </row>
    <row r="7" spans="1:40" ht="12.75" customHeight="1" x14ac:dyDescent="0.2">
      <c r="A7" s="24"/>
      <c r="B7" s="288"/>
      <c r="C7" s="288"/>
      <c r="D7" s="31"/>
      <c r="E7" s="289"/>
      <c r="F7" s="289"/>
      <c r="G7" s="289"/>
      <c r="H7" s="289"/>
      <c r="I7" s="289"/>
      <c r="J7" s="289"/>
      <c r="K7" s="289"/>
      <c r="L7" s="21"/>
      <c r="M7" s="289"/>
      <c r="N7" s="290"/>
      <c r="O7" s="36"/>
    </row>
    <row r="8" spans="1:40" ht="14.25" customHeight="1" x14ac:dyDescent="0.2">
      <c r="A8" s="262" t="s">
        <v>0</v>
      </c>
      <c r="B8" s="83" t="s">
        <v>1</v>
      </c>
      <c r="C8" s="82" t="s">
        <v>40</v>
      </c>
      <c r="D8" s="264" t="s">
        <v>9</v>
      </c>
      <c r="E8" s="264" t="s">
        <v>10</v>
      </c>
      <c r="F8" s="264" t="s">
        <v>11</v>
      </c>
      <c r="G8" s="266" t="s">
        <v>7</v>
      </c>
      <c r="H8" s="266"/>
      <c r="I8" s="267" t="s">
        <v>37</v>
      </c>
      <c r="J8" s="267" t="s">
        <v>8</v>
      </c>
      <c r="K8" s="267" t="s">
        <v>12</v>
      </c>
      <c r="L8" s="267" t="s">
        <v>38</v>
      </c>
      <c r="M8" s="267" t="s">
        <v>39</v>
      </c>
      <c r="N8" s="299" t="s">
        <v>13</v>
      </c>
      <c r="O8" s="37"/>
    </row>
    <row r="9" spans="1:40" ht="55.5" customHeight="1" thickBot="1" x14ac:dyDescent="0.25">
      <c r="A9" s="263"/>
      <c r="B9" s="301" t="s">
        <v>43</v>
      </c>
      <c r="C9" s="302"/>
      <c r="D9" s="265"/>
      <c r="E9" s="265"/>
      <c r="F9" s="265"/>
      <c r="G9" s="69" t="s">
        <v>2</v>
      </c>
      <c r="H9" s="69" t="s">
        <v>3</v>
      </c>
      <c r="I9" s="268"/>
      <c r="J9" s="268"/>
      <c r="K9" s="268"/>
      <c r="L9" s="268"/>
      <c r="M9" s="268"/>
      <c r="N9" s="300"/>
      <c r="O9" s="37"/>
    </row>
    <row r="10" spans="1:40" ht="15" customHeight="1" x14ac:dyDescent="0.2">
      <c r="A10" s="276" t="s">
        <v>45</v>
      </c>
      <c r="B10" s="277"/>
      <c r="C10" s="165"/>
      <c r="D10" s="254">
        <v>1</v>
      </c>
      <c r="E10" s="292"/>
      <c r="F10" s="293"/>
      <c r="G10" s="279"/>
      <c r="H10" s="280"/>
      <c r="I10" s="271" t="str">
        <f>IF(AND(G10&gt;0,H10&gt;0),G10-H10,"")</f>
        <v/>
      </c>
      <c r="J10" s="90"/>
      <c r="K10" s="91"/>
      <c r="L10" s="71"/>
      <c r="M10" s="71"/>
      <c r="N10" s="72"/>
      <c r="O10" s="85"/>
      <c r="P10" s="136" t="str">
        <f>IF(ISBLANK(H10),"",IF(AND(I10&gt;0.2,I10&lt;0.3),"Contamination, Labware, or Supersaturation of Dilution (D.I.) water.",IF(AND(I10&gt;0.29),"Review SOP's and fix the contamination issue.",IF(AND(I10&lt;0),"D.O. meter equipment issues."))))</f>
        <v/>
      </c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</row>
    <row r="11" spans="1:40" ht="15" customHeight="1" x14ac:dyDescent="0.2">
      <c r="A11" s="272"/>
      <c r="B11" s="278"/>
      <c r="C11" s="148"/>
      <c r="D11" s="255"/>
      <c r="E11" s="294"/>
      <c r="F11" s="295"/>
      <c r="G11" s="274"/>
      <c r="H11" s="201"/>
      <c r="I11" s="269"/>
      <c r="J11" s="92"/>
      <c r="K11" s="93"/>
      <c r="L11" s="59"/>
      <c r="M11" s="59"/>
      <c r="N11" s="61"/>
      <c r="O11" s="85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</row>
    <row r="12" spans="1:40" ht="15" customHeight="1" x14ac:dyDescent="0.2">
      <c r="A12" s="258" t="s">
        <v>45</v>
      </c>
      <c r="B12" s="273"/>
      <c r="C12" s="148"/>
      <c r="D12" s="255">
        <v>2</v>
      </c>
      <c r="E12" s="294"/>
      <c r="F12" s="295"/>
      <c r="G12" s="170"/>
      <c r="H12" s="170"/>
      <c r="I12" s="269" t="str">
        <f>IF(AND(G12&gt;0,H12&gt;0),G12-H12,"")</f>
        <v/>
      </c>
      <c r="J12" s="92"/>
      <c r="K12" s="93"/>
      <c r="L12" s="59"/>
      <c r="M12" s="59"/>
      <c r="N12" s="61"/>
      <c r="O12" s="86"/>
      <c r="P12" s="136" t="str">
        <f>IF(ISBLANK(H12),"",IF(AND(I12&gt;0.2,I12&lt;0.3),"Contamination, Labware, or Supersaturation of Dilution (D.I.) water.",IF(AND(I12&gt;0.29),"Review SOP's and fix the contamination issue.",IF(AND(I12&lt;0),"D.O. meter equipment issues."))))</f>
        <v/>
      </c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</row>
    <row r="13" spans="1:40" ht="15" customHeight="1" x14ac:dyDescent="0.2">
      <c r="A13" s="272"/>
      <c r="B13" s="274"/>
      <c r="C13" s="148"/>
      <c r="D13" s="255"/>
      <c r="E13" s="294"/>
      <c r="F13" s="295"/>
      <c r="G13" s="275"/>
      <c r="H13" s="275"/>
      <c r="I13" s="270"/>
      <c r="J13" s="92"/>
      <c r="K13" s="93"/>
      <c r="L13" s="59"/>
      <c r="M13" s="59"/>
      <c r="N13" s="61"/>
      <c r="O13" s="8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</row>
    <row r="14" spans="1:40" ht="15" customHeight="1" x14ac:dyDescent="0.2">
      <c r="A14" s="325" t="s">
        <v>45</v>
      </c>
      <c r="B14" s="278"/>
      <c r="C14" s="148"/>
      <c r="D14" s="255">
        <v>3</v>
      </c>
      <c r="E14" s="294"/>
      <c r="F14" s="295"/>
      <c r="G14" s="147"/>
      <c r="H14" s="147"/>
      <c r="I14" s="269" t="str">
        <f>IF(AND(G14&gt;0,H14&gt;0),G14-H14,"")</f>
        <v/>
      </c>
      <c r="J14" s="92"/>
      <c r="K14" s="93"/>
      <c r="L14" s="59"/>
      <c r="M14" s="59"/>
      <c r="N14" s="61"/>
      <c r="O14" s="86"/>
      <c r="P14" s="136" t="str">
        <f>IF(ISBLANK(H14),"",IF(AND(I14&gt;0.2,I14&lt;0.3),"Contamination, Labware, or Supersaturation of Dilution (D.I.) water.",IF(AND(I14&gt;0.29),"Review SOP's and fix the contamination issue.",IF(AND(I14&lt;0),"D.O. meter equipment issues."))))</f>
        <v/>
      </c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</row>
    <row r="15" spans="1:40" ht="15" customHeight="1" thickBot="1" x14ac:dyDescent="0.25">
      <c r="A15" s="326"/>
      <c r="B15" s="291"/>
      <c r="C15" s="149"/>
      <c r="D15" s="260"/>
      <c r="E15" s="296"/>
      <c r="F15" s="297"/>
      <c r="G15" s="156"/>
      <c r="H15" s="156"/>
      <c r="I15" s="298"/>
      <c r="J15" s="92"/>
      <c r="K15" s="93"/>
      <c r="L15" s="59"/>
      <c r="M15" s="59"/>
      <c r="N15" s="62"/>
      <c r="O15" s="8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</row>
    <row r="16" spans="1:40" ht="13.5" thickBot="1" x14ac:dyDescent="0.25">
      <c r="A16" s="8" t="s">
        <v>6</v>
      </c>
      <c r="B16" s="11"/>
      <c r="C16" s="9"/>
      <c r="D16" s="10"/>
      <c r="E16" s="31"/>
      <c r="F16" s="47"/>
      <c r="G16" s="251" t="s">
        <v>17</v>
      </c>
      <c r="H16" s="252"/>
      <c r="I16" s="80" t="e">
        <f>AVERAGEIF(I10:I15,"&gt;0")</f>
        <v>#DIV/0!</v>
      </c>
      <c r="J16" s="92"/>
      <c r="K16" s="93"/>
      <c r="L16" s="59"/>
      <c r="M16" s="59"/>
      <c r="N16" s="63"/>
      <c r="O16" s="87"/>
      <c r="P16" s="336" t="e">
        <f>IF(I16&gt;0.2,"Outside QA/QC parameters.","")</f>
        <v>#DIV/0!</v>
      </c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</row>
    <row r="17" spans="1:40" ht="15" customHeight="1" x14ac:dyDescent="0.2">
      <c r="A17" s="276" t="s">
        <v>4</v>
      </c>
      <c r="B17" s="165"/>
      <c r="C17" s="165"/>
      <c r="D17" s="254">
        <v>4</v>
      </c>
      <c r="E17" s="333" t="str">
        <f t="shared" ref="E17:E23" si="0">IF(AND(I17&gt;=2,H17&gt;=1),"","Delete Seed Values")</f>
        <v>Delete Seed Values</v>
      </c>
      <c r="F17" s="340"/>
      <c r="G17" s="169"/>
      <c r="H17" s="169"/>
      <c r="I17" s="334" t="str">
        <f t="shared" ref="I17:I23" si="1">IF(ISBLANK(H17),"",(G17-H17))</f>
        <v/>
      </c>
      <c r="J17" s="60"/>
      <c r="K17" s="60"/>
      <c r="L17" s="58"/>
      <c r="M17" s="58"/>
      <c r="N17" s="64"/>
      <c r="O17" s="84"/>
      <c r="P17" s="335" t="str">
        <f>IF(ISBLANK(H17),"",IF(AND(H17&lt;1),"Need to DELETE this individual seed control sample to perform accuarate SCF calculation. D.O. Depletion &lt; 1.0 mg/L remaining in bottle. Environmental sample too strong. Use LESS Sample. Need more nutrient water in bottle. Sample is not dilute enough.",IF(AND(G17-H17&lt;2),"Need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</row>
    <row r="18" spans="1:40" ht="15" customHeight="1" x14ac:dyDescent="0.2">
      <c r="A18" s="272"/>
      <c r="B18" s="148"/>
      <c r="C18" s="148"/>
      <c r="D18" s="255"/>
      <c r="E18" s="333"/>
      <c r="F18" s="256"/>
      <c r="G18" s="147"/>
      <c r="H18" s="147"/>
      <c r="I18" s="257"/>
      <c r="J18" s="60"/>
      <c r="K18" s="60"/>
      <c r="L18" s="10"/>
      <c r="M18" s="54"/>
      <c r="N18" s="65"/>
      <c r="O18" s="38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</row>
    <row r="19" spans="1:40" ht="15" customHeight="1" x14ac:dyDescent="0.2">
      <c r="A19" s="258" t="s">
        <v>4</v>
      </c>
      <c r="B19" s="148"/>
      <c r="C19" s="148"/>
      <c r="D19" s="255">
        <v>5</v>
      </c>
      <c r="E19" s="333" t="str">
        <f t="shared" si="0"/>
        <v>Delete Seed Values</v>
      </c>
      <c r="F19" s="256"/>
      <c r="G19" s="147"/>
      <c r="H19" s="147"/>
      <c r="I19" s="257" t="str">
        <f t="shared" si="1"/>
        <v/>
      </c>
      <c r="J19" s="60"/>
      <c r="K19" s="60"/>
      <c r="L19" s="55"/>
      <c r="M19" s="56"/>
      <c r="N19" s="75"/>
      <c r="O19" s="31"/>
      <c r="P19" s="335" t="str">
        <f t="shared" ref="P19" si="2">IF(ISBLANK(H19),"",IF(AND(H19&lt;1),"Need to DELETE this individual seed control sample to perform accuarate SCF calculation. D.O. Depletion &lt; 1.0 mg/L remaining in bottle. Environmental sample too strong. Use LESS Sample. Need more nutrient water in bottle. Sample is not dilute enough.",IF(AND(G19-H19&lt;2),"Need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</row>
    <row r="20" spans="1:40" ht="15" customHeight="1" x14ac:dyDescent="0.2">
      <c r="A20" s="272"/>
      <c r="B20" s="148"/>
      <c r="C20" s="148"/>
      <c r="D20" s="255"/>
      <c r="E20" s="333"/>
      <c r="F20" s="256"/>
      <c r="G20" s="147"/>
      <c r="H20" s="147"/>
      <c r="I20" s="257"/>
      <c r="J20" s="60"/>
      <c r="K20" s="60"/>
      <c r="L20" s="57"/>
      <c r="M20" s="56"/>
      <c r="N20" s="75"/>
      <c r="O20" s="31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</row>
    <row r="21" spans="1:40" ht="15" customHeight="1" x14ac:dyDescent="0.2">
      <c r="A21" s="258" t="s">
        <v>44</v>
      </c>
      <c r="B21" s="148"/>
      <c r="C21" s="148"/>
      <c r="D21" s="255">
        <v>6</v>
      </c>
      <c r="E21" s="333" t="str">
        <f t="shared" si="0"/>
        <v>Delete Seed Values</v>
      </c>
      <c r="F21" s="256"/>
      <c r="G21" s="147"/>
      <c r="H21" s="147"/>
      <c r="I21" s="257" t="str">
        <f t="shared" si="1"/>
        <v/>
      </c>
      <c r="J21" s="60"/>
      <c r="K21" s="60"/>
      <c r="L21" s="57"/>
      <c r="M21" s="56"/>
      <c r="N21" s="75"/>
      <c r="O21" s="31"/>
      <c r="P21" s="335" t="str">
        <f t="shared" ref="P21" si="3">IF(ISBLANK(H21),"",IF(AND(H21&lt;1),"Need to DELETE this individual seed control sample to perform accuarate SCF calculation. D.O. Depletion &lt; 1.0 mg/L remaining in bottle. Environmental sample too strong. Use LESS Sample. Need more nutrient water in bottle. Sample is not dilute enough.",IF(AND(G21-H21&lt;2),"Need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</row>
    <row r="22" spans="1:40" ht="15" customHeight="1" x14ac:dyDescent="0.2">
      <c r="A22" s="272"/>
      <c r="B22" s="148"/>
      <c r="C22" s="148"/>
      <c r="D22" s="255"/>
      <c r="E22" s="333"/>
      <c r="F22" s="256"/>
      <c r="G22" s="147"/>
      <c r="H22" s="147"/>
      <c r="I22" s="257"/>
      <c r="J22" s="60"/>
      <c r="K22" s="60"/>
      <c r="L22" s="57"/>
      <c r="M22" s="56"/>
      <c r="N22" s="75"/>
      <c r="O22" s="31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</row>
    <row r="23" spans="1:40" ht="15" customHeight="1" thickBot="1" x14ac:dyDescent="0.25">
      <c r="A23" s="258" t="s">
        <v>4</v>
      </c>
      <c r="B23" s="148"/>
      <c r="C23" s="148"/>
      <c r="D23" s="255">
        <v>7</v>
      </c>
      <c r="E23" s="333" t="str">
        <f t="shared" si="0"/>
        <v>Delete Seed Values</v>
      </c>
      <c r="F23" s="148"/>
      <c r="G23" s="147"/>
      <c r="H23" s="147"/>
      <c r="I23" s="257" t="str">
        <f t="shared" si="1"/>
        <v/>
      </c>
      <c r="J23" s="73"/>
      <c r="K23" s="73"/>
      <c r="L23" s="74"/>
      <c r="M23" s="76"/>
      <c r="N23" s="77"/>
      <c r="O23" s="31"/>
      <c r="P23" s="335" t="str">
        <f t="shared" ref="P23" si="4">IF(ISBLANK(H23),"",IF(AND(H23&lt;1),"Need to DELETE mLs Seed to perform accuarate SCF calculation. D.O. Depletion &lt; 1.0 mg/L remaining in bottle. Environmental sample too strong. Use LESS Sample. Need more nutrient water in bottle. Sample is not dilute enough.",IF(AND(G23-H23&lt;2),"Need to DELETE mLs Seed to perform accuarate SCF calculation. D.O. Depletion less than at least 2.0 mg/L. Environmental sample too weak. Use MORE Sample. Need less nutrient water in bottle. Sample is too dilute.","")))</f>
        <v/>
      </c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</row>
    <row r="24" spans="1:40" ht="15" customHeight="1" thickBot="1" x14ac:dyDescent="0.25">
      <c r="A24" s="259"/>
      <c r="B24" s="149"/>
      <c r="C24" s="149"/>
      <c r="D24" s="260"/>
      <c r="E24" s="333"/>
      <c r="F24" s="149"/>
      <c r="G24" s="156"/>
      <c r="H24" s="156"/>
      <c r="I24" s="261"/>
      <c r="J24" s="328" t="e">
        <f>IF(N24&lt;0.6,"SCF too Weak?","")</f>
        <v>#DIV/0!</v>
      </c>
      <c r="K24" s="328"/>
      <c r="L24" s="327" t="s">
        <v>46</v>
      </c>
      <c r="M24" s="327"/>
      <c r="N24" s="324" t="e">
        <f>IF(F25&gt;0,I25/F25,"")</f>
        <v>#DIV/0!</v>
      </c>
      <c r="O24" s="31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</row>
    <row r="25" spans="1:40" ht="15" customHeight="1" thickBot="1" x14ac:dyDescent="0.25">
      <c r="A25" s="8" t="s">
        <v>6</v>
      </c>
      <c r="B25" s="11"/>
      <c r="C25" s="9"/>
      <c r="D25" s="10"/>
      <c r="E25" s="31"/>
      <c r="F25" s="68" t="e">
        <f>AVERAGEIF(F17:F24,"&gt;0")</f>
        <v>#DIV/0!</v>
      </c>
      <c r="G25" s="251"/>
      <c r="H25" s="252"/>
      <c r="I25" s="81" t="e">
        <f>AVERAGEIF(I17:I24,"&gt;0")</f>
        <v>#DIV/0!</v>
      </c>
      <c r="J25" s="328" t="e">
        <f>IF(N24&gt;1,"SCF too Strong?","")</f>
        <v>#DIV/0!</v>
      </c>
      <c r="K25" s="328"/>
      <c r="L25" s="327"/>
      <c r="M25" s="327"/>
      <c r="N25" s="324"/>
      <c r="O25" s="31"/>
      <c r="P25" s="335" t="e">
        <f>IF(AND(N24&gt;1),"Increase dilution water. Seed correction sample too strong.",IF(AND(N24&lt;0.6),"Decrease dilution water. Seed correction sample too weak.",""))</f>
        <v>#DIV/0!</v>
      </c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</row>
    <row r="26" spans="1:40" ht="15" customHeight="1" x14ac:dyDescent="0.2">
      <c r="A26" s="253" t="s">
        <v>14</v>
      </c>
      <c r="B26" s="165"/>
      <c r="C26" s="165"/>
      <c r="D26" s="254">
        <v>8</v>
      </c>
      <c r="E26" s="167"/>
      <c r="F26" s="165"/>
      <c r="G26" s="169"/>
      <c r="H26" s="169"/>
      <c r="I26" s="238" t="str">
        <f>IF(AND(G26&gt;0,H26&gt;0),G26-H26,"")</f>
        <v/>
      </c>
      <c r="J26" s="238" t="str">
        <f>IF(F26&gt;0,N24*F26,"")</f>
        <v/>
      </c>
      <c r="K26" s="238" t="str">
        <f>IF(AND(G26&gt;0,H26&gt;0),I26-J26,"")</f>
        <v/>
      </c>
      <c r="L26" s="240">
        <f>IF(E26&gt;0,300/E26,0)</f>
        <v>0</v>
      </c>
      <c r="M26" s="240" t="str">
        <f>IF(AND(I26&gt;=2,H26&gt;=1),L26*K26,"INVALID")</f>
        <v>INVALID</v>
      </c>
      <c r="N26" s="242" t="e">
        <f>N32</f>
        <v>#DIV/0!</v>
      </c>
      <c r="O26" s="32"/>
      <c r="P26" s="136" t="str">
        <f>IF(ISBLANK(H26),"",IF(AND(M26&gt;228.5),"Decrease mLs of seed delivered to GGA bottle. Confirm with last 20 Standard deviation results.",IF(AND(M26&lt;167.5),"Increase mLs of seed delivered to GGA bottle. Confirm with last 20 Standard deviation results.","")))</f>
        <v/>
      </c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</row>
    <row r="27" spans="1:40" ht="15" customHeight="1" x14ac:dyDescent="0.2">
      <c r="A27" s="233"/>
      <c r="B27" s="148"/>
      <c r="C27" s="148"/>
      <c r="D27" s="255"/>
      <c r="E27" s="152"/>
      <c r="F27" s="148"/>
      <c r="G27" s="147"/>
      <c r="H27" s="147"/>
      <c r="I27" s="228"/>
      <c r="J27" s="239"/>
      <c r="K27" s="228"/>
      <c r="L27" s="241"/>
      <c r="M27" s="241"/>
      <c r="N27" s="243"/>
      <c r="O27" s="32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</row>
    <row r="28" spans="1:40" ht="15" customHeight="1" x14ac:dyDescent="0.2">
      <c r="A28" s="233" t="s">
        <v>14</v>
      </c>
      <c r="B28" s="148"/>
      <c r="C28" s="148"/>
      <c r="D28" s="235">
        <v>9</v>
      </c>
      <c r="E28" s="229"/>
      <c r="F28" s="227" t="str">
        <f>IF(F26&gt;0,F26,"")</f>
        <v/>
      </c>
      <c r="G28" s="147"/>
      <c r="H28" s="147"/>
      <c r="I28" s="228" t="str">
        <f>IF(AND(G28&gt;0,H28&gt;0),G28-H28,"")</f>
        <v/>
      </c>
      <c r="J28" s="239" t="e">
        <f>IF(F28&gt;0,N24*F28,"")</f>
        <v>#DIV/0!</v>
      </c>
      <c r="K28" s="239" t="str">
        <f>IF(AND(G28&gt;0,H28&gt;0),I28-J28,"")</f>
        <v/>
      </c>
      <c r="L28" s="247">
        <f>IF(E28&gt;0,300/E28,0)</f>
        <v>0</v>
      </c>
      <c r="M28" s="241" t="str">
        <f t="shared" ref="M28" si="5">IF(AND(I28&gt;=2,H28&gt;=1),L28*K28,"INVALID")</f>
        <v>INVALID</v>
      </c>
      <c r="N28" s="243"/>
      <c r="O28" s="32"/>
      <c r="P28" s="136" t="str">
        <f>IF(ISBLANK(H28),"",IF(AND(M28&gt;228.5),"Decrease mLs of seed delivered to GGA bottle. Confirm with last 20 Standard deviation results.",IF(AND(M28&lt;167.5),"Increase mLs of seed delivered to GGA bottle. Confirm with last 20 Standard deviation results.","")))</f>
        <v/>
      </c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</row>
    <row r="29" spans="1:40" ht="15" customHeight="1" x14ac:dyDescent="0.2">
      <c r="A29" s="233"/>
      <c r="B29" s="148"/>
      <c r="C29" s="148"/>
      <c r="D29" s="237"/>
      <c r="E29" s="229"/>
      <c r="F29" s="227"/>
      <c r="G29" s="147"/>
      <c r="H29" s="147"/>
      <c r="I29" s="228"/>
      <c r="J29" s="245"/>
      <c r="K29" s="246"/>
      <c r="L29" s="248"/>
      <c r="M29" s="241"/>
      <c r="N29" s="243"/>
      <c r="O29" s="32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</row>
    <row r="30" spans="1:40" ht="15" customHeight="1" x14ac:dyDescent="0.2">
      <c r="A30" s="233" t="s">
        <v>14</v>
      </c>
      <c r="B30" s="148"/>
      <c r="C30" s="148"/>
      <c r="D30" s="235">
        <v>10</v>
      </c>
      <c r="E30" s="229"/>
      <c r="F30" s="227" t="str">
        <f>IF(F26&gt;0,F26,"")</f>
        <v/>
      </c>
      <c r="G30" s="147"/>
      <c r="H30" s="147"/>
      <c r="I30" s="228" t="str">
        <f>IF(AND(G30&gt;0,H30&gt;0),G30-H30,"")</f>
        <v/>
      </c>
      <c r="J30" s="239" t="e">
        <f>IF(F30&gt;0,N24*F30,"")</f>
        <v>#DIV/0!</v>
      </c>
      <c r="K30" s="228" t="str">
        <f>IF(AND(G30&gt;0,H30&gt;0),I30-J30,"")</f>
        <v/>
      </c>
      <c r="L30" s="241">
        <f>IF(E30&gt;0,300/E30,0)</f>
        <v>0</v>
      </c>
      <c r="M30" s="241" t="str">
        <f t="shared" ref="M30" si="6">IF(AND(I30&gt;=2,H30&gt;=1),L30*K30,"INVALID")</f>
        <v>INVALID</v>
      </c>
      <c r="N30" s="243"/>
      <c r="O30" s="32"/>
      <c r="P30" s="136" t="str">
        <f t="shared" ref="P30" si="7">IF(ISBLANK(H30),"",IF(AND(M30&gt;228.5),"Decrease mLs of seed delivered to GGA bottle. Confirm with last 20 Standard deviation results.",IF(AND(M30&lt;167.5),"Increase mLs of seed delivered to GGA bottle. Confirm with last 20 Standard deviation results.","")))</f>
        <v/>
      </c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</row>
    <row r="31" spans="1:40" ht="15" customHeight="1" thickBot="1" x14ac:dyDescent="0.25">
      <c r="A31" s="234"/>
      <c r="B31" s="149"/>
      <c r="C31" s="149"/>
      <c r="D31" s="236"/>
      <c r="E31" s="230"/>
      <c r="F31" s="231"/>
      <c r="G31" s="147"/>
      <c r="H31" s="147"/>
      <c r="I31" s="232"/>
      <c r="J31" s="249"/>
      <c r="K31" s="232"/>
      <c r="L31" s="250"/>
      <c r="M31" s="250"/>
      <c r="N31" s="244"/>
      <c r="O31" s="32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</row>
    <row r="32" spans="1:40" ht="13.5" thickBot="1" x14ac:dyDescent="0.25">
      <c r="A32" s="8" t="s">
        <v>6</v>
      </c>
      <c r="B32" s="50"/>
      <c r="C32" s="9"/>
      <c r="D32" s="10"/>
      <c r="E32" s="9"/>
      <c r="F32" s="51"/>
      <c r="G32" s="50"/>
      <c r="H32" s="50"/>
      <c r="I32" s="49"/>
      <c r="J32" s="11"/>
      <c r="K32" s="11"/>
      <c r="L32" s="49"/>
      <c r="M32" s="48" t="s">
        <v>5</v>
      </c>
      <c r="N32" s="52" t="e">
        <f>AVERAGEIF(M26:M31,"&gt;0")</f>
        <v>#DIV/0!</v>
      </c>
      <c r="O32" s="33"/>
      <c r="P32" s="45"/>
      <c r="Q32" s="45"/>
      <c r="R32" s="45"/>
      <c r="S32" s="45"/>
      <c r="T32" s="45"/>
      <c r="U32" s="45"/>
      <c r="V32" s="45"/>
      <c r="W32" s="45"/>
      <c r="X32" s="45"/>
      <c r="Y32" s="46"/>
      <c r="Z32" s="46"/>
      <c r="AA32" s="46"/>
      <c r="AB32" s="46"/>
      <c r="AC32" s="46"/>
      <c r="AD32" s="46"/>
      <c r="AE32" s="46"/>
    </row>
    <row r="33" spans="1:40" ht="15" customHeight="1" x14ac:dyDescent="0.2">
      <c r="A33" s="209" t="s">
        <v>15</v>
      </c>
      <c r="B33" s="211"/>
      <c r="C33" s="211"/>
      <c r="D33" s="212">
        <v>11</v>
      </c>
      <c r="E33" s="213"/>
      <c r="F33" s="214"/>
      <c r="G33" s="217"/>
      <c r="H33" s="195"/>
      <c r="I33" s="196" t="str">
        <f>IF(AND(G33&gt;0,H33&gt;0),G33-H33,"")</f>
        <v/>
      </c>
      <c r="J33" s="203"/>
      <c r="K33" s="206" t="str">
        <f>IF(AND(G33&gt;0,H33&gt;0),I33-J33,"")</f>
        <v/>
      </c>
      <c r="L33" s="218">
        <f>IF(E33&gt;0,300/E33,0)</f>
        <v>0</v>
      </c>
      <c r="M33" s="219" t="str">
        <f>IF(AND(I33&gt;=2,H33&gt;=1),L33*K33,"INVALID")</f>
        <v>INVALID</v>
      </c>
      <c r="N33" s="179" t="e">
        <f>N43</f>
        <v>#DIV/0!</v>
      </c>
      <c r="O33" s="39"/>
      <c r="P33" s="136" t="str">
        <f>IF(ISBLANK(H33),"",IF(AND(H33&lt;1),"D.O. Depletion &lt; 1.0 mg/L remaining in bottle. Environmental sample too strong. Use LESS Sample. Need more nutrient water in bottle. Sample is not dilute enough.",IF(AND(G33-H33&lt;2),"D.O. Depletion less than at least 2.0 mg/L. Environmental sample too weak. Use MORE Sample. Need less nutrient water in bottle. Sample is too dilute.","")))</f>
        <v/>
      </c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</row>
    <row r="34" spans="1:40" ht="15" customHeight="1" x14ac:dyDescent="0.2">
      <c r="A34" s="210"/>
      <c r="B34" s="185"/>
      <c r="C34" s="185"/>
      <c r="D34" s="187"/>
      <c r="E34" s="189"/>
      <c r="F34" s="215"/>
      <c r="G34" s="191"/>
      <c r="H34" s="193"/>
      <c r="I34" s="197"/>
      <c r="J34" s="204"/>
      <c r="K34" s="175"/>
      <c r="L34" s="178"/>
      <c r="M34" s="172"/>
      <c r="N34" s="180"/>
      <c r="O34" s="40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</row>
    <row r="35" spans="1:40" ht="15" customHeight="1" x14ac:dyDescent="0.2">
      <c r="A35" s="182" t="s">
        <v>15</v>
      </c>
      <c r="B35" s="184"/>
      <c r="C35" s="184"/>
      <c r="D35" s="186">
        <v>12</v>
      </c>
      <c r="E35" s="188"/>
      <c r="F35" s="215"/>
      <c r="G35" s="190"/>
      <c r="H35" s="192"/>
      <c r="I35" s="194" t="str">
        <f t="shared" ref="I35" si="8">IF(AND(G35&gt;0,H35&gt;0),G35-H35,"")</f>
        <v/>
      </c>
      <c r="J35" s="204"/>
      <c r="K35" s="175" t="str">
        <f t="shared" ref="K35" si="9">IF(AND(G35&gt;0,H35&gt;0),I35-J35,"")</f>
        <v/>
      </c>
      <c r="L35" s="172">
        <f t="shared" ref="L35" si="10">IF(E35&gt;0,300/E35,0)</f>
        <v>0</v>
      </c>
      <c r="M35" s="172" t="str">
        <f>IF(AND(I35&gt;=2,H35&gt;=1),L35*K35,"INVALID")</f>
        <v>INVALID</v>
      </c>
      <c r="N35" s="180"/>
      <c r="O35" s="40"/>
      <c r="P35" s="136" t="str">
        <f t="shared" ref="P35" si="11">IF(ISBLANK(H35),"",IF(AND(H35&lt;1),"D.O. Depletion &lt; 1.0 mg/L remaining in bottle. Environmental sample too strong. Use LESS Sample. Need more nutrient water in bottle. Sample is not dilute enough.",IF(AND(G35-H35&lt;2),"D.O. Depletion less than at least 2.0 mg/L. Environmental sample too weak. Use MORE Sample. Need less nutrient water in bottle. Sample is too dilute.","")))</f>
        <v/>
      </c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</row>
    <row r="36" spans="1:40" ht="15" customHeight="1" x14ac:dyDescent="0.2">
      <c r="A36" s="183"/>
      <c r="B36" s="185"/>
      <c r="C36" s="185"/>
      <c r="D36" s="187"/>
      <c r="E36" s="189"/>
      <c r="F36" s="215"/>
      <c r="G36" s="191"/>
      <c r="H36" s="193"/>
      <c r="I36" s="194"/>
      <c r="J36" s="204"/>
      <c r="K36" s="175"/>
      <c r="L36" s="172"/>
      <c r="M36" s="172"/>
      <c r="N36" s="180"/>
      <c r="O36" s="40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</row>
    <row r="37" spans="1:40" ht="15" customHeight="1" x14ac:dyDescent="0.2">
      <c r="A37" s="198" t="s">
        <v>15</v>
      </c>
      <c r="B37" s="184"/>
      <c r="C37" s="184"/>
      <c r="D37" s="186">
        <v>13</v>
      </c>
      <c r="E37" s="188"/>
      <c r="F37" s="215"/>
      <c r="G37" s="190"/>
      <c r="H37" s="192"/>
      <c r="I37" s="194" t="str">
        <f t="shared" ref="I37:I41" si="12">IF(AND(G37&gt;0,H37&gt;0),G37-H37,"")</f>
        <v/>
      </c>
      <c r="J37" s="204"/>
      <c r="K37" s="175" t="str">
        <f t="shared" ref="K37" si="13">IF(AND(G37&gt;0,H37&gt;0),I37-J37,"")</f>
        <v/>
      </c>
      <c r="L37" s="172">
        <f t="shared" ref="L37" si="14">IF(E37&gt;0,300/E37,0)</f>
        <v>0</v>
      </c>
      <c r="M37" s="172" t="str">
        <f>IF(AND(I37&gt;=2,H37&gt;=1),L37*K37,"INVALID")</f>
        <v>INVALID</v>
      </c>
      <c r="N37" s="180"/>
      <c r="O37" s="40"/>
      <c r="P37" s="136" t="str">
        <f t="shared" ref="P37" si="15">IF(ISBLANK(H37),"",IF(AND(H37&lt;1),"D.O. Depletion &lt; 1.0 mg/L remaining in bottle. Environmental sample too strong. Use LESS Sample. Need more nutrient water in bottle. Sample is not dilute enough.",IF(AND(G37-H37&lt;2),"D.O. Depletion less than at least 2.0 mg/L. Environmental sample too weak. Use MORE Sample. Need less nutrient water in bottle. Sample is too dilute.","")))</f>
        <v/>
      </c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</row>
    <row r="38" spans="1:40" ht="15" customHeight="1" x14ac:dyDescent="0.2">
      <c r="A38" s="182"/>
      <c r="B38" s="220"/>
      <c r="C38" s="220"/>
      <c r="D38" s="221"/>
      <c r="E38" s="222"/>
      <c r="F38" s="215"/>
      <c r="G38" s="223"/>
      <c r="H38" s="224"/>
      <c r="I38" s="173"/>
      <c r="J38" s="204"/>
      <c r="K38" s="175"/>
      <c r="L38" s="172"/>
      <c r="M38" s="172"/>
      <c r="N38" s="180"/>
      <c r="O38" s="41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</row>
    <row r="39" spans="1:40" ht="15" customHeight="1" x14ac:dyDescent="0.2">
      <c r="A39" s="198" t="s">
        <v>15</v>
      </c>
      <c r="B39" s="184"/>
      <c r="C39" s="184"/>
      <c r="D39" s="186">
        <v>14</v>
      </c>
      <c r="E39" s="199"/>
      <c r="F39" s="215"/>
      <c r="G39" s="170"/>
      <c r="H39" s="170"/>
      <c r="I39" s="173" t="str">
        <f t="shared" si="12"/>
        <v/>
      </c>
      <c r="J39" s="204"/>
      <c r="K39" s="175" t="str">
        <f>IF(AND(G39&gt;0,H39&gt;0),I39-J39,"")</f>
        <v/>
      </c>
      <c r="L39" s="178">
        <f>IF(E39&gt;0,300/E39,0)</f>
        <v>0</v>
      </c>
      <c r="M39" s="172" t="str">
        <f>IF(AND(I39&gt;=2,H39&gt;=1),L39*K39,"INVALID")</f>
        <v>INVALID</v>
      </c>
      <c r="N39" s="180"/>
      <c r="O39" s="41"/>
      <c r="P39" s="136" t="str">
        <f t="shared" ref="P39" si="16">IF(ISBLANK(H39),"",IF(AND(H39&lt;1),"D.O. Depletion &lt; 1.0 mg/L remaining in bottle. Environmental sample too strong. Use LESS Sample. Need more nutrient water in bottle. Sample is not dilute enough.",IF(AND(G39-H39&lt;2),"D.O. Depletion less than at least 2.0 mg/L. Environmental sample too weak. Use MORE Sample. Need less nutrient water in bottle. Sample is too dilute.","")))</f>
        <v/>
      </c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</row>
    <row r="40" spans="1:40" ht="15" customHeight="1" x14ac:dyDescent="0.2">
      <c r="A40" s="182"/>
      <c r="B40" s="185"/>
      <c r="C40" s="185"/>
      <c r="D40" s="187"/>
      <c r="E40" s="200"/>
      <c r="F40" s="215"/>
      <c r="G40" s="201"/>
      <c r="H40" s="201"/>
      <c r="I40" s="202"/>
      <c r="J40" s="204"/>
      <c r="K40" s="175"/>
      <c r="L40" s="178"/>
      <c r="M40" s="172"/>
      <c r="N40" s="180"/>
      <c r="O40" s="41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</row>
    <row r="41" spans="1:40" ht="15" customHeight="1" x14ac:dyDescent="0.2">
      <c r="A41" s="198" t="s">
        <v>15</v>
      </c>
      <c r="B41" s="184"/>
      <c r="C41" s="184"/>
      <c r="D41" s="186">
        <v>15</v>
      </c>
      <c r="E41" s="199"/>
      <c r="F41" s="215"/>
      <c r="G41" s="170"/>
      <c r="H41" s="170"/>
      <c r="I41" s="173" t="str">
        <f t="shared" si="12"/>
        <v/>
      </c>
      <c r="J41" s="204"/>
      <c r="K41" s="175" t="str">
        <f t="shared" ref="K41" si="17">IF(AND(G41&gt;0,H41&gt;0),I41-J41,"")</f>
        <v/>
      </c>
      <c r="L41" s="172">
        <f t="shared" ref="L41" si="18">IF(E41&gt;0,300/E41,0)</f>
        <v>0</v>
      </c>
      <c r="M41" s="172" t="str">
        <f>IF(AND(I41&gt;=2,H41&gt;=1),L41*K41,"INVALID")</f>
        <v>INVALID</v>
      </c>
      <c r="N41" s="180"/>
      <c r="O41" s="41"/>
      <c r="P41" s="136" t="str">
        <f t="shared" ref="P41" si="19">IF(ISBLANK(H41),"",IF(AND(H41&lt;1),"D.O. Depletion &lt; 1.0 mg/L remaining in bottle. Environmental sample too strong. Use LESS Sample. Need more nutrient water in bottle. Sample is not dilute enough.",IF(AND(G41-H41&lt;2),"D.O. Depletion less than at least 2.0 mg/L. Environmental sample too weak. Use MORE Sample. Need less nutrient water in bottle. Sample is too dilute.","")))</f>
        <v/>
      </c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</row>
    <row r="42" spans="1:40" ht="15" customHeight="1" thickBot="1" x14ac:dyDescent="0.25">
      <c r="A42" s="207"/>
      <c r="B42" s="208"/>
      <c r="C42" s="208"/>
      <c r="D42" s="225"/>
      <c r="E42" s="226"/>
      <c r="F42" s="216"/>
      <c r="G42" s="171"/>
      <c r="H42" s="171"/>
      <c r="I42" s="174"/>
      <c r="J42" s="205"/>
      <c r="K42" s="176"/>
      <c r="L42" s="177"/>
      <c r="M42" s="177"/>
      <c r="N42" s="181"/>
      <c r="O42" s="41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</row>
    <row r="43" spans="1:40" ht="13.5" thickBot="1" x14ac:dyDescent="0.25">
      <c r="A43" s="8" t="s">
        <v>6</v>
      </c>
      <c r="B43" s="50"/>
      <c r="C43" s="9"/>
      <c r="D43" s="10"/>
      <c r="E43" s="9"/>
      <c r="F43" s="51"/>
      <c r="G43" s="50"/>
      <c r="H43" s="50"/>
      <c r="I43" s="49"/>
      <c r="J43" s="11"/>
      <c r="K43" s="11"/>
      <c r="L43" s="49"/>
      <c r="M43" s="48" t="s">
        <v>15</v>
      </c>
      <c r="N43" s="94" t="e">
        <f>AVERAGEIF(M33:M42,"&gt;0")</f>
        <v>#DIV/0!</v>
      </c>
      <c r="O43" s="33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</row>
    <row r="44" spans="1:40" ht="15" customHeight="1" x14ac:dyDescent="0.2">
      <c r="A44" s="164" t="s">
        <v>16</v>
      </c>
      <c r="B44" s="165"/>
      <c r="C44" s="165"/>
      <c r="D44" s="166">
        <v>16</v>
      </c>
      <c r="E44" s="167"/>
      <c r="F44" s="168" t="str">
        <f>IF(F26&gt;0,F26,"")</f>
        <v/>
      </c>
      <c r="G44" s="169"/>
      <c r="H44" s="169"/>
      <c r="I44" s="139" t="str">
        <f t="shared" ref="I44:I52" si="20">IF(AND(G44&gt;0,H44&gt;0),G44-H44,"")</f>
        <v/>
      </c>
      <c r="J44" s="158" t="e">
        <f>IF(F44&gt;0,N24*F44,"")</f>
        <v>#DIV/0!</v>
      </c>
      <c r="K44" s="159" t="str">
        <f t="shared" ref="K44:K52" si="21">IF(AND(G44&gt;0,H44&gt;0),I44-J44,"")</f>
        <v/>
      </c>
      <c r="L44" s="160">
        <f t="shared" ref="L44:L52" si="22">IF(E44&gt;0,300/E44,0)</f>
        <v>0</v>
      </c>
      <c r="M44" s="160" t="str">
        <f>IF(AND(I44&gt;=2,H44&gt;=1),L44*K44,"INVALID")</f>
        <v>INVALID</v>
      </c>
      <c r="N44" s="161" t="e">
        <f>N54</f>
        <v>#DIV/0!</v>
      </c>
      <c r="O44" s="39"/>
      <c r="P44" s="341" t="str">
        <f>IF(ISBLANK(H44),"",IF(AND(H44&lt;1),"D.O. Depletion &lt; 1.0 mg/L remaining in bottle. Environmental sample too strong. Use LESS Sample. Need more nutrient water in bottle. Sample is not dilute enough.",IF(AND(G44-H44&lt;2),"D.O. Depletion less than at least 2.0 mg/L. Environmental sample too weak. Use MORE Sample. Need less nutrient water in bottle. Sample is too dilute.","")))</f>
        <v/>
      </c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</row>
    <row r="45" spans="1:40" ht="15" customHeight="1" x14ac:dyDescent="0.2">
      <c r="A45" s="131"/>
      <c r="B45" s="148"/>
      <c r="C45" s="148"/>
      <c r="D45" s="157"/>
      <c r="E45" s="152"/>
      <c r="F45" s="154"/>
      <c r="G45" s="147"/>
      <c r="H45" s="147"/>
      <c r="I45" s="139"/>
      <c r="J45" s="141"/>
      <c r="K45" s="143"/>
      <c r="L45" s="145"/>
      <c r="M45" s="145"/>
      <c r="N45" s="162"/>
      <c r="O45" s="39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</row>
    <row r="46" spans="1:40" ht="15" customHeight="1" x14ac:dyDescent="0.2">
      <c r="A46" s="131" t="s">
        <v>16</v>
      </c>
      <c r="B46" s="148"/>
      <c r="C46" s="148"/>
      <c r="D46" s="157">
        <v>17</v>
      </c>
      <c r="E46" s="152"/>
      <c r="F46" s="154" t="str">
        <f>IF(F26&gt;0,F26,"")</f>
        <v/>
      </c>
      <c r="G46" s="147"/>
      <c r="H46" s="147"/>
      <c r="I46" s="139" t="str">
        <f t="shared" si="20"/>
        <v/>
      </c>
      <c r="J46" s="141" t="e">
        <f>IF(F46&gt;0,N24*F46,"")</f>
        <v>#DIV/0!</v>
      </c>
      <c r="K46" s="143" t="str">
        <f t="shared" si="21"/>
        <v/>
      </c>
      <c r="L46" s="145">
        <f t="shared" si="22"/>
        <v>0</v>
      </c>
      <c r="M46" s="145" t="str">
        <f t="shared" ref="M46" si="23">IF(AND(I46&gt;=2,H46&gt;=1),L46*K46,"INVALID")</f>
        <v>INVALID</v>
      </c>
      <c r="N46" s="162"/>
      <c r="O46" s="39"/>
      <c r="P46" s="341" t="str">
        <f t="shared" ref="P46" si="24">IF(ISBLANK(H46),"",IF(AND(H46&lt;1),"D.O. Depletion &lt; 1.0 mg/L remaining in bottle. Environmental sample too strong. Use LESS Sample. Need more nutrient water in bottle. Sample is not dilute enough.",IF(AND(G46-H46&lt;2),"D.O. Depletion less than at least 2.0 mg/L. Environmental sample too weak. Use MORE Sample. Need less nutrient water in bottle. Sample is too dilute.","")))</f>
        <v/>
      </c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41"/>
    </row>
    <row r="47" spans="1:40" ht="15" customHeight="1" x14ac:dyDescent="0.2">
      <c r="A47" s="131"/>
      <c r="B47" s="148"/>
      <c r="C47" s="148"/>
      <c r="D47" s="157"/>
      <c r="E47" s="152"/>
      <c r="F47" s="154"/>
      <c r="G47" s="147"/>
      <c r="H47" s="147"/>
      <c r="I47" s="139"/>
      <c r="J47" s="141"/>
      <c r="K47" s="143"/>
      <c r="L47" s="145"/>
      <c r="M47" s="145"/>
      <c r="N47" s="162"/>
      <c r="O47" s="39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</row>
    <row r="48" spans="1:40" ht="15" customHeight="1" x14ac:dyDescent="0.2">
      <c r="A48" s="131" t="s">
        <v>16</v>
      </c>
      <c r="B48" s="148"/>
      <c r="C48" s="148"/>
      <c r="D48" s="150">
        <v>18</v>
      </c>
      <c r="E48" s="152"/>
      <c r="F48" s="154" t="str">
        <f>IF(F26&gt;0,F26,"")</f>
        <v/>
      </c>
      <c r="G48" s="147"/>
      <c r="H48" s="147"/>
      <c r="I48" s="139" t="str">
        <f t="shared" si="20"/>
        <v/>
      </c>
      <c r="J48" s="141" t="e">
        <f>IF(F48&gt;0,N24*F48,"")</f>
        <v>#DIV/0!</v>
      </c>
      <c r="K48" s="143" t="str">
        <f t="shared" si="21"/>
        <v/>
      </c>
      <c r="L48" s="145">
        <f t="shared" si="22"/>
        <v>0</v>
      </c>
      <c r="M48" s="145" t="str">
        <f t="shared" ref="M48" si="25">IF(AND(I48&gt;=2,H48&gt;=1),L48*K48,"INVALID")</f>
        <v>INVALID</v>
      </c>
      <c r="N48" s="162"/>
      <c r="O48" s="39"/>
      <c r="P48" s="341" t="str">
        <f t="shared" ref="P48" si="26">IF(ISBLANK(H48),"",IF(AND(H48&lt;1),"D.O. Depletion &lt; 1.0 mg/L remaining in bottle. Environmental sample too strong. Use LESS Sample. Need more nutrient water in bottle. Sample is not dilute enough.",IF(AND(G48-H48&lt;2),"D.O. Depletion less than at least 2.0 mg/L. Environmental sample too weak. Use MORE Sample. Need less nutrient water in bottle. Sample is too dilute.","")))</f>
        <v/>
      </c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</row>
    <row r="49" spans="1:40" ht="15" customHeight="1" x14ac:dyDescent="0.2">
      <c r="A49" s="131"/>
      <c r="B49" s="148"/>
      <c r="C49" s="148"/>
      <c r="D49" s="150"/>
      <c r="E49" s="152"/>
      <c r="F49" s="154"/>
      <c r="G49" s="147"/>
      <c r="H49" s="147"/>
      <c r="I49" s="139"/>
      <c r="J49" s="141"/>
      <c r="K49" s="143"/>
      <c r="L49" s="145"/>
      <c r="M49" s="145"/>
      <c r="N49" s="162"/>
      <c r="O49" s="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</row>
    <row r="50" spans="1:40" ht="15" customHeight="1" x14ac:dyDescent="0.2">
      <c r="A50" s="131" t="s">
        <v>16</v>
      </c>
      <c r="B50" s="148"/>
      <c r="C50" s="148"/>
      <c r="D50" s="150">
        <v>19</v>
      </c>
      <c r="E50" s="152"/>
      <c r="F50" s="154" t="str">
        <f>IF(F26&gt;0,F26,"")</f>
        <v/>
      </c>
      <c r="G50" s="147"/>
      <c r="H50" s="147"/>
      <c r="I50" s="139" t="str">
        <f t="shared" si="20"/>
        <v/>
      </c>
      <c r="J50" s="141" t="e">
        <f>IF(F50&gt;0,N24*F50,"")</f>
        <v>#DIV/0!</v>
      </c>
      <c r="K50" s="143" t="str">
        <f t="shared" si="21"/>
        <v/>
      </c>
      <c r="L50" s="145">
        <f t="shared" si="22"/>
        <v>0</v>
      </c>
      <c r="M50" s="145" t="str">
        <f t="shared" ref="M50" si="27">IF(AND(I50&gt;=2,H50&gt;=1),L50*K50,"INVALID")</f>
        <v>INVALID</v>
      </c>
      <c r="N50" s="162"/>
      <c r="O50" s="41"/>
      <c r="P50" s="341" t="str">
        <f t="shared" ref="P50" si="28">IF(ISBLANK(H50),"",IF(AND(H50&lt;1),"D.O. Depletion &lt; 1.0 mg/L remaining in bottle. Environmental sample too strong. Use LESS Sample. Need more nutrient water in bottle. Sample is not dilute enough.",IF(AND(G50-H50&lt;2),"D.O. Depletion less than at least 2.0 mg/L. Environmental sample too weak. Use MORE Sample. Need less nutrient water in bottle. Sample is too dilute.","")))</f>
        <v/>
      </c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</row>
    <row r="51" spans="1:40" ht="15" customHeight="1" x14ac:dyDescent="0.2">
      <c r="A51" s="131"/>
      <c r="B51" s="148"/>
      <c r="C51" s="148"/>
      <c r="D51" s="150"/>
      <c r="E51" s="152"/>
      <c r="F51" s="154"/>
      <c r="G51" s="147"/>
      <c r="H51" s="147"/>
      <c r="I51" s="139"/>
      <c r="J51" s="141"/>
      <c r="K51" s="143"/>
      <c r="L51" s="145"/>
      <c r="M51" s="145"/>
      <c r="N51" s="162"/>
      <c r="O51" s="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</row>
    <row r="52" spans="1:40" ht="15" customHeight="1" x14ac:dyDescent="0.2">
      <c r="A52" s="131" t="s">
        <v>16</v>
      </c>
      <c r="B52" s="148"/>
      <c r="C52" s="148"/>
      <c r="D52" s="150">
        <v>20</v>
      </c>
      <c r="E52" s="152"/>
      <c r="F52" s="154" t="str">
        <f>IF(F26&gt;0,F26,"")</f>
        <v/>
      </c>
      <c r="G52" s="147"/>
      <c r="H52" s="147"/>
      <c r="I52" s="139" t="str">
        <f t="shared" si="20"/>
        <v/>
      </c>
      <c r="J52" s="141" t="e">
        <f>IF(F52&gt;0,N24*F52,"")</f>
        <v>#DIV/0!</v>
      </c>
      <c r="K52" s="143" t="str">
        <f t="shared" si="21"/>
        <v/>
      </c>
      <c r="L52" s="145">
        <f t="shared" si="22"/>
        <v>0</v>
      </c>
      <c r="M52" s="145" t="str">
        <f t="shared" ref="M52" si="29">IF(AND(I52&gt;=2,H52&gt;=1),L52*K52,"INVALID")</f>
        <v>INVALID</v>
      </c>
      <c r="N52" s="162"/>
      <c r="O52" s="41"/>
      <c r="P52" s="341" t="str">
        <f t="shared" ref="P52" si="30">IF(ISBLANK(H52),"",IF(AND(H52&lt;1),"D.O. Depletion &lt; 1.0 mg/L remaining in bottle. Environmental sample too strong. Use LESS Sample. Need more nutrient water in bottle. Sample is not dilute enough.",IF(AND(G52-H52&lt;2),"D.O. Depletion less than at least 2.0 mg/L. Environmental sample too weak. Use MORE Sample. Need less nutrient water in bottle. Sample is too dilute.","")))</f>
        <v/>
      </c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</row>
    <row r="53" spans="1:40" ht="15" customHeight="1" thickBot="1" x14ac:dyDescent="0.25">
      <c r="A53" s="132"/>
      <c r="B53" s="149"/>
      <c r="C53" s="149"/>
      <c r="D53" s="151"/>
      <c r="E53" s="153"/>
      <c r="F53" s="155"/>
      <c r="G53" s="156"/>
      <c r="H53" s="156"/>
      <c r="I53" s="140"/>
      <c r="J53" s="142"/>
      <c r="K53" s="144"/>
      <c r="L53" s="146"/>
      <c r="M53" s="146"/>
      <c r="N53" s="163"/>
      <c r="O53" s="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</row>
    <row r="54" spans="1:40" ht="12.2" customHeight="1" thickBot="1" x14ac:dyDescent="0.25">
      <c r="A54" s="4" t="s">
        <v>6</v>
      </c>
      <c r="B54" s="26"/>
      <c r="C54" s="6"/>
      <c r="D54" s="7"/>
      <c r="E54" s="6"/>
      <c r="F54" s="27"/>
      <c r="G54" s="26"/>
      <c r="H54" s="26"/>
      <c r="I54" s="12"/>
      <c r="J54" s="5"/>
      <c r="K54" s="5"/>
      <c r="L54" s="12"/>
      <c r="M54" s="28" t="s">
        <v>16</v>
      </c>
      <c r="N54" s="29" t="e">
        <f>AVERAGEIF(M44:M49,"&gt;0")</f>
        <v>#DIV/0!</v>
      </c>
      <c r="O54" s="33"/>
    </row>
    <row r="55" spans="1:40" ht="18" customHeight="1" thickBot="1" x14ac:dyDescent="0.25">
      <c r="A55" s="30" t="s">
        <v>26</v>
      </c>
      <c r="B55" s="70"/>
      <c r="C55" s="31"/>
      <c r="D55" s="31"/>
      <c r="E55" s="31"/>
      <c r="F55" s="31"/>
      <c r="G55" s="31"/>
      <c r="H55" s="31"/>
      <c r="I55" s="31"/>
      <c r="J55" s="31"/>
      <c r="K55" s="31"/>
      <c r="L55" s="137" t="s">
        <v>23</v>
      </c>
      <c r="M55" s="138"/>
      <c r="N55" s="44" t="e">
        <f>(N43-N54)/N43*100%</f>
        <v>#DIV/0!</v>
      </c>
      <c r="O55" s="42"/>
    </row>
    <row r="56" spans="1:40" ht="18" customHeight="1" x14ac:dyDescent="0.2">
      <c r="A56" s="315"/>
      <c r="B56" s="316"/>
      <c r="C56" s="316"/>
      <c r="D56" s="316"/>
      <c r="E56" s="316"/>
      <c r="F56" s="316"/>
      <c r="G56" s="317"/>
      <c r="H56" s="330" t="s">
        <v>41</v>
      </c>
      <c r="I56" s="331"/>
      <c r="J56" s="331"/>
      <c r="K56" s="331"/>
      <c r="L56" s="332"/>
      <c r="M56" s="53" t="s">
        <v>34</v>
      </c>
      <c r="N56" s="22" t="s">
        <v>35</v>
      </c>
      <c r="O56" s="84"/>
      <c r="P56" s="13"/>
      <c r="Q56" s="13"/>
    </row>
    <row r="57" spans="1:40" ht="18" customHeight="1" x14ac:dyDescent="0.2">
      <c r="A57" s="318"/>
      <c r="B57" s="319"/>
      <c r="C57" s="319"/>
      <c r="D57" s="319"/>
      <c r="E57" s="319"/>
      <c r="F57" s="319"/>
      <c r="G57" s="320"/>
      <c r="H57" s="306" t="s">
        <v>48</v>
      </c>
      <c r="I57" s="307"/>
      <c r="J57" s="307"/>
      <c r="K57" s="307"/>
      <c r="L57" s="308"/>
      <c r="M57" s="15" t="s">
        <v>27</v>
      </c>
      <c r="N57" s="16" t="s">
        <v>32</v>
      </c>
      <c r="O57" s="10"/>
    </row>
    <row r="58" spans="1:40" ht="18" customHeight="1" x14ac:dyDescent="0.2">
      <c r="A58" s="318"/>
      <c r="B58" s="319"/>
      <c r="C58" s="319"/>
      <c r="D58" s="319"/>
      <c r="E58" s="319"/>
      <c r="F58" s="319"/>
      <c r="G58" s="320"/>
      <c r="H58" s="304" t="s">
        <v>18</v>
      </c>
      <c r="I58" s="303"/>
      <c r="J58" s="303"/>
      <c r="K58" s="303"/>
      <c r="L58" s="305"/>
      <c r="M58" s="15" t="s">
        <v>28</v>
      </c>
      <c r="N58" s="16" t="s">
        <v>33</v>
      </c>
      <c r="O58" s="10"/>
    </row>
    <row r="59" spans="1:40" ht="18" customHeight="1" x14ac:dyDescent="0.2">
      <c r="A59" s="318"/>
      <c r="B59" s="319"/>
      <c r="C59" s="319"/>
      <c r="D59" s="319"/>
      <c r="E59" s="319"/>
      <c r="F59" s="319"/>
      <c r="G59" s="320"/>
      <c r="H59" s="304" t="s">
        <v>49</v>
      </c>
      <c r="I59" s="303"/>
      <c r="J59" s="303"/>
      <c r="K59" s="303"/>
      <c r="L59" s="305"/>
      <c r="M59" s="15" t="s">
        <v>29</v>
      </c>
      <c r="N59" s="16" t="s">
        <v>27</v>
      </c>
      <c r="O59" s="10"/>
    </row>
    <row r="60" spans="1:40" ht="18" customHeight="1" x14ac:dyDescent="0.2">
      <c r="A60" s="318"/>
      <c r="B60" s="319"/>
      <c r="C60" s="319"/>
      <c r="D60" s="319"/>
      <c r="E60" s="319"/>
      <c r="F60" s="319"/>
      <c r="G60" s="320"/>
      <c r="H60" s="133" t="s">
        <v>50</v>
      </c>
      <c r="I60" s="134"/>
      <c r="J60" s="134"/>
      <c r="K60" s="134"/>
      <c r="L60" s="135"/>
      <c r="M60" s="15" t="s">
        <v>30</v>
      </c>
      <c r="N60" s="16" t="s">
        <v>28</v>
      </c>
      <c r="O60" s="10"/>
    </row>
    <row r="61" spans="1:40" ht="18" customHeight="1" x14ac:dyDescent="0.2">
      <c r="A61" s="318"/>
      <c r="B61" s="319"/>
      <c r="C61" s="319"/>
      <c r="D61" s="319"/>
      <c r="E61" s="319"/>
      <c r="F61" s="319"/>
      <c r="G61" s="320"/>
      <c r="H61" s="306" t="s">
        <v>42</v>
      </c>
      <c r="I61" s="307"/>
      <c r="J61" s="307"/>
      <c r="K61" s="307"/>
      <c r="L61" s="308"/>
      <c r="M61" s="15" t="s">
        <v>31</v>
      </c>
      <c r="N61" s="16" t="s">
        <v>29</v>
      </c>
      <c r="O61" s="10"/>
    </row>
    <row r="62" spans="1:40" ht="18" customHeight="1" x14ac:dyDescent="0.2">
      <c r="A62" s="318"/>
      <c r="B62" s="319"/>
      <c r="C62" s="319"/>
      <c r="D62" s="319"/>
      <c r="E62" s="319"/>
      <c r="F62" s="319"/>
      <c r="G62" s="320"/>
      <c r="H62" s="309" t="s">
        <v>47</v>
      </c>
      <c r="I62" s="310"/>
      <c r="J62" s="310"/>
      <c r="K62" s="310"/>
      <c r="L62" s="311"/>
      <c r="M62" s="15" t="s">
        <v>32</v>
      </c>
      <c r="N62" s="16" t="s">
        <v>30</v>
      </c>
      <c r="O62" s="10"/>
    </row>
    <row r="63" spans="1:40" ht="18" customHeight="1" thickBot="1" x14ac:dyDescent="0.25">
      <c r="A63" s="321"/>
      <c r="B63" s="322"/>
      <c r="C63" s="322"/>
      <c r="D63" s="322"/>
      <c r="E63" s="322"/>
      <c r="F63" s="322"/>
      <c r="G63" s="323"/>
      <c r="H63" s="312"/>
      <c r="I63" s="313"/>
      <c r="J63" s="313"/>
      <c r="K63" s="313"/>
      <c r="L63" s="314"/>
      <c r="M63" s="17" t="s">
        <v>33</v>
      </c>
      <c r="N63" s="18" t="s">
        <v>31</v>
      </c>
      <c r="O63" s="10"/>
    </row>
    <row r="64" spans="1:40" x14ac:dyDescent="0.2">
      <c r="A64" s="329"/>
      <c r="B64" s="329"/>
      <c r="C64" s="329"/>
      <c r="D64" s="329"/>
      <c r="E64" s="329"/>
      <c r="H64" s="67"/>
    </row>
    <row r="65" spans="1:10" x14ac:dyDescent="0.2">
      <c r="A65" s="329"/>
      <c r="B65" s="329"/>
      <c r="C65" s="329"/>
      <c r="D65" s="329"/>
      <c r="E65" s="329"/>
    </row>
    <row r="66" spans="1:10" x14ac:dyDescent="0.2">
      <c r="A66" s="329"/>
      <c r="B66" s="337"/>
      <c r="C66" s="337"/>
      <c r="D66" s="337"/>
      <c r="E66" s="337"/>
      <c r="J66" s="67"/>
    </row>
    <row r="67" spans="1:10" x14ac:dyDescent="0.2">
      <c r="A67" s="337"/>
      <c r="B67" s="337"/>
      <c r="C67" s="337"/>
      <c r="D67" s="337"/>
      <c r="E67" s="337"/>
    </row>
    <row r="68" spans="1:10" x14ac:dyDescent="0.2">
      <c r="A68" s="338"/>
      <c r="B68" s="339"/>
      <c r="C68" s="339"/>
      <c r="D68" s="339"/>
      <c r="E68" s="339"/>
    </row>
    <row r="69" spans="1:10" x14ac:dyDescent="0.2">
      <c r="A69" s="303"/>
      <c r="B69" s="303"/>
      <c r="C69" s="303"/>
      <c r="D69" s="303"/>
      <c r="E69" s="303"/>
    </row>
    <row r="70" spans="1:10" x14ac:dyDescent="0.2">
      <c r="A70" s="31"/>
      <c r="B70" s="31"/>
      <c r="C70" s="31"/>
      <c r="D70" s="31"/>
      <c r="E70" s="31"/>
    </row>
  </sheetData>
  <sheetProtection algorithmName="SHA-512" hashValue="611uvVRwbuDBibZIQc9ElNM+OHzEtqs9u03u+QZSdjn3fmUjV+sfWvlWpGRxUoAGsYZBkWZp7FIMudh7ztD35A==" saltValue="tufXok9s+vkz12PFH/kPog==" spinCount="100000" sheet="1" objects="1" scenarios="1"/>
  <mergeCells count="285">
    <mergeCell ref="I8:I9"/>
    <mergeCell ref="H10:H11"/>
    <mergeCell ref="I10:I11"/>
    <mergeCell ref="P10:AN11"/>
    <mergeCell ref="E1:N3"/>
    <mergeCell ref="B3:C3"/>
    <mergeCell ref="E4:N6"/>
    <mergeCell ref="B5:C5"/>
    <mergeCell ref="B7:C7"/>
    <mergeCell ref="E7:F7"/>
    <mergeCell ref="G7:K7"/>
    <mergeCell ref="M7:N7"/>
    <mergeCell ref="J8:J9"/>
    <mergeCell ref="K8:K9"/>
    <mergeCell ref="L8:L9"/>
    <mergeCell ref="M8:M9"/>
    <mergeCell ref="N8:N9"/>
    <mergeCell ref="B9:C9"/>
    <mergeCell ref="A10:A11"/>
    <mergeCell ref="B10:B11"/>
    <mergeCell ref="C10:C11"/>
    <mergeCell ref="D10:D11"/>
    <mergeCell ref="E10:F15"/>
    <mergeCell ref="G10:G11"/>
    <mergeCell ref="A8:A9"/>
    <mergeCell ref="D8:D9"/>
    <mergeCell ref="E8:E9"/>
    <mergeCell ref="F8:F9"/>
    <mergeCell ref="G8:H8"/>
    <mergeCell ref="P12:AN13"/>
    <mergeCell ref="A14:A15"/>
    <mergeCell ref="B14:B15"/>
    <mergeCell ref="C14:C15"/>
    <mergeCell ref="D14:D15"/>
    <mergeCell ref="G14:G15"/>
    <mergeCell ref="H14:H15"/>
    <mergeCell ref="I14:I15"/>
    <mergeCell ref="P14:AN15"/>
    <mergeCell ref="A12:A13"/>
    <mergeCell ref="B12:B13"/>
    <mergeCell ref="C12:C13"/>
    <mergeCell ref="D12:D13"/>
    <mergeCell ref="G12:G13"/>
    <mergeCell ref="H12:H13"/>
    <mergeCell ref="I12:I13"/>
    <mergeCell ref="G16:H16"/>
    <mergeCell ref="P16:AN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P17:AN18"/>
    <mergeCell ref="A19:A20"/>
    <mergeCell ref="B19:B20"/>
    <mergeCell ref="C19:C20"/>
    <mergeCell ref="D19:D20"/>
    <mergeCell ref="E19:E20"/>
    <mergeCell ref="F19:F20"/>
    <mergeCell ref="G19:G20"/>
    <mergeCell ref="H19:H20"/>
    <mergeCell ref="P19:AN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P23:AN24"/>
    <mergeCell ref="J24:K24"/>
    <mergeCell ref="L24:M25"/>
    <mergeCell ref="N24:N25"/>
    <mergeCell ref="G25:H25"/>
    <mergeCell ref="J25:K25"/>
    <mergeCell ref="P25:AN25"/>
    <mergeCell ref="I21:I22"/>
    <mergeCell ref="P21:AN22"/>
    <mergeCell ref="M26:M27"/>
    <mergeCell ref="N26:N31"/>
    <mergeCell ref="P26:AN27"/>
    <mergeCell ref="A28:A29"/>
    <mergeCell ref="B28:B29"/>
    <mergeCell ref="C28:C29"/>
    <mergeCell ref="D28:D29"/>
    <mergeCell ref="E28:E29"/>
    <mergeCell ref="F28:F29"/>
    <mergeCell ref="G28:G29"/>
    <mergeCell ref="G26:G27"/>
    <mergeCell ref="H26:H27"/>
    <mergeCell ref="I26:I27"/>
    <mergeCell ref="J26:J27"/>
    <mergeCell ref="K26:K27"/>
    <mergeCell ref="L26:L27"/>
    <mergeCell ref="A26:A27"/>
    <mergeCell ref="B26:B27"/>
    <mergeCell ref="C26:C27"/>
    <mergeCell ref="D26:D27"/>
    <mergeCell ref="E26:E27"/>
    <mergeCell ref="F26:F27"/>
    <mergeCell ref="P28:AN29"/>
    <mergeCell ref="A30:A31"/>
    <mergeCell ref="P30:AN31"/>
    <mergeCell ref="B30:B31"/>
    <mergeCell ref="C30:C31"/>
    <mergeCell ref="D30:D31"/>
    <mergeCell ref="E30:E31"/>
    <mergeCell ref="F30:F31"/>
    <mergeCell ref="G30:G31"/>
    <mergeCell ref="H30:H31"/>
    <mergeCell ref="I30:I31"/>
    <mergeCell ref="J28:J29"/>
    <mergeCell ref="K28:K29"/>
    <mergeCell ref="L28:L29"/>
    <mergeCell ref="M28:M29"/>
    <mergeCell ref="J30:J31"/>
    <mergeCell ref="K30:K31"/>
    <mergeCell ref="L30:L31"/>
    <mergeCell ref="M30:M31"/>
    <mergeCell ref="H28:H29"/>
    <mergeCell ref="I28:I29"/>
    <mergeCell ref="L35:L36"/>
    <mergeCell ref="M35:M36"/>
    <mergeCell ref="A33:A34"/>
    <mergeCell ref="B33:B34"/>
    <mergeCell ref="C33:C34"/>
    <mergeCell ref="D33:D34"/>
    <mergeCell ref="E33:E34"/>
    <mergeCell ref="L33:L34"/>
    <mergeCell ref="M33:M34"/>
    <mergeCell ref="A35:A36"/>
    <mergeCell ref="B35:B36"/>
    <mergeCell ref="C35:C36"/>
    <mergeCell ref="D35:D36"/>
    <mergeCell ref="E35:E36"/>
    <mergeCell ref="G35:G36"/>
    <mergeCell ref="F33:F42"/>
    <mergeCell ref="G33:G34"/>
    <mergeCell ref="H33:H34"/>
    <mergeCell ref="I33:I34"/>
    <mergeCell ref="J33:J42"/>
    <mergeCell ref="K33:K34"/>
    <mergeCell ref="H35:H36"/>
    <mergeCell ref="I35:I36"/>
    <mergeCell ref="I39:I40"/>
    <mergeCell ref="H41:H42"/>
    <mergeCell ref="I41:I42"/>
    <mergeCell ref="K41:K42"/>
    <mergeCell ref="L41:L42"/>
    <mergeCell ref="M41:M42"/>
    <mergeCell ref="P41:AN42"/>
    <mergeCell ref="A39:A40"/>
    <mergeCell ref="B39:B40"/>
    <mergeCell ref="C39:C40"/>
    <mergeCell ref="D39:D40"/>
    <mergeCell ref="E39:E40"/>
    <mergeCell ref="G39:G40"/>
    <mergeCell ref="K39:K40"/>
    <mergeCell ref="L39:L40"/>
    <mergeCell ref="M39:M40"/>
    <mergeCell ref="A41:A42"/>
    <mergeCell ref="B41:B42"/>
    <mergeCell ref="C41:C42"/>
    <mergeCell ref="D41:D42"/>
    <mergeCell ref="E41:E42"/>
    <mergeCell ref="G41:G42"/>
    <mergeCell ref="N33:N42"/>
    <mergeCell ref="P33:AN34"/>
    <mergeCell ref="K35:K36"/>
    <mergeCell ref="P35:AN36"/>
    <mergeCell ref="A37:A38"/>
    <mergeCell ref="B37:B38"/>
    <mergeCell ref="C37:C38"/>
    <mergeCell ref="D37:D38"/>
    <mergeCell ref="E37:E38"/>
    <mergeCell ref="G37:G38"/>
    <mergeCell ref="H37:H38"/>
    <mergeCell ref="H39:H40"/>
    <mergeCell ref="P39:AN40"/>
    <mergeCell ref="K37:K38"/>
    <mergeCell ref="L37:L38"/>
    <mergeCell ref="M37:M38"/>
    <mergeCell ref="P37:AN38"/>
    <mergeCell ref="I37:I38"/>
    <mergeCell ref="M44:M45"/>
    <mergeCell ref="N44:N53"/>
    <mergeCell ref="P44:AN45"/>
    <mergeCell ref="A46:A47"/>
    <mergeCell ref="B46:B47"/>
    <mergeCell ref="C46:C47"/>
    <mergeCell ref="D46:D47"/>
    <mergeCell ref="E46:E47"/>
    <mergeCell ref="F46:F47"/>
    <mergeCell ref="G46:G47"/>
    <mergeCell ref="G44:G45"/>
    <mergeCell ref="H44:H45"/>
    <mergeCell ref="I44:I45"/>
    <mergeCell ref="J44:J45"/>
    <mergeCell ref="K44:K45"/>
    <mergeCell ref="L44:L45"/>
    <mergeCell ref="A44:A45"/>
    <mergeCell ref="B44:B45"/>
    <mergeCell ref="C44:C45"/>
    <mergeCell ref="D44:D45"/>
    <mergeCell ref="E44:E45"/>
    <mergeCell ref="F44:F45"/>
    <mergeCell ref="P46:AN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H46:H47"/>
    <mergeCell ref="I46:I47"/>
    <mergeCell ref="J46:J47"/>
    <mergeCell ref="K46:K47"/>
    <mergeCell ref="L46:L47"/>
    <mergeCell ref="M46:M47"/>
    <mergeCell ref="J48:J49"/>
    <mergeCell ref="K48:K49"/>
    <mergeCell ref="L48:L49"/>
    <mergeCell ref="M48:M49"/>
    <mergeCell ref="P48:AN49"/>
    <mergeCell ref="A50:A51"/>
    <mergeCell ref="B50:B51"/>
    <mergeCell ref="C50:C51"/>
    <mergeCell ref="D50:D51"/>
    <mergeCell ref="E50:E51"/>
    <mergeCell ref="L50:L51"/>
    <mergeCell ref="M50:M51"/>
    <mergeCell ref="P50:AN51"/>
    <mergeCell ref="A52:A53"/>
    <mergeCell ref="B52:B53"/>
    <mergeCell ref="C52:C53"/>
    <mergeCell ref="D52:D53"/>
    <mergeCell ref="E52:E53"/>
    <mergeCell ref="F52:F53"/>
    <mergeCell ref="G52:G53"/>
    <mergeCell ref="F50:F51"/>
    <mergeCell ref="G50:G51"/>
    <mergeCell ref="H50:H51"/>
    <mergeCell ref="I50:I51"/>
    <mergeCell ref="J50:J51"/>
    <mergeCell ref="K50:K51"/>
    <mergeCell ref="A64:E64"/>
    <mergeCell ref="A65:E65"/>
    <mergeCell ref="A66:E66"/>
    <mergeCell ref="A67:E67"/>
    <mergeCell ref="A68:E68"/>
    <mergeCell ref="A69:E69"/>
    <mergeCell ref="P52:AN53"/>
    <mergeCell ref="L55:M55"/>
    <mergeCell ref="A56:G63"/>
    <mergeCell ref="H56:L56"/>
    <mergeCell ref="H57:L57"/>
    <mergeCell ref="H58:L58"/>
    <mergeCell ref="H59:L59"/>
    <mergeCell ref="H60:L60"/>
    <mergeCell ref="H61:L61"/>
    <mergeCell ref="H62:L63"/>
    <mergeCell ref="H52:H53"/>
    <mergeCell ref="I52:I53"/>
    <mergeCell ref="J52:J53"/>
    <mergeCell ref="K52:K53"/>
    <mergeCell ref="L52:L53"/>
    <mergeCell ref="M52:M53"/>
  </mergeCells>
  <conditionalFormatting sqref="I10:I16">
    <cfRule type="cellIs" dxfId="467" priority="42" operator="greaterThan">
      <formula>0.2</formula>
    </cfRule>
  </conditionalFormatting>
  <conditionalFormatting sqref="M26:M31">
    <cfRule type="containsText" dxfId="466" priority="29" operator="containsText" text="invalid">
      <formula>NOT(ISERROR(SEARCH("invalid",M26)))</formula>
    </cfRule>
    <cfRule type="cellIs" dxfId="465" priority="40" operator="lessThan">
      <formula>167.5</formula>
    </cfRule>
    <cfRule type="cellIs" dxfId="464" priority="41" operator="greaterThan">
      <formula>228.5</formula>
    </cfRule>
  </conditionalFormatting>
  <conditionalFormatting sqref="M33:M42 M44:M53">
    <cfRule type="containsText" dxfId="463" priority="39" operator="containsText" text="INVALID">
      <formula>NOT(ISERROR(SEARCH("INVALID",M33)))</formula>
    </cfRule>
  </conditionalFormatting>
  <conditionalFormatting sqref="P33 P44 P46 P48 P50 P52 P35 P37 P39 P41">
    <cfRule type="containsText" dxfId="462" priority="38" operator="containsText" text="Sample">
      <formula>NOT(ISERROR(SEARCH("Sample",P33)))</formula>
    </cfRule>
  </conditionalFormatting>
  <conditionalFormatting sqref="P26 P28 P30">
    <cfRule type="containsText" dxfId="461" priority="37" operator="containsText" text="seed">
      <formula>NOT(ISERROR(SEARCH("seed",P26)))</formula>
    </cfRule>
  </conditionalFormatting>
  <conditionalFormatting sqref="P14 P10 P12">
    <cfRule type="containsText" dxfId="460" priority="36" operator="containsText" text="contamination">
      <formula>NOT(ISERROR(SEARCH("contamination",P10)))</formula>
    </cfRule>
  </conditionalFormatting>
  <conditionalFormatting sqref="P16">
    <cfRule type="containsText" dxfId="459" priority="35" operator="containsText" text="outside">
      <formula>NOT(ISERROR(SEARCH("outside",P16)))</formula>
    </cfRule>
  </conditionalFormatting>
  <conditionalFormatting sqref="I16 F25 I25 N26 P16 N43 N54 N32">
    <cfRule type="containsErrors" dxfId="458" priority="34">
      <formula>ISERROR(F16)</formula>
    </cfRule>
  </conditionalFormatting>
  <conditionalFormatting sqref="M18">
    <cfRule type="containsErrors" dxfId="457" priority="33">
      <formula>ISERROR(M18)</formula>
    </cfRule>
  </conditionalFormatting>
  <conditionalFormatting sqref="N33">
    <cfRule type="containsErrors" dxfId="456" priority="32">
      <formula>ISERROR(N33)</formula>
    </cfRule>
  </conditionalFormatting>
  <conditionalFormatting sqref="N44">
    <cfRule type="containsErrors" dxfId="455" priority="31">
      <formula>ISERROR(N44)</formula>
    </cfRule>
  </conditionalFormatting>
  <conditionalFormatting sqref="N55">
    <cfRule type="containsErrors" dxfId="454" priority="30">
      <formula>ISERROR(N55)</formula>
    </cfRule>
  </conditionalFormatting>
  <conditionalFormatting sqref="M33:M42">
    <cfRule type="containsText" dxfId="453" priority="28" operator="containsText" text="invalid">
      <formula>NOT(ISERROR(SEARCH("invalid",M33)))</formula>
    </cfRule>
  </conditionalFormatting>
  <conditionalFormatting sqref="M44:M53">
    <cfRule type="containsText" dxfId="452" priority="27" operator="containsText" text="invalid">
      <formula>NOT(ISERROR(SEARCH("invalid",M44)))</formula>
    </cfRule>
  </conditionalFormatting>
  <conditionalFormatting sqref="I26:M31 P30 P28 P26">
    <cfRule type="cellIs" dxfId="451" priority="25" operator="equal">
      <formula>0</formula>
    </cfRule>
    <cfRule type="containsErrors" dxfId="450" priority="26">
      <formula>ISERROR(I26)</formula>
    </cfRule>
  </conditionalFormatting>
  <conditionalFormatting sqref="I33:M42 P41 P39 P37 P35 P33">
    <cfRule type="cellIs" dxfId="449" priority="23" operator="equal">
      <formula>0</formula>
    </cfRule>
    <cfRule type="containsErrors" dxfId="448" priority="24">
      <formula>ISERROR(I33)</formula>
    </cfRule>
  </conditionalFormatting>
  <conditionalFormatting sqref="I44:N53 P44 P50 P48 P46 P52">
    <cfRule type="cellIs" dxfId="447" priority="21" operator="equal">
      <formula>0</formula>
    </cfRule>
    <cfRule type="containsErrors" dxfId="446" priority="22">
      <formula>ISERROR(I44)</formula>
    </cfRule>
  </conditionalFormatting>
  <conditionalFormatting sqref="P30 P28 P26">
    <cfRule type="containsBlanks" dxfId="445" priority="20">
      <formula>LEN(TRIM(P26))=0</formula>
    </cfRule>
  </conditionalFormatting>
  <conditionalFormatting sqref="I10:I15">
    <cfRule type="containsBlanks" dxfId="444" priority="19">
      <formula>LEN(TRIM(I10))=0</formula>
    </cfRule>
  </conditionalFormatting>
  <conditionalFormatting sqref="J24:K25">
    <cfRule type="containsText" dxfId="443" priority="18" operator="containsText" text="too">
      <formula>NOT(ISERROR(SEARCH("too",J24)))</formula>
    </cfRule>
  </conditionalFormatting>
  <conditionalFormatting sqref="E19 E21 E23 E17">
    <cfRule type="containsText" dxfId="442" priority="17" operator="containsText" text="delete">
      <formula>NOT(ISERROR(SEARCH("delete",E17)))</formula>
    </cfRule>
  </conditionalFormatting>
  <conditionalFormatting sqref="P25">
    <cfRule type="containsText" dxfId="441" priority="16" operator="containsText" text="seed">
      <formula>NOT(ISERROR(SEARCH("seed",P25)))</formula>
    </cfRule>
  </conditionalFormatting>
  <conditionalFormatting sqref="J24:K25 N24:N25 P25">
    <cfRule type="containsErrors" dxfId="440" priority="15">
      <formula>ISERROR(J24)</formula>
    </cfRule>
  </conditionalFormatting>
  <conditionalFormatting sqref="M26:M31 M33:M42 M44:M53">
    <cfRule type="cellIs" dxfId="439" priority="14" operator="lessThan">
      <formula>0</formula>
    </cfRule>
  </conditionalFormatting>
  <conditionalFormatting sqref="P17 P23 P19 P21">
    <cfRule type="containsText" dxfId="438" priority="13" operator="containsText" text="Need">
      <formula>NOT(ISERROR(SEARCH("Need",P17)))</formula>
    </cfRule>
  </conditionalFormatting>
  <conditionalFormatting sqref="I17:I24">
    <cfRule type="expression" dxfId="437" priority="12">
      <formula>(G17-H17&lt;2)</formula>
    </cfRule>
  </conditionalFormatting>
  <conditionalFormatting sqref="I17:I24">
    <cfRule type="expression" dxfId="436" priority="11">
      <formula>(H17&lt;1)</formula>
    </cfRule>
  </conditionalFormatting>
  <conditionalFormatting sqref="I17:I24">
    <cfRule type="expression" dxfId="435" priority="10">
      <formula>ISBLANK(H17)</formula>
    </cfRule>
  </conditionalFormatting>
  <conditionalFormatting sqref="E17:E18">
    <cfRule type="expression" dxfId="434" priority="9">
      <formula>ISBLANK(H17)</formula>
    </cfRule>
  </conditionalFormatting>
  <conditionalFormatting sqref="E19:E20">
    <cfRule type="expression" dxfId="433" priority="8">
      <formula>ISBLANK(H19)</formula>
    </cfRule>
  </conditionalFormatting>
  <conditionalFormatting sqref="E21:E22">
    <cfRule type="expression" dxfId="432" priority="7">
      <formula>ISBLANK(H21)</formula>
    </cfRule>
  </conditionalFormatting>
  <conditionalFormatting sqref="E23:E24">
    <cfRule type="expression" dxfId="431" priority="6">
      <formula>ISBLANK(H23)</formula>
    </cfRule>
  </conditionalFormatting>
  <conditionalFormatting sqref="P10:AN15">
    <cfRule type="containsText" dxfId="430" priority="4" operator="containsText" text="meter">
      <formula>NOT(ISERROR(SEARCH("meter",P10)))</formula>
    </cfRule>
    <cfRule type="containsText" dxfId="429" priority="5" operator="containsText" text="False">
      <formula>NOT(ISERROR(SEARCH("False",P10)))</formula>
    </cfRule>
  </conditionalFormatting>
  <conditionalFormatting sqref="I10:I11">
    <cfRule type="expression" dxfId="428" priority="3">
      <formula>I10&lt;0</formula>
    </cfRule>
  </conditionalFormatting>
  <conditionalFormatting sqref="I12:I13">
    <cfRule type="expression" dxfId="427" priority="2">
      <formula>I12&lt;0</formula>
    </cfRule>
  </conditionalFormatting>
  <conditionalFormatting sqref="I14:I15">
    <cfRule type="expression" dxfId="426" priority="1">
      <formula>I14&lt;0</formula>
    </cfRule>
  </conditionalFormatting>
  <pageMargins left="0.7" right="0.7" top="0.75" bottom="0.75" header="0.3" footer="0.3"/>
  <pageSetup scale="50" orientation="landscape" r:id="rId1"/>
  <colBreaks count="1" manualBreakCount="1">
    <brk id="16" max="1048575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70"/>
  <sheetViews>
    <sheetView showGridLines="0" zoomScaleNormal="100" workbookViewId="0"/>
  </sheetViews>
  <sheetFormatPr defaultRowHeight="12.75" x14ac:dyDescent="0.2"/>
  <cols>
    <col min="1" max="1" width="18" style="1" customWidth="1"/>
    <col min="2" max="8" width="11.7109375" style="1" customWidth="1"/>
    <col min="9" max="13" width="13.7109375" style="1" customWidth="1"/>
    <col min="14" max="14" width="15.7109375" style="1" customWidth="1"/>
    <col min="15" max="15" width="1.28515625" style="43" customWidth="1"/>
    <col min="16" max="16384" width="9.140625" style="1"/>
  </cols>
  <sheetData>
    <row r="1" spans="1:40" ht="12.75" customHeight="1" x14ac:dyDescent="0.2">
      <c r="A1" s="78" t="s">
        <v>25</v>
      </c>
      <c r="B1" s="79" t="s">
        <v>24</v>
      </c>
      <c r="C1" s="79"/>
      <c r="D1" s="19"/>
      <c r="E1" s="281" t="s">
        <v>22</v>
      </c>
      <c r="F1" s="281"/>
      <c r="G1" s="281"/>
      <c r="H1" s="281"/>
      <c r="I1" s="281"/>
      <c r="J1" s="281"/>
      <c r="K1" s="281"/>
      <c r="L1" s="281"/>
      <c r="M1" s="281"/>
      <c r="N1" s="282"/>
      <c r="O1" s="34"/>
    </row>
    <row r="2" spans="1:40" ht="12.75" customHeight="1" x14ac:dyDescent="0.2">
      <c r="A2" s="2" t="s">
        <v>19</v>
      </c>
      <c r="B2" s="3" t="s">
        <v>19</v>
      </c>
      <c r="C2" s="20"/>
      <c r="D2" s="14"/>
      <c r="E2" s="283"/>
      <c r="F2" s="283"/>
      <c r="G2" s="283"/>
      <c r="H2" s="283"/>
      <c r="I2" s="283"/>
      <c r="J2" s="283"/>
      <c r="K2" s="283"/>
      <c r="L2" s="283"/>
      <c r="M2" s="283"/>
      <c r="N2" s="284"/>
      <c r="O2" s="34"/>
    </row>
    <row r="3" spans="1:40" ht="12.75" customHeight="1" x14ac:dyDescent="0.2">
      <c r="A3" s="25"/>
      <c r="B3" s="285"/>
      <c r="C3" s="285"/>
      <c r="D3" s="23"/>
      <c r="E3" s="283"/>
      <c r="F3" s="283"/>
      <c r="G3" s="283"/>
      <c r="H3" s="283"/>
      <c r="I3" s="283"/>
      <c r="J3" s="283"/>
      <c r="K3" s="283"/>
      <c r="L3" s="283"/>
      <c r="M3" s="283"/>
      <c r="N3" s="284"/>
      <c r="O3" s="34"/>
    </row>
    <row r="4" spans="1:40" ht="12.75" customHeight="1" x14ac:dyDescent="0.2">
      <c r="A4" s="2" t="s">
        <v>20</v>
      </c>
      <c r="B4" s="3" t="s">
        <v>20</v>
      </c>
      <c r="C4" s="20"/>
      <c r="D4" s="14"/>
      <c r="E4" s="286" t="s">
        <v>21</v>
      </c>
      <c r="F4" s="286"/>
      <c r="G4" s="286"/>
      <c r="H4" s="286"/>
      <c r="I4" s="286"/>
      <c r="J4" s="286"/>
      <c r="K4" s="286"/>
      <c r="L4" s="286"/>
      <c r="M4" s="286"/>
      <c r="N4" s="287"/>
      <c r="O4" s="35"/>
    </row>
    <row r="5" spans="1:40" ht="12.75" customHeight="1" x14ac:dyDescent="0.2">
      <c r="A5" s="25"/>
      <c r="B5" s="285"/>
      <c r="C5" s="285"/>
      <c r="D5" s="23"/>
      <c r="E5" s="286"/>
      <c r="F5" s="286"/>
      <c r="G5" s="286"/>
      <c r="H5" s="286"/>
      <c r="I5" s="286"/>
      <c r="J5" s="286"/>
      <c r="K5" s="286"/>
      <c r="L5" s="286"/>
      <c r="M5" s="286"/>
      <c r="N5" s="287"/>
      <c r="O5" s="35"/>
    </row>
    <row r="6" spans="1:40" ht="12.75" customHeight="1" x14ac:dyDescent="0.2">
      <c r="A6" s="2" t="s">
        <v>36</v>
      </c>
      <c r="B6" s="3" t="s">
        <v>36</v>
      </c>
      <c r="C6" s="3"/>
      <c r="D6" s="23"/>
      <c r="E6" s="286"/>
      <c r="F6" s="286"/>
      <c r="G6" s="286"/>
      <c r="H6" s="286"/>
      <c r="I6" s="286"/>
      <c r="J6" s="286"/>
      <c r="K6" s="286"/>
      <c r="L6" s="286"/>
      <c r="M6" s="286"/>
      <c r="N6" s="287"/>
      <c r="O6" s="35"/>
    </row>
    <row r="7" spans="1:40" ht="12.75" customHeight="1" x14ac:dyDescent="0.2">
      <c r="A7" s="24"/>
      <c r="B7" s="288"/>
      <c r="C7" s="288"/>
      <c r="D7" s="31"/>
      <c r="E7" s="289"/>
      <c r="F7" s="289"/>
      <c r="G7" s="289"/>
      <c r="H7" s="289"/>
      <c r="I7" s="289"/>
      <c r="J7" s="289"/>
      <c r="K7" s="289"/>
      <c r="L7" s="21"/>
      <c r="M7" s="289"/>
      <c r="N7" s="290"/>
      <c r="O7" s="36"/>
    </row>
    <row r="8" spans="1:40" ht="14.25" customHeight="1" x14ac:dyDescent="0.2">
      <c r="A8" s="262" t="s">
        <v>0</v>
      </c>
      <c r="B8" s="83" t="s">
        <v>1</v>
      </c>
      <c r="C8" s="82" t="s">
        <v>40</v>
      </c>
      <c r="D8" s="264" t="s">
        <v>9</v>
      </c>
      <c r="E8" s="264" t="s">
        <v>10</v>
      </c>
      <c r="F8" s="264" t="s">
        <v>11</v>
      </c>
      <c r="G8" s="266" t="s">
        <v>7</v>
      </c>
      <c r="H8" s="266"/>
      <c r="I8" s="267" t="s">
        <v>37</v>
      </c>
      <c r="J8" s="267" t="s">
        <v>8</v>
      </c>
      <c r="K8" s="267" t="s">
        <v>12</v>
      </c>
      <c r="L8" s="267" t="s">
        <v>38</v>
      </c>
      <c r="M8" s="267" t="s">
        <v>39</v>
      </c>
      <c r="N8" s="299" t="s">
        <v>13</v>
      </c>
      <c r="O8" s="37"/>
    </row>
    <row r="9" spans="1:40" ht="55.5" customHeight="1" thickBot="1" x14ac:dyDescent="0.25">
      <c r="A9" s="263"/>
      <c r="B9" s="301" t="s">
        <v>43</v>
      </c>
      <c r="C9" s="302"/>
      <c r="D9" s="265"/>
      <c r="E9" s="265"/>
      <c r="F9" s="265"/>
      <c r="G9" s="69" t="s">
        <v>2</v>
      </c>
      <c r="H9" s="69" t="s">
        <v>3</v>
      </c>
      <c r="I9" s="268"/>
      <c r="J9" s="268"/>
      <c r="K9" s="268"/>
      <c r="L9" s="268"/>
      <c r="M9" s="268"/>
      <c r="N9" s="300"/>
      <c r="O9" s="37"/>
    </row>
    <row r="10" spans="1:40" ht="15" customHeight="1" x14ac:dyDescent="0.2">
      <c r="A10" s="276" t="s">
        <v>45</v>
      </c>
      <c r="B10" s="277"/>
      <c r="C10" s="165"/>
      <c r="D10" s="254">
        <v>1</v>
      </c>
      <c r="E10" s="292"/>
      <c r="F10" s="293"/>
      <c r="G10" s="279"/>
      <c r="H10" s="280"/>
      <c r="I10" s="271" t="str">
        <f>IF(AND(G10&gt;0,H10&gt;0),G10-H10,"")</f>
        <v/>
      </c>
      <c r="J10" s="90"/>
      <c r="K10" s="91"/>
      <c r="L10" s="71"/>
      <c r="M10" s="71"/>
      <c r="N10" s="72"/>
      <c r="O10" s="85"/>
      <c r="P10" s="136" t="str">
        <f>IF(ISBLANK(H10),"",IF(AND(I10&gt;0.2,I10&lt;0.3),"Contamination, Labware, or Supersaturation of Dilution (D.I.) water.",IF(AND(I10&gt;0.29),"Review SOP's and fix the contamination issue.",IF(AND(I10&lt;0),"D.O. meter equipment issues."))))</f>
        <v/>
      </c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</row>
    <row r="11" spans="1:40" ht="15" customHeight="1" x14ac:dyDescent="0.2">
      <c r="A11" s="272"/>
      <c r="B11" s="278"/>
      <c r="C11" s="148"/>
      <c r="D11" s="255"/>
      <c r="E11" s="294"/>
      <c r="F11" s="295"/>
      <c r="G11" s="274"/>
      <c r="H11" s="201"/>
      <c r="I11" s="269"/>
      <c r="J11" s="92"/>
      <c r="K11" s="93"/>
      <c r="L11" s="59"/>
      <c r="M11" s="59"/>
      <c r="N11" s="61"/>
      <c r="O11" s="85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</row>
    <row r="12" spans="1:40" ht="15" customHeight="1" x14ac:dyDescent="0.2">
      <c r="A12" s="258" t="s">
        <v>45</v>
      </c>
      <c r="B12" s="273"/>
      <c r="C12" s="148"/>
      <c r="D12" s="255">
        <v>2</v>
      </c>
      <c r="E12" s="294"/>
      <c r="F12" s="295"/>
      <c r="G12" s="170"/>
      <c r="H12" s="170"/>
      <c r="I12" s="269" t="str">
        <f>IF(AND(G12&gt;0,H12&gt;0),G12-H12,"")</f>
        <v/>
      </c>
      <c r="J12" s="92"/>
      <c r="K12" s="93"/>
      <c r="L12" s="59"/>
      <c r="M12" s="59"/>
      <c r="N12" s="61"/>
      <c r="O12" s="86"/>
      <c r="P12" s="136" t="str">
        <f>IF(ISBLANK(H12),"",IF(AND(I12&gt;0.2,I12&lt;0.3),"Contamination, Labware, or Supersaturation of Dilution (D.I.) water.",IF(AND(I12&gt;0.29),"Review SOP's and fix the contamination issue.",IF(AND(I12&lt;0),"D.O. meter equipment issues."))))</f>
        <v/>
      </c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</row>
    <row r="13" spans="1:40" ht="15" customHeight="1" x14ac:dyDescent="0.2">
      <c r="A13" s="272"/>
      <c r="B13" s="274"/>
      <c r="C13" s="148"/>
      <c r="D13" s="255"/>
      <c r="E13" s="294"/>
      <c r="F13" s="295"/>
      <c r="G13" s="275"/>
      <c r="H13" s="275"/>
      <c r="I13" s="270"/>
      <c r="J13" s="92"/>
      <c r="K13" s="93"/>
      <c r="L13" s="59"/>
      <c r="M13" s="59"/>
      <c r="N13" s="61"/>
      <c r="O13" s="8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</row>
    <row r="14" spans="1:40" ht="15" customHeight="1" x14ac:dyDescent="0.2">
      <c r="A14" s="325" t="s">
        <v>45</v>
      </c>
      <c r="B14" s="278"/>
      <c r="C14" s="148"/>
      <c r="D14" s="255">
        <v>3</v>
      </c>
      <c r="E14" s="294"/>
      <c r="F14" s="295"/>
      <c r="G14" s="147"/>
      <c r="H14" s="147"/>
      <c r="I14" s="269" t="str">
        <f>IF(AND(G14&gt;0,H14&gt;0),G14-H14,"")</f>
        <v/>
      </c>
      <c r="J14" s="92"/>
      <c r="K14" s="93"/>
      <c r="L14" s="59"/>
      <c r="M14" s="59"/>
      <c r="N14" s="61"/>
      <c r="O14" s="86"/>
      <c r="P14" s="136" t="str">
        <f>IF(ISBLANK(H14),"",IF(AND(I14&gt;0.2,I14&lt;0.3),"Contamination, Labware, or Supersaturation of Dilution (D.I.) water.",IF(AND(I14&gt;0.29),"Review SOP's and fix the contamination issue.",IF(AND(I14&lt;0),"D.O. meter equipment issues."))))</f>
        <v/>
      </c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</row>
    <row r="15" spans="1:40" ht="15" customHeight="1" thickBot="1" x14ac:dyDescent="0.25">
      <c r="A15" s="326"/>
      <c r="B15" s="291"/>
      <c r="C15" s="149"/>
      <c r="D15" s="260"/>
      <c r="E15" s="296"/>
      <c r="F15" s="297"/>
      <c r="G15" s="156"/>
      <c r="H15" s="156"/>
      <c r="I15" s="298"/>
      <c r="J15" s="92"/>
      <c r="K15" s="93"/>
      <c r="L15" s="59"/>
      <c r="M15" s="59"/>
      <c r="N15" s="62"/>
      <c r="O15" s="8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</row>
    <row r="16" spans="1:40" ht="13.5" thickBot="1" x14ac:dyDescent="0.25">
      <c r="A16" s="8" t="s">
        <v>6</v>
      </c>
      <c r="B16" s="11"/>
      <c r="C16" s="9"/>
      <c r="D16" s="10"/>
      <c r="E16" s="31"/>
      <c r="F16" s="47"/>
      <c r="G16" s="251" t="s">
        <v>17</v>
      </c>
      <c r="H16" s="252"/>
      <c r="I16" s="80" t="e">
        <f>AVERAGEIF(I10:I15,"&gt;0")</f>
        <v>#DIV/0!</v>
      </c>
      <c r="J16" s="92"/>
      <c r="K16" s="93"/>
      <c r="L16" s="59"/>
      <c r="M16" s="59"/>
      <c r="N16" s="63"/>
      <c r="O16" s="87"/>
      <c r="P16" s="336" t="e">
        <f>IF(I16&gt;0.2,"Outside QA/QC parameters.","")</f>
        <v>#DIV/0!</v>
      </c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</row>
    <row r="17" spans="1:40" ht="15" customHeight="1" x14ac:dyDescent="0.2">
      <c r="A17" s="276" t="s">
        <v>4</v>
      </c>
      <c r="B17" s="165"/>
      <c r="C17" s="165"/>
      <c r="D17" s="254">
        <v>4</v>
      </c>
      <c r="E17" s="333" t="str">
        <f t="shared" ref="E17:E23" si="0">IF(AND(I17&gt;=2,H17&gt;=1),"","Delete Seed Values")</f>
        <v>Delete Seed Values</v>
      </c>
      <c r="F17" s="340"/>
      <c r="G17" s="169"/>
      <c r="H17" s="169"/>
      <c r="I17" s="334" t="str">
        <f t="shared" ref="I17:I23" si="1">IF(ISBLANK(H17),"",(G17-H17))</f>
        <v/>
      </c>
      <c r="J17" s="60"/>
      <c r="K17" s="60"/>
      <c r="L17" s="58"/>
      <c r="M17" s="58"/>
      <c r="N17" s="64"/>
      <c r="O17" s="84"/>
      <c r="P17" s="335" t="str">
        <f>IF(ISBLANK(H17),"",IF(AND(H17&lt;1),"Need to DELETE this individual seed control sample to perform accuarate SCF calculation. D.O. Depletion &lt; 1.0 mg/L remaining in bottle. Environmental sample too strong. Use LESS Sample. Need more nutrient water in bottle. Sample is not dilute enough.",IF(AND(G17-H17&lt;2),"Need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</row>
    <row r="18" spans="1:40" ht="15" customHeight="1" x14ac:dyDescent="0.2">
      <c r="A18" s="272"/>
      <c r="B18" s="148"/>
      <c r="C18" s="148"/>
      <c r="D18" s="255"/>
      <c r="E18" s="333"/>
      <c r="F18" s="256"/>
      <c r="G18" s="147"/>
      <c r="H18" s="147"/>
      <c r="I18" s="257"/>
      <c r="J18" s="60"/>
      <c r="K18" s="60"/>
      <c r="L18" s="10"/>
      <c r="M18" s="54"/>
      <c r="N18" s="65"/>
      <c r="O18" s="38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</row>
    <row r="19" spans="1:40" ht="15" customHeight="1" x14ac:dyDescent="0.2">
      <c r="A19" s="258" t="s">
        <v>4</v>
      </c>
      <c r="B19" s="148"/>
      <c r="C19" s="148"/>
      <c r="D19" s="255">
        <v>5</v>
      </c>
      <c r="E19" s="333" t="str">
        <f t="shared" si="0"/>
        <v>Delete Seed Values</v>
      </c>
      <c r="F19" s="256"/>
      <c r="G19" s="147"/>
      <c r="H19" s="147"/>
      <c r="I19" s="257" t="str">
        <f t="shared" si="1"/>
        <v/>
      </c>
      <c r="J19" s="60"/>
      <c r="K19" s="60"/>
      <c r="L19" s="55"/>
      <c r="M19" s="56"/>
      <c r="N19" s="75"/>
      <c r="O19" s="31"/>
      <c r="P19" s="335" t="str">
        <f t="shared" ref="P19" si="2">IF(ISBLANK(H19),"",IF(AND(H19&lt;1),"Need to DELETE this individual seed control sample to perform accuarate SCF calculation. D.O. Depletion &lt; 1.0 mg/L remaining in bottle. Environmental sample too strong. Use LESS Sample. Need more nutrient water in bottle. Sample is not dilute enough.",IF(AND(G19-H19&lt;2),"Need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</row>
    <row r="20" spans="1:40" ht="15" customHeight="1" x14ac:dyDescent="0.2">
      <c r="A20" s="272"/>
      <c r="B20" s="148"/>
      <c r="C20" s="148"/>
      <c r="D20" s="255"/>
      <c r="E20" s="333"/>
      <c r="F20" s="256"/>
      <c r="G20" s="147"/>
      <c r="H20" s="147"/>
      <c r="I20" s="257"/>
      <c r="J20" s="60"/>
      <c r="K20" s="60"/>
      <c r="L20" s="57"/>
      <c r="M20" s="56"/>
      <c r="N20" s="75"/>
      <c r="O20" s="31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</row>
    <row r="21" spans="1:40" ht="15" customHeight="1" x14ac:dyDescent="0.2">
      <c r="A21" s="258" t="s">
        <v>44</v>
      </c>
      <c r="B21" s="148"/>
      <c r="C21" s="148"/>
      <c r="D21" s="255">
        <v>6</v>
      </c>
      <c r="E21" s="333" t="str">
        <f t="shared" si="0"/>
        <v>Delete Seed Values</v>
      </c>
      <c r="F21" s="256"/>
      <c r="G21" s="147"/>
      <c r="H21" s="147"/>
      <c r="I21" s="257" t="str">
        <f t="shared" si="1"/>
        <v/>
      </c>
      <c r="J21" s="60"/>
      <c r="K21" s="60"/>
      <c r="L21" s="57"/>
      <c r="M21" s="56"/>
      <c r="N21" s="75"/>
      <c r="O21" s="31"/>
      <c r="P21" s="335" t="str">
        <f t="shared" ref="P21" si="3">IF(ISBLANK(H21),"",IF(AND(H21&lt;1),"Need to DELETE this individual seed control sample to perform accuarate SCF calculation. D.O. Depletion &lt; 1.0 mg/L remaining in bottle. Environmental sample too strong. Use LESS Sample. Need more nutrient water in bottle. Sample is not dilute enough.",IF(AND(G21-H21&lt;2),"Need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</row>
    <row r="22" spans="1:40" ht="15" customHeight="1" x14ac:dyDescent="0.2">
      <c r="A22" s="272"/>
      <c r="B22" s="148"/>
      <c r="C22" s="148"/>
      <c r="D22" s="255"/>
      <c r="E22" s="333"/>
      <c r="F22" s="256"/>
      <c r="G22" s="147"/>
      <c r="H22" s="147"/>
      <c r="I22" s="257"/>
      <c r="J22" s="60"/>
      <c r="K22" s="60"/>
      <c r="L22" s="57"/>
      <c r="M22" s="56"/>
      <c r="N22" s="75"/>
      <c r="O22" s="31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</row>
    <row r="23" spans="1:40" ht="15" customHeight="1" thickBot="1" x14ac:dyDescent="0.25">
      <c r="A23" s="258" t="s">
        <v>4</v>
      </c>
      <c r="B23" s="148"/>
      <c r="C23" s="148"/>
      <c r="D23" s="255">
        <v>7</v>
      </c>
      <c r="E23" s="333" t="str">
        <f t="shared" si="0"/>
        <v>Delete Seed Values</v>
      </c>
      <c r="F23" s="148"/>
      <c r="G23" s="147"/>
      <c r="H23" s="147"/>
      <c r="I23" s="257" t="str">
        <f t="shared" si="1"/>
        <v/>
      </c>
      <c r="J23" s="73"/>
      <c r="K23" s="73"/>
      <c r="L23" s="74"/>
      <c r="M23" s="76"/>
      <c r="N23" s="77"/>
      <c r="O23" s="31"/>
      <c r="P23" s="335" t="str">
        <f t="shared" ref="P23" si="4">IF(ISBLANK(H23),"",IF(AND(H23&lt;1),"Need to DELETE mLs Seed to perform accuarate SCF calculation. D.O. Depletion &lt; 1.0 mg/L remaining in bottle. Environmental sample too strong. Use LESS Sample. Need more nutrient water in bottle. Sample is not dilute enough.",IF(AND(G23-H23&lt;2),"Need to DELETE mLs Seed to perform accuarate SCF calculation. D.O. Depletion less than at least 2.0 mg/L. Environmental sample too weak. Use MORE Sample. Need less nutrient water in bottle. Sample is too dilute.","")))</f>
        <v/>
      </c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</row>
    <row r="24" spans="1:40" ht="15" customHeight="1" thickBot="1" x14ac:dyDescent="0.25">
      <c r="A24" s="259"/>
      <c r="B24" s="149"/>
      <c r="C24" s="149"/>
      <c r="D24" s="260"/>
      <c r="E24" s="333"/>
      <c r="F24" s="149"/>
      <c r="G24" s="156"/>
      <c r="H24" s="156"/>
      <c r="I24" s="261"/>
      <c r="J24" s="328" t="e">
        <f>IF(N24&lt;0.6,"SCF too Weak?","")</f>
        <v>#DIV/0!</v>
      </c>
      <c r="K24" s="328"/>
      <c r="L24" s="327" t="s">
        <v>46</v>
      </c>
      <c r="M24" s="327"/>
      <c r="N24" s="324" t="e">
        <f>IF(F25&gt;0,I25/F25,"")</f>
        <v>#DIV/0!</v>
      </c>
      <c r="O24" s="31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</row>
    <row r="25" spans="1:40" ht="15" customHeight="1" thickBot="1" x14ac:dyDescent="0.25">
      <c r="A25" s="8" t="s">
        <v>6</v>
      </c>
      <c r="B25" s="11"/>
      <c r="C25" s="9"/>
      <c r="D25" s="10"/>
      <c r="E25" s="31"/>
      <c r="F25" s="68" t="e">
        <f>AVERAGEIF(F17:F24,"&gt;0")</f>
        <v>#DIV/0!</v>
      </c>
      <c r="G25" s="251"/>
      <c r="H25" s="252"/>
      <c r="I25" s="81" t="e">
        <f>AVERAGEIF(I17:I24,"&gt;0")</f>
        <v>#DIV/0!</v>
      </c>
      <c r="J25" s="328" t="e">
        <f>IF(N24&gt;1,"SCF too Strong?","")</f>
        <v>#DIV/0!</v>
      </c>
      <c r="K25" s="328"/>
      <c r="L25" s="327"/>
      <c r="M25" s="327"/>
      <c r="N25" s="324"/>
      <c r="O25" s="31"/>
      <c r="P25" s="335" t="e">
        <f>IF(AND(N24&gt;1),"Increase dilution water. Seed correction sample too strong.",IF(AND(N24&lt;0.6),"Decrease dilution water. Seed correction sample too weak.",""))</f>
        <v>#DIV/0!</v>
      </c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</row>
    <row r="26" spans="1:40" ht="15" customHeight="1" x14ac:dyDescent="0.2">
      <c r="A26" s="253" t="s">
        <v>14</v>
      </c>
      <c r="B26" s="165"/>
      <c r="C26" s="165"/>
      <c r="D26" s="254">
        <v>8</v>
      </c>
      <c r="E26" s="167"/>
      <c r="F26" s="165"/>
      <c r="G26" s="169"/>
      <c r="H26" s="169"/>
      <c r="I26" s="238" t="str">
        <f>IF(AND(G26&gt;0,H26&gt;0),G26-H26,"")</f>
        <v/>
      </c>
      <c r="J26" s="238" t="str">
        <f>IF(F26&gt;0,N24*F26,"")</f>
        <v/>
      </c>
      <c r="K26" s="238" t="str">
        <f>IF(AND(G26&gt;0,H26&gt;0),I26-J26,"")</f>
        <v/>
      </c>
      <c r="L26" s="240">
        <f>IF(E26&gt;0,300/E26,0)</f>
        <v>0</v>
      </c>
      <c r="M26" s="240" t="str">
        <f>IF(AND(I26&gt;=2,H26&gt;=1),L26*K26,"INVALID")</f>
        <v>INVALID</v>
      </c>
      <c r="N26" s="242" t="e">
        <f>N32</f>
        <v>#DIV/0!</v>
      </c>
      <c r="O26" s="32"/>
      <c r="P26" s="136" t="str">
        <f>IF(ISBLANK(H26),"",IF(AND(M26&gt;228.5),"Decrease mLs of seed delivered to GGA bottle. Confirm with last 20 Standard deviation results.",IF(AND(M26&lt;167.5),"Increase mLs of seed delivered to GGA bottle. Confirm with last 20 Standard deviation results.","")))</f>
        <v/>
      </c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</row>
    <row r="27" spans="1:40" ht="15" customHeight="1" x14ac:dyDescent="0.2">
      <c r="A27" s="233"/>
      <c r="B27" s="148"/>
      <c r="C27" s="148"/>
      <c r="D27" s="255"/>
      <c r="E27" s="152"/>
      <c r="F27" s="148"/>
      <c r="G27" s="147"/>
      <c r="H27" s="147"/>
      <c r="I27" s="228"/>
      <c r="J27" s="239"/>
      <c r="K27" s="228"/>
      <c r="L27" s="241"/>
      <c r="M27" s="241"/>
      <c r="N27" s="243"/>
      <c r="O27" s="32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</row>
    <row r="28" spans="1:40" ht="15" customHeight="1" x14ac:dyDescent="0.2">
      <c r="A28" s="233" t="s">
        <v>14</v>
      </c>
      <c r="B28" s="148"/>
      <c r="C28" s="148"/>
      <c r="D28" s="235">
        <v>9</v>
      </c>
      <c r="E28" s="229"/>
      <c r="F28" s="227" t="str">
        <f>IF(F26&gt;0,F26,"")</f>
        <v/>
      </c>
      <c r="G28" s="147"/>
      <c r="H28" s="147"/>
      <c r="I28" s="228" t="str">
        <f>IF(AND(G28&gt;0,H28&gt;0),G28-H28,"")</f>
        <v/>
      </c>
      <c r="J28" s="239" t="e">
        <f>IF(F28&gt;0,N24*F28,"")</f>
        <v>#DIV/0!</v>
      </c>
      <c r="K28" s="239" t="str">
        <f>IF(AND(G28&gt;0,H28&gt;0),I28-J28,"")</f>
        <v/>
      </c>
      <c r="L28" s="247">
        <f>IF(E28&gt;0,300/E28,0)</f>
        <v>0</v>
      </c>
      <c r="M28" s="241" t="str">
        <f t="shared" ref="M28" si="5">IF(AND(I28&gt;=2,H28&gt;=1),L28*K28,"INVALID")</f>
        <v>INVALID</v>
      </c>
      <c r="N28" s="243"/>
      <c r="O28" s="32"/>
      <c r="P28" s="136" t="str">
        <f>IF(ISBLANK(H28),"",IF(AND(M28&gt;228.5),"Decrease mLs of seed delivered to GGA bottle. Confirm with last 20 Standard deviation results.",IF(AND(M28&lt;167.5),"Increase mLs of seed delivered to GGA bottle. Confirm with last 20 Standard deviation results.","")))</f>
        <v/>
      </c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</row>
    <row r="29" spans="1:40" ht="15" customHeight="1" x14ac:dyDescent="0.2">
      <c r="A29" s="233"/>
      <c r="B29" s="148"/>
      <c r="C29" s="148"/>
      <c r="D29" s="237"/>
      <c r="E29" s="229"/>
      <c r="F29" s="227"/>
      <c r="G29" s="147"/>
      <c r="H29" s="147"/>
      <c r="I29" s="228"/>
      <c r="J29" s="245"/>
      <c r="K29" s="246"/>
      <c r="L29" s="248"/>
      <c r="M29" s="241"/>
      <c r="N29" s="243"/>
      <c r="O29" s="32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</row>
    <row r="30" spans="1:40" ht="15" customHeight="1" x14ac:dyDescent="0.2">
      <c r="A30" s="233" t="s">
        <v>14</v>
      </c>
      <c r="B30" s="148"/>
      <c r="C30" s="148"/>
      <c r="D30" s="235">
        <v>10</v>
      </c>
      <c r="E30" s="229"/>
      <c r="F30" s="227" t="str">
        <f>IF(F26&gt;0,F26,"")</f>
        <v/>
      </c>
      <c r="G30" s="147"/>
      <c r="H30" s="147"/>
      <c r="I30" s="228" t="str">
        <f>IF(AND(G30&gt;0,H30&gt;0),G30-H30,"")</f>
        <v/>
      </c>
      <c r="J30" s="239" t="e">
        <f>IF(F30&gt;0,N24*F30,"")</f>
        <v>#DIV/0!</v>
      </c>
      <c r="K30" s="228" t="str">
        <f>IF(AND(G30&gt;0,H30&gt;0),I30-J30,"")</f>
        <v/>
      </c>
      <c r="L30" s="241">
        <f>IF(E30&gt;0,300/E30,0)</f>
        <v>0</v>
      </c>
      <c r="M30" s="241" t="str">
        <f t="shared" ref="M30" si="6">IF(AND(I30&gt;=2,H30&gt;=1),L30*K30,"INVALID")</f>
        <v>INVALID</v>
      </c>
      <c r="N30" s="243"/>
      <c r="O30" s="32"/>
      <c r="P30" s="136" t="str">
        <f t="shared" ref="P30" si="7">IF(ISBLANK(H30),"",IF(AND(M30&gt;228.5),"Decrease mLs of seed delivered to GGA bottle. Confirm with last 20 Standard deviation results.",IF(AND(M30&lt;167.5),"Increase mLs of seed delivered to GGA bottle. Confirm with last 20 Standard deviation results.","")))</f>
        <v/>
      </c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</row>
    <row r="31" spans="1:40" ht="15" customHeight="1" thickBot="1" x14ac:dyDescent="0.25">
      <c r="A31" s="234"/>
      <c r="B31" s="149"/>
      <c r="C31" s="149"/>
      <c r="D31" s="236"/>
      <c r="E31" s="230"/>
      <c r="F31" s="231"/>
      <c r="G31" s="147"/>
      <c r="H31" s="147"/>
      <c r="I31" s="232"/>
      <c r="J31" s="249"/>
      <c r="K31" s="232"/>
      <c r="L31" s="250"/>
      <c r="M31" s="250"/>
      <c r="N31" s="244"/>
      <c r="O31" s="32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</row>
    <row r="32" spans="1:40" ht="13.5" thickBot="1" x14ac:dyDescent="0.25">
      <c r="A32" s="8" t="s">
        <v>6</v>
      </c>
      <c r="B32" s="50"/>
      <c r="C32" s="9"/>
      <c r="D32" s="10"/>
      <c r="E32" s="9"/>
      <c r="F32" s="51"/>
      <c r="G32" s="50"/>
      <c r="H32" s="50"/>
      <c r="I32" s="49"/>
      <c r="J32" s="11"/>
      <c r="K32" s="11"/>
      <c r="L32" s="49"/>
      <c r="M32" s="48" t="s">
        <v>5</v>
      </c>
      <c r="N32" s="52" t="e">
        <f>AVERAGEIF(M26:M31,"&gt;0")</f>
        <v>#DIV/0!</v>
      </c>
      <c r="O32" s="33"/>
      <c r="P32" s="45"/>
      <c r="Q32" s="45"/>
      <c r="R32" s="45"/>
      <c r="S32" s="45"/>
      <c r="T32" s="45"/>
      <c r="U32" s="45"/>
      <c r="V32" s="45"/>
      <c r="W32" s="45"/>
      <c r="X32" s="45"/>
      <c r="Y32" s="46"/>
      <c r="Z32" s="46"/>
      <c r="AA32" s="46"/>
      <c r="AB32" s="46"/>
      <c r="AC32" s="46"/>
      <c r="AD32" s="46"/>
      <c r="AE32" s="46"/>
    </row>
    <row r="33" spans="1:40" ht="15" customHeight="1" x14ac:dyDescent="0.2">
      <c r="A33" s="209" t="s">
        <v>15</v>
      </c>
      <c r="B33" s="211"/>
      <c r="C33" s="211"/>
      <c r="D33" s="212">
        <v>11</v>
      </c>
      <c r="E33" s="213"/>
      <c r="F33" s="214"/>
      <c r="G33" s="217"/>
      <c r="H33" s="195"/>
      <c r="I33" s="196" t="str">
        <f>IF(AND(G33&gt;0,H33&gt;0),G33-H33,"")</f>
        <v/>
      </c>
      <c r="J33" s="203"/>
      <c r="K33" s="206" t="str">
        <f>IF(AND(G33&gt;0,H33&gt;0),I33-J33,"")</f>
        <v/>
      </c>
      <c r="L33" s="218">
        <f>IF(E33&gt;0,300/E33,0)</f>
        <v>0</v>
      </c>
      <c r="M33" s="219" t="str">
        <f>IF(AND(I33&gt;=2,H33&gt;=1),L33*K33,"INVALID")</f>
        <v>INVALID</v>
      </c>
      <c r="N33" s="179" t="e">
        <f>N43</f>
        <v>#DIV/0!</v>
      </c>
      <c r="O33" s="39"/>
      <c r="P33" s="136" t="str">
        <f>IF(ISBLANK(H33),"",IF(AND(H33&lt;1),"D.O. Depletion &lt; 1.0 mg/L remaining in bottle. Environmental sample too strong. Use LESS Sample. Need more nutrient water in bottle. Sample is not dilute enough.",IF(AND(G33-H33&lt;2),"D.O. Depletion less than at least 2.0 mg/L. Environmental sample too weak. Use MORE Sample. Need less nutrient water in bottle. Sample is too dilute.","")))</f>
        <v/>
      </c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</row>
    <row r="34" spans="1:40" ht="15" customHeight="1" x14ac:dyDescent="0.2">
      <c r="A34" s="210"/>
      <c r="B34" s="185"/>
      <c r="C34" s="185"/>
      <c r="D34" s="187"/>
      <c r="E34" s="189"/>
      <c r="F34" s="215"/>
      <c r="G34" s="191"/>
      <c r="H34" s="193"/>
      <c r="I34" s="197"/>
      <c r="J34" s="204"/>
      <c r="K34" s="175"/>
      <c r="L34" s="178"/>
      <c r="M34" s="172"/>
      <c r="N34" s="180"/>
      <c r="O34" s="40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</row>
    <row r="35" spans="1:40" ht="15" customHeight="1" x14ac:dyDescent="0.2">
      <c r="A35" s="182" t="s">
        <v>15</v>
      </c>
      <c r="B35" s="184"/>
      <c r="C35" s="184"/>
      <c r="D35" s="186">
        <v>12</v>
      </c>
      <c r="E35" s="188"/>
      <c r="F35" s="215"/>
      <c r="G35" s="190"/>
      <c r="H35" s="192"/>
      <c r="I35" s="194" t="str">
        <f t="shared" ref="I35" si="8">IF(AND(G35&gt;0,H35&gt;0),G35-H35,"")</f>
        <v/>
      </c>
      <c r="J35" s="204"/>
      <c r="K35" s="175" t="str">
        <f t="shared" ref="K35" si="9">IF(AND(G35&gt;0,H35&gt;0),I35-J35,"")</f>
        <v/>
      </c>
      <c r="L35" s="172">
        <f t="shared" ref="L35" si="10">IF(E35&gt;0,300/E35,0)</f>
        <v>0</v>
      </c>
      <c r="M35" s="172" t="str">
        <f>IF(AND(I35&gt;=2,H35&gt;=1),L35*K35,"INVALID")</f>
        <v>INVALID</v>
      </c>
      <c r="N35" s="180"/>
      <c r="O35" s="40"/>
      <c r="P35" s="136" t="str">
        <f t="shared" ref="P35" si="11">IF(ISBLANK(H35),"",IF(AND(H35&lt;1),"D.O. Depletion &lt; 1.0 mg/L remaining in bottle. Environmental sample too strong. Use LESS Sample. Need more nutrient water in bottle. Sample is not dilute enough.",IF(AND(G35-H35&lt;2),"D.O. Depletion less than at least 2.0 mg/L. Environmental sample too weak. Use MORE Sample. Need less nutrient water in bottle. Sample is too dilute.","")))</f>
        <v/>
      </c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</row>
    <row r="36" spans="1:40" ht="15" customHeight="1" x14ac:dyDescent="0.2">
      <c r="A36" s="183"/>
      <c r="B36" s="185"/>
      <c r="C36" s="185"/>
      <c r="D36" s="187"/>
      <c r="E36" s="189"/>
      <c r="F36" s="215"/>
      <c r="G36" s="191"/>
      <c r="H36" s="193"/>
      <c r="I36" s="194"/>
      <c r="J36" s="204"/>
      <c r="K36" s="175"/>
      <c r="L36" s="172"/>
      <c r="M36" s="172"/>
      <c r="N36" s="180"/>
      <c r="O36" s="40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</row>
    <row r="37" spans="1:40" ht="15" customHeight="1" x14ac:dyDescent="0.2">
      <c r="A37" s="198" t="s">
        <v>15</v>
      </c>
      <c r="B37" s="184"/>
      <c r="C37" s="184"/>
      <c r="D37" s="186">
        <v>13</v>
      </c>
      <c r="E37" s="188"/>
      <c r="F37" s="215"/>
      <c r="G37" s="190"/>
      <c r="H37" s="192"/>
      <c r="I37" s="194" t="str">
        <f t="shared" ref="I37:I41" si="12">IF(AND(G37&gt;0,H37&gt;0),G37-H37,"")</f>
        <v/>
      </c>
      <c r="J37" s="204"/>
      <c r="K37" s="175" t="str">
        <f t="shared" ref="K37" si="13">IF(AND(G37&gt;0,H37&gt;0),I37-J37,"")</f>
        <v/>
      </c>
      <c r="L37" s="172">
        <f t="shared" ref="L37" si="14">IF(E37&gt;0,300/E37,0)</f>
        <v>0</v>
      </c>
      <c r="M37" s="172" t="str">
        <f>IF(AND(I37&gt;=2,H37&gt;=1),L37*K37,"INVALID")</f>
        <v>INVALID</v>
      </c>
      <c r="N37" s="180"/>
      <c r="O37" s="40"/>
      <c r="P37" s="136" t="str">
        <f t="shared" ref="P37" si="15">IF(ISBLANK(H37),"",IF(AND(H37&lt;1),"D.O. Depletion &lt; 1.0 mg/L remaining in bottle. Environmental sample too strong. Use LESS Sample. Need more nutrient water in bottle. Sample is not dilute enough.",IF(AND(G37-H37&lt;2),"D.O. Depletion less than at least 2.0 mg/L. Environmental sample too weak. Use MORE Sample. Need less nutrient water in bottle. Sample is too dilute.","")))</f>
        <v/>
      </c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</row>
    <row r="38" spans="1:40" ht="15" customHeight="1" x14ac:dyDescent="0.2">
      <c r="A38" s="182"/>
      <c r="B38" s="220"/>
      <c r="C38" s="220"/>
      <c r="D38" s="221"/>
      <c r="E38" s="222"/>
      <c r="F38" s="215"/>
      <c r="G38" s="223"/>
      <c r="H38" s="224"/>
      <c r="I38" s="173"/>
      <c r="J38" s="204"/>
      <c r="K38" s="175"/>
      <c r="L38" s="172"/>
      <c r="M38" s="172"/>
      <c r="N38" s="180"/>
      <c r="O38" s="41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</row>
    <row r="39" spans="1:40" ht="15" customHeight="1" x14ac:dyDescent="0.2">
      <c r="A39" s="198" t="s">
        <v>15</v>
      </c>
      <c r="B39" s="184"/>
      <c r="C39" s="184"/>
      <c r="D39" s="186">
        <v>14</v>
      </c>
      <c r="E39" s="199"/>
      <c r="F39" s="215"/>
      <c r="G39" s="170"/>
      <c r="H39" s="170"/>
      <c r="I39" s="173" t="str">
        <f t="shared" si="12"/>
        <v/>
      </c>
      <c r="J39" s="204"/>
      <c r="K39" s="175" t="str">
        <f>IF(AND(G39&gt;0,H39&gt;0),I39-J39,"")</f>
        <v/>
      </c>
      <c r="L39" s="178">
        <f>IF(E39&gt;0,300/E39,0)</f>
        <v>0</v>
      </c>
      <c r="M39" s="172" t="str">
        <f>IF(AND(I39&gt;=2,H39&gt;=1),L39*K39,"INVALID")</f>
        <v>INVALID</v>
      </c>
      <c r="N39" s="180"/>
      <c r="O39" s="41"/>
      <c r="P39" s="136" t="str">
        <f t="shared" ref="P39" si="16">IF(ISBLANK(H39),"",IF(AND(H39&lt;1),"D.O. Depletion &lt; 1.0 mg/L remaining in bottle. Environmental sample too strong. Use LESS Sample. Need more nutrient water in bottle. Sample is not dilute enough.",IF(AND(G39-H39&lt;2),"D.O. Depletion less than at least 2.0 mg/L. Environmental sample too weak. Use MORE Sample. Need less nutrient water in bottle. Sample is too dilute.","")))</f>
        <v/>
      </c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</row>
    <row r="40" spans="1:40" ht="15" customHeight="1" x14ac:dyDescent="0.2">
      <c r="A40" s="182"/>
      <c r="B40" s="185"/>
      <c r="C40" s="185"/>
      <c r="D40" s="187"/>
      <c r="E40" s="200"/>
      <c r="F40" s="215"/>
      <c r="G40" s="201"/>
      <c r="H40" s="201"/>
      <c r="I40" s="202"/>
      <c r="J40" s="204"/>
      <c r="K40" s="175"/>
      <c r="L40" s="178"/>
      <c r="M40" s="172"/>
      <c r="N40" s="180"/>
      <c r="O40" s="41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</row>
    <row r="41" spans="1:40" ht="15" customHeight="1" x14ac:dyDescent="0.2">
      <c r="A41" s="198" t="s">
        <v>15</v>
      </c>
      <c r="B41" s="184"/>
      <c r="C41" s="184"/>
      <c r="D41" s="186">
        <v>15</v>
      </c>
      <c r="E41" s="199"/>
      <c r="F41" s="215"/>
      <c r="G41" s="170"/>
      <c r="H41" s="170"/>
      <c r="I41" s="173" t="str">
        <f t="shared" si="12"/>
        <v/>
      </c>
      <c r="J41" s="204"/>
      <c r="K41" s="175" t="str">
        <f t="shared" ref="K41" si="17">IF(AND(G41&gt;0,H41&gt;0),I41-J41,"")</f>
        <v/>
      </c>
      <c r="L41" s="172">
        <f t="shared" ref="L41" si="18">IF(E41&gt;0,300/E41,0)</f>
        <v>0</v>
      </c>
      <c r="M41" s="172" t="str">
        <f>IF(AND(I41&gt;=2,H41&gt;=1),L41*K41,"INVALID")</f>
        <v>INVALID</v>
      </c>
      <c r="N41" s="180"/>
      <c r="O41" s="41"/>
      <c r="P41" s="136" t="str">
        <f t="shared" ref="P41" si="19">IF(ISBLANK(H41),"",IF(AND(H41&lt;1),"D.O. Depletion &lt; 1.0 mg/L remaining in bottle. Environmental sample too strong. Use LESS Sample. Need more nutrient water in bottle. Sample is not dilute enough.",IF(AND(G41-H41&lt;2),"D.O. Depletion less than at least 2.0 mg/L. Environmental sample too weak. Use MORE Sample. Need less nutrient water in bottle. Sample is too dilute.","")))</f>
        <v/>
      </c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</row>
    <row r="42" spans="1:40" ht="15" customHeight="1" thickBot="1" x14ac:dyDescent="0.25">
      <c r="A42" s="207"/>
      <c r="B42" s="208"/>
      <c r="C42" s="208"/>
      <c r="D42" s="225"/>
      <c r="E42" s="226"/>
      <c r="F42" s="216"/>
      <c r="G42" s="171"/>
      <c r="H42" s="171"/>
      <c r="I42" s="174"/>
      <c r="J42" s="205"/>
      <c r="K42" s="176"/>
      <c r="L42" s="177"/>
      <c r="M42" s="177"/>
      <c r="N42" s="181"/>
      <c r="O42" s="41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</row>
    <row r="43" spans="1:40" ht="13.5" thickBot="1" x14ac:dyDescent="0.25">
      <c r="A43" s="8" t="s">
        <v>6</v>
      </c>
      <c r="B43" s="50"/>
      <c r="C43" s="9"/>
      <c r="D43" s="10"/>
      <c r="E43" s="9"/>
      <c r="F43" s="51"/>
      <c r="G43" s="50"/>
      <c r="H43" s="50"/>
      <c r="I43" s="49"/>
      <c r="J43" s="11"/>
      <c r="K43" s="11"/>
      <c r="L43" s="49"/>
      <c r="M43" s="48" t="s">
        <v>15</v>
      </c>
      <c r="N43" s="94" t="e">
        <f>AVERAGEIF(M33:M42,"&gt;0")</f>
        <v>#DIV/0!</v>
      </c>
      <c r="O43" s="33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</row>
    <row r="44" spans="1:40" ht="15" customHeight="1" x14ac:dyDescent="0.2">
      <c r="A44" s="164" t="s">
        <v>16</v>
      </c>
      <c r="B44" s="165"/>
      <c r="C44" s="165"/>
      <c r="D44" s="166">
        <v>16</v>
      </c>
      <c r="E44" s="167"/>
      <c r="F44" s="168" t="str">
        <f>IF(F26&gt;0,F26,"")</f>
        <v/>
      </c>
      <c r="G44" s="169"/>
      <c r="H44" s="169"/>
      <c r="I44" s="139" t="str">
        <f t="shared" ref="I44:I52" si="20">IF(AND(G44&gt;0,H44&gt;0),G44-H44,"")</f>
        <v/>
      </c>
      <c r="J44" s="158" t="e">
        <f>IF(F44&gt;0,N24*F44,"")</f>
        <v>#DIV/0!</v>
      </c>
      <c r="K44" s="159" t="str">
        <f t="shared" ref="K44:K52" si="21">IF(AND(G44&gt;0,H44&gt;0),I44-J44,"")</f>
        <v/>
      </c>
      <c r="L44" s="160">
        <f t="shared" ref="L44:L52" si="22">IF(E44&gt;0,300/E44,0)</f>
        <v>0</v>
      </c>
      <c r="M44" s="160" t="str">
        <f>IF(AND(I44&gt;=2,H44&gt;=1),L44*K44,"INVALID")</f>
        <v>INVALID</v>
      </c>
      <c r="N44" s="161" t="e">
        <f>N54</f>
        <v>#DIV/0!</v>
      </c>
      <c r="O44" s="39"/>
      <c r="P44" s="341" t="str">
        <f>IF(ISBLANK(H44),"",IF(AND(H44&lt;1),"D.O. Depletion &lt; 1.0 mg/L remaining in bottle. Environmental sample too strong. Use LESS Sample. Need more nutrient water in bottle. Sample is not dilute enough.",IF(AND(G44-H44&lt;2),"D.O. Depletion less than at least 2.0 mg/L. Environmental sample too weak. Use MORE Sample. Need less nutrient water in bottle. Sample is too dilute.","")))</f>
        <v/>
      </c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</row>
    <row r="45" spans="1:40" ht="15" customHeight="1" x14ac:dyDescent="0.2">
      <c r="A45" s="131"/>
      <c r="B45" s="148"/>
      <c r="C45" s="148"/>
      <c r="D45" s="157"/>
      <c r="E45" s="152"/>
      <c r="F45" s="154"/>
      <c r="G45" s="147"/>
      <c r="H45" s="147"/>
      <c r="I45" s="139"/>
      <c r="J45" s="141"/>
      <c r="K45" s="143"/>
      <c r="L45" s="145"/>
      <c r="M45" s="145"/>
      <c r="N45" s="162"/>
      <c r="O45" s="39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</row>
    <row r="46" spans="1:40" ht="15" customHeight="1" x14ac:dyDescent="0.2">
      <c r="A46" s="131" t="s">
        <v>16</v>
      </c>
      <c r="B46" s="148"/>
      <c r="C46" s="148"/>
      <c r="D46" s="157">
        <v>17</v>
      </c>
      <c r="E46" s="152"/>
      <c r="F46" s="154" t="str">
        <f>IF(F26&gt;0,F26,"")</f>
        <v/>
      </c>
      <c r="G46" s="147"/>
      <c r="H46" s="147"/>
      <c r="I46" s="139" t="str">
        <f t="shared" si="20"/>
        <v/>
      </c>
      <c r="J46" s="141" t="e">
        <f>IF(F46&gt;0,N24*F46,"")</f>
        <v>#DIV/0!</v>
      </c>
      <c r="K46" s="143" t="str">
        <f t="shared" si="21"/>
        <v/>
      </c>
      <c r="L46" s="145">
        <f t="shared" si="22"/>
        <v>0</v>
      </c>
      <c r="M46" s="145" t="str">
        <f t="shared" ref="M46" si="23">IF(AND(I46&gt;=2,H46&gt;=1),L46*K46,"INVALID")</f>
        <v>INVALID</v>
      </c>
      <c r="N46" s="162"/>
      <c r="O46" s="39"/>
      <c r="P46" s="341" t="str">
        <f t="shared" ref="P46" si="24">IF(ISBLANK(H46),"",IF(AND(H46&lt;1),"D.O. Depletion &lt; 1.0 mg/L remaining in bottle. Environmental sample too strong. Use LESS Sample. Need more nutrient water in bottle. Sample is not dilute enough.",IF(AND(G46-H46&lt;2),"D.O. Depletion less than at least 2.0 mg/L. Environmental sample too weak. Use MORE Sample. Need less nutrient water in bottle. Sample is too dilute.","")))</f>
        <v/>
      </c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41"/>
    </row>
    <row r="47" spans="1:40" ht="15" customHeight="1" x14ac:dyDescent="0.2">
      <c r="A47" s="131"/>
      <c r="B47" s="148"/>
      <c r="C47" s="148"/>
      <c r="D47" s="157"/>
      <c r="E47" s="152"/>
      <c r="F47" s="154"/>
      <c r="G47" s="147"/>
      <c r="H47" s="147"/>
      <c r="I47" s="139"/>
      <c r="J47" s="141"/>
      <c r="K47" s="143"/>
      <c r="L47" s="145"/>
      <c r="M47" s="145"/>
      <c r="N47" s="162"/>
      <c r="O47" s="39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</row>
    <row r="48" spans="1:40" ht="15" customHeight="1" x14ac:dyDescent="0.2">
      <c r="A48" s="131" t="s">
        <v>16</v>
      </c>
      <c r="B48" s="148"/>
      <c r="C48" s="148"/>
      <c r="D48" s="150">
        <v>18</v>
      </c>
      <c r="E48" s="152"/>
      <c r="F48" s="154" t="str">
        <f>IF(F26&gt;0,F26,"")</f>
        <v/>
      </c>
      <c r="G48" s="147"/>
      <c r="H48" s="147"/>
      <c r="I48" s="139" t="str">
        <f t="shared" si="20"/>
        <v/>
      </c>
      <c r="J48" s="141" t="e">
        <f>IF(F48&gt;0,N24*F48,"")</f>
        <v>#DIV/0!</v>
      </c>
      <c r="K48" s="143" t="str">
        <f t="shared" si="21"/>
        <v/>
      </c>
      <c r="L48" s="145">
        <f t="shared" si="22"/>
        <v>0</v>
      </c>
      <c r="M48" s="145" t="str">
        <f t="shared" ref="M48" si="25">IF(AND(I48&gt;=2,H48&gt;=1),L48*K48,"INVALID")</f>
        <v>INVALID</v>
      </c>
      <c r="N48" s="162"/>
      <c r="O48" s="39"/>
      <c r="P48" s="341" t="str">
        <f t="shared" ref="P48" si="26">IF(ISBLANK(H48),"",IF(AND(H48&lt;1),"D.O. Depletion &lt; 1.0 mg/L remaining in bottle. Environmental sample too strong. Use LESS Sample. Need more nutrient water in bottle. Sample is not dilute enough.",IF(AND(G48-H48&lt;2),"D.O. Depletion less than at least 2.0 mg/L. Environmental sample too weak. Use MORE Sample. Need less nutrient water in bottle. Sample is too dilute.","")))</f>
        <v/>
      </c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</row>
    <row r="49" spans="1:40" ht="15" customHeight="1" x14ac:dyDescent="0.2">
      <c r="A49" s="131"/>
      <c r="B49" s="148"/>
      <c r="C49" s="148"/>
      <c r="D49" s="150"/>
      <c r="E49" s="152"/>
      <c r="F49" s="154"/>
      <c r="G49" s="147"/>
      <c r="H49" s="147"/>
      <c r="I49" s="139"/>
      <c r="J49" s="141"/>
      <c r="K49" s="143"/>
      <c r="L49" s="145"/>
      <c r="M49" s="145"/>
      <c r="N49" s="162"/>
      <c r="O49" s="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</row>
    <row r="50" spans="1:40" ht="15" customHeight="1" x14ac:dyDescent="0.2">
      <c r="A50" s="131" t="s">
        <v>16</v>
      </c>
      <c r="B50" s="148"/>
      <c r="C50" s="148"/>
      <c r="D50" s="150">
        <v>19</v>
      </c>
      <c r="E50" s="152"/>
      <c r="F50" s="154" t="str">
        <f>IF(F26&gt;0,F26,"")</f>
        <v/>
      </c>
      <c r="G50" s="147"/>
      <c r="H50" s="147"/>
      <c r="I50" s="139" t="str">
        <f t="shared" si="20"/>
        <v/>
      </c>
      <c r="J50" s="141" t="e">
        <f>IF(F50&gt;0,N24*F50,"")</f>
        <v>#DIV/0!</v>
      </c>
      <c r="K50" s="143" t="str">
        <f t="shared" si="21"/>
        <v/>
      </c>
      <c r="L50" s="145">
        <f t="shared" si="22"/>
        <v>0</v>
      </c>
      <c r="M50" s="145" t="str">
        <f t="shared" ref="M50" si="27">IF(AND(I50&gt;=2,H50&gt;=1),L50*K50,"INVALID")</f>
        <v>INVALID</v>
      </c>
      <c r="N50" s="162"/>
      <c r="O50" s="41"/>
      <c r="P50" s="341" t="str">
        <f t="shared" ref="P50" si="28">IF(ISBLANK(H50),"",IF(AND(H50&lt;1),"D.O. Depletion &lt; 1.0 mg/L remaining in bottle. Environmental sample too strong. Use LESS Sample. Need more nutrient water in bottle. Sample is not dilute enough.",IF(AND(G50-H50&lt;2),"D.O. Depletion less than at least 2.0 mg/L. Environmental sample too weak. Use MORE Sample. Need less nutrient water in bottle. Sample is too dilute.","")))</f>
        <v/>
      </c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</row>
    <row r="51" spans="1:40" ht="15" customHeight="1" x14ac:dyDescent="0.2">
      <c r="A51" s="131"/>
      <c r="B51" s="148"/>
      <c r="C51" s="148"/>
      <c r="D51" s="150"/>
      <c r="E51" s="152"/>
      <c r="F51" s="154"/>
      <c r="G51" s="147"/>
      <c r="H51" s="147"/>
      <c r="I51" s="139"/>
      <c r="J51" s="141"/>
      <c r="K51" s="143"/>
      <c r="L51" s="145"/>
      <c r="M51" s="145"/>
      <c r="N51" s="162"/>
      <c r="O51" s="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</row>
    <row r="52" spans="1:40" ht="15" customHeight="1" x14ac:dyDescent="0.2">
      <c r="A52" s="131" t="s">
        <v>16</v>
      </c>
      <c r="B52" s="148"/>
      <c r="C52" s="148"/>
      <c r="D52" s="150">
        <v>20</v>
      </c>
      <c r="E52" s="152"/>
      <c r="F52" s="154" t="str">
        <f>IF(F26&gt;0,F26,"")</f>
        <v/>
      </c>
      <c r="G52" s="147"/>
      <c r="H52" s="147"/>
      <c r="I52" s="139" t="str">
        <f t="shared" si="20"/>
        <v/>
      </c>
      <c r="J52" s="141" t="e">
        <f>IF(F52&gt;0,N24*F52,"")</f>
        <v>#DIV/0!</v>
      </c>
      <c r="K52" s="143" t="str">
        <f t="shared" si="21"/>
        <v/>
      </c>
      <c r="L52" s="145">
        <f t="shared" si="22"/>
        <v>0</v>
      </c>
      <c r="M52" s="145" t="str">
        <f t="shared" ref="M52" si="29">IF(AND(I52&gt;=2,H52&gt;=1),L52*K52,"INVALID")</f>
        <v>INVALID</v>
      </c>
      <c r="N52" s="162"/>
      <c r="O52" s="41"/>
      <c r="P52" s="341" t="str">
        <f t="shared" ref="P52" si="30">IF(ISBLANK(H52),"",IF(AND(H52&lt;1),"D.O. Depletion &lt; 1.0 mg/L remaining in bottle. Environmental sample too strong. Use LESS Sample. Need more nutrient water in bottle. Sample is not dilute enough.",IF(AND(G52-H52&lt;2),"D.O. Depletion less than at least 2.0 mg/L. Environmental sample too weak. Use MORE Sample. Need less nutrient water in bottle. Sample is too dilute.","")))</f>
        <v/>
      </c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</row>
    <row r="53" spans="1:40" ht="15" customHeight="1" thickBot="1" x14ac:dyDescent="0.25">
      <c r="A53" s="132"/>
      <c r="B53" s="149"/>
      <c r="C53" s="149"/>
      <c r="D53" s="151"/>
      <c r="E53" s="153"/>
      <c r="F53" s="155"/>
      <c r="G53" s="156"/>
      <c r="H53" s="156"/>
      <c r="I53" s="140"/>
      <c r="J53" s="142"/>
      <c r="K53" s="144"/>
      <c r="L53" s="146"/>
      <c r="M53" s="146"/>
      <c r="N53" s="163"/>
      <c r="O53" s="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</row>
    <row r="54" spans="1:40" ht="12.2" customHeight="1" thickBot="1" x14ac:dyDescent="0.25">
      <c r="A54" s="4" t="s">
        <v>6</v>
      </c>
      <c r="B54" s="26"/>
      <c r="C54" s="6"/>
      <c r="D54" s="7"/>
      <c r="E54" s="6"/>
      <c r="F54" s="27"/>
      <c r="G54" s="26"/>
      <c r="H54" s="26"/>
      <c r="I54" s="12"/>
      <c r="J54" s="5"/>
      <c r="K54" s="5"/>
      <c r="L54" s="12"/>
      <c r="M54" s="28" t="s">
        <v>16</v>
      </c>
      <c r="N54" s="29" t="e">
        <f>AVERAGEIF(M44:M49,"&gt;0")</f>
        <v>#DIV/0!</v>
      </c>
      <c r="O54" s="33"/>
    </row>
    <row r="55" spans="1:40" ht="18" customHeight="1" thickBot="1" x14ac:dyDescent="0.25">
      <c r="A55" s="30" t="s">
        <v>26</v>
      </c>
      <c r="B55" s="70"/>
      <c r="C55" s="31"/>
      <c r="D55" s="31"/>
      <c r="E55" s="31"/>
      <c r="F55" s="31"/>
      <c r="G55" s="31"/>
      <c r="H55" s="31"/>
      <c r="I55" s="31"/>
      <c r="J55" s="31"/>
      <c r="K55" s="31"/>
      <c r="L55" s="137" t="s">
        <v>23</v>
      </c>
      <c r="M55" s="138"/>
      <c r="N55" s="44" t="e">
        <f>(N43-N54)/N43*100%</f>
        <v>#DIV/0!</v>
      </c>
      <c r="O55" s="42"/>
    </row>
    <row r="56" spans="1:40" ht="18" customHeight="1" x14ac:dyDescent="0.2">
      <c r="A56" s="315"/>
      <c r="B56" s="316"/>
      <c r="C56" s="316"/>
      <c r="D56" s="316"/>
      <c r="E56" s="316"/>
      <c r="F56" s="316"/>
      <c r="G56" s="317"/>
      <c r="H56" s="330" t="s">
        <v>41</v>
      </c>
      <c r="I56" s="331"/>
      <c r="J56" s="331"/>
      <c r="K56" s="331"/>
      <c r="L56" s="332"/>
      <c r="M56" s="53" t="s">
        <v>34</v>
      </c>
      <c r="N56" s="22" t="s">
        <v>35</v>
      </c>
      <c r="O56" s="84"/>
      <c r="P56" s="13"/>
      <c r="Q56" s="13"/>
    </row>
    <row r="57" spans="1:40" ht="18" customHeight="1" x14ac:dyDescent="0.2">
      <c r="A57" s="318"/>
      <c r="B57" s="319"/>
      <c r="C57" s="319"/>
      <c r="D57" s="319"/>
      <c r="E57" s="319"/>
      <c r="F57" s="319"/>
      <c r="G57" s="320"/>
      <c r="H57" s="306" t="s">
        <v>48</v>
      </c>
      <c r="I57" s="307"/>
      <c r="J57" s="307"/>
      <c r="K57" s="307"/>
      <c r="L57" s="308"/>
      <c r="M57" s="15" t="s">
        <v>27</v>
      </c>
      <c r="N57" s="16" t="s">
        <v>32</v>
      </c>
      <c r="O57" s="10"/>
    </row>
    <row r="58" spans="1:40" ht="18" customHeight="1" x14ac:dyDescent="0.2">
      <c r="A58" s="318"/>
      <c r="B58" s="319"/>
      <c r="C58" s="319"/>
      <c r="D58" s="319"/>
      <c r="E58" s="319"/>
      <c r="F58" s="319"/>
      <c r="G58" s="320"/>
      <c r="H58" s="304" t="s">
        <v>18</v>
      </c>
      <c r="I58" s="303"/>
      <c r="J58" s="303"/>
      <c r="K58" s="303"/>
      <c r="L58" s="305"/>
      <c r="M58" s="15" t="s">
        <v>28</v>
      </c>
      <c r="N58" s="16" t="s">
        <v>33</v>
      </c>
      <c r="O58" s="10"/>
    </row>
    <row r="59" spans="1:40" ht="18" customHeight="1" x14ac:dyDescent="0.2">
      <c r="A59" s="318"/>
      <c r="B59" s="319"/>
      <c r="C59" s="319"/>
      <c r="D59" s="319"/>
      <c r="E59" s="319"/>
      <c r="F59" s="319"/>
      <c r="G59" s="320"/>
      <c r="H59" s="304" t="s">
        <v>49</v>
      </c>
      <c r="I59" s="303"/>
      <c r="J59" s="303"/>
      <c r="K59" s="303"/>
      <c r="L59" s="305"/>
      <c r="M59" s="15" t="s">
        <v>29</v>
      </c>
      <c r="N59" s="16" t="s">
        <v>27</v>
      </c>
      <c r="O59" s="10"/>
    </row>
    <row r="60" spans="1:40" ht="18" customHeight="1" x14ac:dyDescent="0.2">
      <c r="A60" s="318"/>
      <c r="B60" s="319"/>
      <c r="C60" s="319"/>
      <c r="D60" s="319"/>
      <c r="E60" s="319"/>
      <c r="F60" s="319"/>
      <c r="G60" s="320"/>
      <c r="H60" s="133" t="s">
        <v>50</v>
      </c>
      <c r="I60" s="134"/>
      <c r="J60" s="134"/>
      <c r="K60" s="134"/>
      <c r="L60" s="135"/>
      <c r="M60" s="15" t="s">
        <v>30</v>
      </c>
      <c r="N60" s="16" t="s">
        <v>28</v>
      </c>
      <c r="O60" s="10"/>
    </row>
    <row r="61" spans="1:40" ht="18" customHeight="1" x14ac:dyDescent="0.2">
      <c r="A61" s="318"/>
      <c r="B61" s="319"/>
      <c r="C61" s="319"/>
      <c r="D61" s="319"/>
      <c r="E61" s="319"/>
      <c r="F61" s="319"/>
      <c r="G61" s="320"/>
      <c r="H61" s="306" t="s">
        <v>42</v>
      </c>
      <c r="I61" s="307"/>
      <c r="J61" s="307"/>
      <c r="K61" s="307"/>
      <c r="L61" s="308"/>
      <c r="M61" s="15" t="s">
        <v>31</v>
      </c>
      <c r="N61" s="16" t="s">
        <v>29</v>
      </c>
      <c r="O61" s="10"/>
    </row>
    <row r="62" spans="1:40" ht="18" customHeight="1" x14ac:dyDescent="0.2">
      <c r="A62" s="318"/>
      <c r="B62" s="319"/>
      <c r="C62" s="319"/>
      <c r="D62" s="319"/>
      <c r="E62" s="319"/>
      <c r="F62" s="319"/>
      <c r="G62" s="320"/>
      <c r="H62" s="309" t="s">
        <v>47</v>
      </c>
      <c r="I62" s="310"/>
      <c r="J62" s="310"/>
      <c r="K62" s="310"/>
      <c r="L62" s="311"/>
      <c r="M62" s="15" t="s">
        <v>32</v>
      </c>
      <c r="N62" s="16" t="s">
        <v>30</v>
      </c>
      <c r="O62" s="10"/>
    </row>
    <row r="63" spans="1:40" ht="18" customHeight="1" thickBot="1" x14ac:dyDescent="0.25">
      <c r="A63" s="321"/>
      <c r="B63" s="322"/>
      <c r="C63" s="322"/>
      <c r="D63" s="322"/>
      <c r="E63" s="322"/>
      <c r="F63" s="322"/>
      <c r="G63" s="323"/>
      <c r="H63" s="312"/>
      <c r="I63" s="313"/>
      <c r="J63" s="313"/>
      <c r="K63" s="313"/>
      <c r="L63" s="314"/>
      <c r="M63" s="17" t="s">
        <v>33</v>
      </c>
      <c r="N63" s="18" t="s">
        <v>31</v>
      </c>
      <c r="O63" s="10"/>
    </row>
    <row r="64" spans="1:40" x14ac:dyDescent="0.2">
      <c r="A64" s="329"/>
      <c r="B64" s="329"/>
      <c r="C64" s="329"/>
      <c r="D64" s="329"/>
      <c r="E64" s="329"/>
      <c r="H64" s="67"/>
    </row>
    <row r="65" spans="1:10" x14ac:dyDescent="0.2">
      <c r="A65" s="329"/>
      <c r="B65" s="329"/>
      <c r="C65" s="329"/>
      <c r="D65" s="329"/>
      <c r="E65" s="329"/>
    </row>
    <row r="66" spans="1:10" x14ac:dyDescent="0.2">
      <c r="A66" s="329"/>
      <c r="B66" s="337"/>
      <c r="C66" s="337"/>
      <c r="D66" s="337"/>
      <c r="E66" s="337"/>
      <c r="J66" s="67"/>
    </row>
    <row r="67" spans="1:10" x14ac:dyDescent="0.2">
      <c r="A67" s="337"/>
      <c r="B67" s="337"/>
      <c r="C67" s="337"/>
      <c r="D67" s="337"/>
      <c r="E67" s="337"/>
    </row>
    <row r="68" spans="1:10" x14ac:dyDescent="0.2">
      <c r="A68" s="338"/>
      <c r="B68" s="339"/>
      <c r="C68" s="339"/>
      <c r="D68" s="339"/>
      <c r="E68" s="339"/>
    </row>
    <row r="69" spans="1:10" x14ac:dyDescent="0.2">
      <c r="A69" s="303"/>
      <c r="B69" s="303"/>
      <c r="C69" s="303"/>
      <c r="D69" s="303"/>
      <c r="E69" s="303"/>
    </row>
    <row r="70" spans="1:10" x14ac:dyDescent="0.2">
      <c r="A70" s="31"/>
      <c r="B70" s="31"/>
      <c r="C70" s="31"/>
      <c r="D70" s="31"/>
      <c r="E70" s="31"/>
    </row>
  </sheetData>
  <sheetProtection algorithmName="SHA-512" hashValue="WDMmz+MZniVkXTqFVJrEB+9CY2gDmxa0xZlWfBCh8kGcM2ZFN/x6REv60B0kLBAYCPLYguJsNNlTLlxm8hsyVw==" saltValue="TM6ToemKZWY9zaBHKI/9Ow==" spinCount="100000" sheet="1" objects="1" scenarios="1"/>
  <mergeCells count="285">
    <mergeCell ref="I8:I9"/>
    <mergeCell ref="H10:H11"/>
    <mergeCell ref="I10:I11"/>
    <mergeCell ref="P10:AN11"/>
    <mergeCell ref="E1:N3"/>
    <mergeCell ref="B3:C3"/>
    <mergeCell ref="E4:N6"/>
    <mergeCell ref="B5:C5"/>
    <mergeCell ref="B7:C7"/>
    <mergeCell ref="E7:F7"/>
    <mergeCell ref="G7:K7"/>
    <mergeCell ref="M7:N7"/>
    <mergeCell ref="J8:J9"/>
    <mergeCell ref="K8:K9"/>
    <mergeCell ref="L8:L9"/>
    <mergeCell ref="M8:M9"/>
    <mergeCell ref="N8:N9"/>
    <mergeCell ref="B9:C9"/>
    <mergeCell ref="A10:A11"/>
    <mergeCell ref="B10:B11"/>
    <mergeCell ref="C10:C11"/>
    <mergeCell ref="D10:D11"/>
    <mergeCell ref="E10:F15"/>
    <mergeCell ref="G10:G11"/>
    <mergeCell ref="A8:A9"/>
    <mergeCell ref="D8:D9"/>
    <mergeCell ref="E8:E9"/>
    <mergeCell ref="F8:F9"/>
    <mergeCell ref="G8:H8"/>
    <mergeCell ref="P12:AN13"/>
    <mergeCell ref="A14:A15"/>
    <mergeCell ref="B14:B15"/>
    <mergeCell ref="C14:C15"/>
    <mergeCell ref="D14:D15"/>
    <mergeCell ref="G14:G15"/>
    <mergeCell ref="H14:H15"/>
    <mergeCell ref="I14:I15"/>
    <mergeCell ref="P14:AN15"/>
    <mergeCell ref="A12:A13"/>
    <mergeCell ref="B12:B13"/>
    <mergeCell ref="C12:C13"/>
    <mergeCell ref="D12:D13"/>
    <mergeCell ref="G12:G13"/>
    <mergeCell ref="H12:H13"/>
    <mergeCell ref="I12:I13"/>
    <mergeCell ref="G16:H16"/>
    <mergeCell ref="P16:AN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P17:AN18"/>
    <mergeCell ref="A19:A20"/>
    <mergeCell ref="B19:B20"/>
    <mergeCell ref="C19:C20"/>
    <mergeCell ref="D19:D20"/>
    <mergeCell ref="E19:E20"/>
    <mergeCell ref="F19:F20"/>
    <mergeCell ref="G19:G20"/>
    <mergeCell ref="H19:H20"/>
    <mergeCell ref="P19:AN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P23:AN24"/>
    <mergeCell ref="J24:K24"/>
    <mergeCell ref="L24:M25"/>
    <mergeCell ref="N24:N25"/>
    <mergeCell ref="G25:H25"/>
    <mergeCell ref="J25:K25"/>
    <mergeCell ref="P25:AN25"/>
    <mergeCell ref="I21:I22"/>
    <mergeCell ref="P21:AN22"/>
    <mergeCell ref="M26:M27"/>
    <mergeCell ref="N26:N31"/>
    <mergeCell ref="P26:AN27"/>
    <mergeCell ref="A28:A29"/>
    <mergeCell ref="B28:B29"/>
    <mergeCell ref="C28:C29"/>
    <mergeCell ref="D28:D29"/>
    <mergeCell ref="E28:E29"/>
    <mergeCell ref="F28:F29"/>
    <mergeCell ref="G28:G29"/>
    <mergeCell ref="G26:G27"/>
    <mergeCell ref="H26:H27"/>
    <mergeCell ref="I26:I27"/>
    <mergeCell ref="J26:J27"/>
    <mergeCell ref="K26:K27"/>
    <mergeCell ref="L26:L27"/>
    <mergeCell ref="A26:A27"/>
    <mergeCell ref="B26:B27"/>
    <mergeCell ref="C26:C27"/>
    <mergeCell ref="D26:D27"/>
    <mergeCell ref="E26:E27"/>
    <mergeCell ref="F26:F27"/>
    <mergeCell ref="P28:AN29"/>
    <mergeCell ref="A30:A31"/>
    <mergeCell ref="P30:AN31"/>
    <mergeCell ref="B30:B31"/>
    <mergeCell ref="C30:C31"/>
    <mergeCell ref="D30:D31"/>
    <mergeCell ref="E30:E31"/>
    <mergeCell ref="F30:F31"/>
    <mergeCell ref="G30:G31"/>
    <mergeCell ref="H30:H31"/>
    <mergeCell ref="I30:I31"/>
    <mergeCell ref="J28:J29"/>
    <mergeCell ref="K28:K29"/>
    <mergeCell ref="L28:L29"/>
    <mergeCell ref="M28:M29"/>
    <mergeCell ref="J30:J31"/>
    <mergeCell ref="K30:K31"/>
    <mergeCell ref="L30:L31"/>
    <mergeCell ref="M30:M31"/>
    <mergeCell ref="H28:H29"/>
    <mergeCell ref="I28:I29"/>
    <mergeCell ref="L35:L36"/>
    <mergeCell ref="M35:M36"/>
    <mergeCell ref="A33:A34"/>
    <mergeCell ref="B33:B34"/>
    <mergeCell ref="C33:C34"/>
    <mergeCell ref="D33:D34"/>
    <mergeCell ref="E33:E34"/>
    <mergeCell ref="L33:L34"/>
    <mergeCell ref="M33:M34"/>
    <mergeCell ref="A35:A36"/>
    <mergeCell ref="B35:B36"/>
    <mergeCell ref="C35:C36"/>
    <mergeCell ref="D35:D36"/>
    <mergeCell ref="E35:E36"/>
    <mergeCell ref="G35:G36"/>
    <mergeCell ref="F33:F42"/>
    <mergeCell ref="G33:G34"/>
    <mergeCell ref="H33:H34"/>
    <mergeCell ref="I33:I34"/>
    <mergeCell ref="J33:J42"/>
    <mergeCell ref="K33:K34"/>
    <mergeCell ref="H35:H36"/>
    <mergeCell ref="I35:I36"/>
    <mergeCell ref="I39:I40"/>
    <mergeCell ref="H41:H42"/>
    <mergeCell ref="I41:I42"/>
    <mergeCell ref="K41:K42"/>
    <mergeCell ref="L41:L42"/>
    <mergeCell ref="M41:M42"/>
    <mergeCell ref="P41:AN42"/>
    <mergeCell ref="A39:A40"/>
    <mergeCell ref="B39:B40"/>
    <mergeCell ref="C39:C40"/>
    <mergeCell ref="D39:D40"/>
    <mergeCell ref="E39:E40"/>
    <mergeCell ref="G39:G40"/>
    <mergeCell ref="K39:K40"/>
    <mergeCell ref="L39:L40"/>
    <mergeCell ref="M39:M40"/>
    <mergeCell ref="A41:A42"/>
    <mergeCell ref="B41:B42"/>
    <mergeCell ref="C41:C42"/>
    <mergeCell ref="D41:D42"/>
    <mergeCell ref="E41:E42"/>
    <mergeCell ref="G41:G42"/>
    <mergeCell ref="N33:N42"/>
    <mergeCell ref="P33:AN34"/>
    <mergeCell ref="K35:K36"/>
    <mergeCell ref="P35:AN36"/>
    <mergeCell ref="A37:A38"/>
    <mergeCell ref="B37:B38"/>
    <mergeCell ref="C37:C38"/>
    <mergeCell ref="D37:D38"/>
    <mergeCell ref="E37:E38"/>
    <mergeCell ref="G37:G38"/>
    <mergeCell ref="H37:H38"/>
    <mergeCell ref="H39:H40"/>
    <mergeCell ref="P39:AN40"/>
    <mergeCell ref="K37:K38"/>
    <mergeCell ref="L37:L38"/>
    <mergeCell ref="M37:M38"/>
    <mergeCell ref="P37:AN38"/>
    <mergeCell ref="I37:I38"/>
    <mergeCell ref="M44:M45"/>
    <mergeCell ref="N44:N53"/>
    <mergeCell ref="P44:AN45"/>
    <mergeCell ref="A46:A47"/>
    <mergeCell ref="B46:B47"/>
    <mergeCell ref="C46:C47"/>
    <mergeCell ref="D46:D47"/>
    <mergeCell ref="E46:E47"/>
    <mergeCell ref="F46:F47"/>
    <mergeCell ref="G46:G47"/>
    <mergeCell ref="G44:G45"/>
    <mergeCell ref="H44:H45"/>
    <mergeCell ref="I44:I45"/>
    <mergeCell ref="J44:J45"/>
    <mergeCell ref="K44:K45"/>
    <mergeCell ref="L44:L45"/>
    <mergeCell ref="A44:A45"/>
    <mergeCell ref="B44:B45"/>
    <mergeCell ref="C44:C45"/>
    <mergeCell ref="D44:D45"/>
    <mergeCell ref="E44:E45"/>
    <mergeCell ref="F44:F45"/>
    <mergeCell ref="P46:AN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H46:H47"/>
    <mergeCell ref="I46:I47"/>
    <mergeCell ref="J46:J47"/>
    <mergeCell ref="K46:K47"/>
    <mergeCell ref="L46:L47"/>
    <mergeCell ref="M46:M47"/>
    <mergeCell ref="J48:J49"/>
    <mergeCell ref="K48:K49"/>
    <mergeCell ref="L48:L49"/>
    <mergeCell ref="M48:M49"/>
    <mergeCell ref="P48:AN49"/>
    <mergeCell ref="A50:A51"/>
    <mergeCell ref="B50:B51"/>
    <mergeCell ref="C50:C51"/>
    <mergeCell ref="D50:D51"/>
    <mergeCell ref="E50:E51"/>
    <mergeCell ref="L50:L51"/>
    <mergeCell ref="M50:M51"/>
    <mergeCell ref="P50:AN51"/>
    <mergeCell ref="A52:A53"/>
    <mergeCell ref="B52:B53"/>
    <mergeCell ref="C52:C53"/>
    <mergeCell ref="D52:D53"/>
    <mergeCell ref="E52:E53"/>
    <mergeCell ref="F52:F53"/>
    <mergeCell ref="G52:G53"/>
    <mergeCell ref="F50:F51"/>
    <mergeCell ref="G50:G51"/>
    <mergeCell ref="H50:H51"/>
    <mergeCell ref="I50:I51"/>
    <mergeCell ref="J50:J51"/>
    <mergeCell ref="K50:K51"/>
    <mergeCell ref="A64:E64"/>
    <mergeCell ref="A65:E65"/>
    <mergeCell ref="A66:E66"/>
    <mergeCell ref="A67:E67"/>
    <mergeCell ref="A68:E68"/>
    <mergeCell ref="A69:E69"/>
    <mergeCell ref="P52:AN53"/>
    <mergeCell ref="L55:M55"/>
    <mergeCell ref="A56:G63"/>
    <mergeCell ref="H56:L56"/>
    <mergeCell ref="H57:L57"/>
    <mergeCell ref="H58:L58"/>
    <mergeCell ref="H59:L59"/>
    <mergeCell ref="H60:L60"/>
    <mergeCell ref="H61:L61"/>
    <mergeCell ref="H62:L63"/>
    <mergeCell ref="H52:H53"/>
    <mergeCell ref="I52:I53"/>
    <mergeCell ref="J52:J53"/>
    <mergeCell ref="K52:K53"/>
    <mergeCell ref="L52:L53"/>
    <mergeCell ref="M52:M53"/>
  </mergeCells>
  <conditionalFormatting sqref="I10:I16">
    <cfRule type="cellIs" dxfId="425" priority="42" operator="greaterThan">
      <formula>0.2</formula>
    </cfRule>
  </conditionalFormatting>
  <conditionalFormatting sqref="M26:M31">
    <cfRule type="containsText" dxfId="424" priority="29" operator="containsText" text="invalid">
      <formula>NOT(ISERROR(SEARCH("invalid",M26)))</formula>
    </cfRule>
    <cfRule type="cellIs" dxfId="423" priority="40" operator="lessThan">
      <formula>167.5</formula>
    </cfRule>
    <cfRule type="cellIs" dxfId="422" priority="41" operator="greaterThan">
      <formula>228.5</formula>
    </cfRule>
  </conditionalFormatting>
  <conditionalFormatting sqref="M33:M42 M44:M53">
    <cfRule type="containsText" dxfId="421" priority="39" operator="containsText" text="INVALID">
      <formula>NOT(ISERROR(SEARCH("INVALID",M33)))</formula>
    </cfRule>
  </conditionalFormatting>
  <conditionalFormatting sqref="P33 P44 P46 P48 P50 P52 P35 P37 P39 P41">
    <cfRule type="containsText" dxfId="420" priority="38" operator="containsText" text="Sample">
      <formula>NOT(ISERROR(SEARCH("Sample",P33)))</formula>
    </cfRule>
  </conditionalFormatting>
  <conditionalFormatting sqref="P26 P28 P30">
    <cfRule type="containsText" dxfId="419" priority="37" operator="containsText" text="seed">
      <formula>NOT(ISERROR(SEARCH("seed",P26)))</formula>
    </cfRule>
  </conditionalFormatting>
  <conditionalFormatting sqref="P14 P10 P12">
    <cfRule type="containsText" dxfId="418" priority="36" operator="containsText" text="contamination">
      <formula>NOT(ISERROR(SEARCH("contamination",P10)))</formula>
    </cfRule>
  </conditionalFormatting>
  <conditionalFormatting sqref="P16">
    <cfRule type="containsText" dxfId="417" priority="35" operator="containsText" text="outside">
      <formula>NOT(ISERROR(SEARCH("outside",P16)))</formula>
    </cfRule>
  </conditionalFormatting>
  <conditionalFormatting sqref="I16 F25 I25 N26 P16 N43 N54 N32">
    <cfRule type="containsErrors" dxfId="416" priority="34">
      <formula>ISERROR(F16)</formula>
    </cfRule>
  </conditionalFormatting>
  <conditionalFormatting sqref="M18">
    <cfRule type="containsErrors" dxfId="415" priority="33">
      <formula>ISERROR(M18)</formula>
    </cfRule>
  </conditionalFormatting>
  <conditionalFormatting sqref="N33">
    <cfRule type="containsErrors" dxfId="414" priority="32">
      <formula>ISERROR(N33)</formula>
    </cfRule>
  </conditionalFormatting>
  <conditionalFormatting sqref="N44">
    <cfRule type="containsErrors" dxfId="413" priority="31">
      <formula>ISERROR(N44)</formula>
    </cfRule>
  </conditionalFormatting>
  <conditionalFormatting sqref="N55">
    <cfRule type="containsErrors" dxfId="412" priority="30">
      <formula>ISERROR(N55)</formula>
    </cfRule>
  </conditionalFormatting>
  <conditionalFormatting sqref="M33:M42">
    <cfRule type="containsText" dxfId="411" priority="28" operator="containsText" text="invalid">
      <formula>NOT(ISERROR(SEARCH("invalid",M33)))</formula>
    </cfRule>
  </conditionalFormatting>
  <conditionalFormatting sqref="M44:M53">
    <cfRule type="containsText" dxfId="410" priority="27" operator="containsText" text="invalid">
      <formula>NOT(ISERROR(SEARCH("invalid",M44)))</formula>
    </cfRule>
  </conditionalFormatting>
  <conditionalFormatting sqref="I26:M31 P30 P28 P26">
    <cfRule type="cellIs" dxfId="409" priority="25" operator="equal">
      <formula>0</formula>
    </cfRule>
    <cfRule type="containsErrors" dxfId="408" priority="26">
      <formula>ISERROR(I26)</formula>
    </cfRule>
  </conditionalFormatting>
  <conditionalFormatting sqref="I33:M42 P41 P39 P37 P35 P33">
    <cfRule type="cellIs" dxfId="407" priority="23" operator="equal">
      <formula>0</formula>
    </cfRule>
    <cfRule type="containsErrors" dxfId="406" priority="24">
      <formula>ISERROR(I33)</formula>
    </cfRule>
  </conditionalFormatting>
  <conditionalFormatting sqref="I44:N53 P44 P50 P48 P46 P52">
    <cfRule type="cellIs" dxfId="405" priority="21" operator="equal">
      <formula>0</formula>
    </cfRule>
    <cfRule type="containsErrors" dxfId="404" priority="22">
      <formula>ISERROR(I44)</formula>
    </cfRule>
  </conditionalFormatting>
  <conditionalFormatting sqref="P30 P28 P26">
    <cfRule type="containsBlanks" dxfId="403" priority="20">
      <formula>LEN(TRIM(P26))=0</formula>
    </cfRule>
  </conditionalFormatting>
  <conditionalFormatting sqref="I10:I15">
    <cfRule type="containsBlanks" dxfId="402" priority="19">
      <formula>LEN(TRIM(I10))=0</formula>
    </cfRule>
  </conditionalFormatting>
  <conditionalFormatting sqref="J24:K25">
    <cfRule type="containsText" dxfId="401" priority="18" operator="containsText" text="too">
      <formula>NOT(ISERROR(SEARCH("too",J24)))</formula>
    </cfRule>
  </conditionalFormatting>
  <conditionalFormatting sqref="E19 E21 E23 E17">
    <cfRule type="containsText" dxfId="400" priority="17" operator="containsText" text="delete">
      <formula>NOT(ISERROR(SEARCH("delete",E17)))</formula>
    </cfRule>
  </conditionalFormatting>
  <conditionalFormatting sqref="P25">
    <cfRule type="containsText" dxfId="399" priority="16" operator="containsText" text="seed">
      <formula>NOT(ISERROR(SEARCH("seed",P25)))</formula>
    </cfRule>
  </conditionalFormatting>
  <conditionalFormatting sqref="J24:K25 N24:N25 P25">
    <cfRule type="containsErrors" dxfId="398" priority="15">
      <formula>ISERROR(J24)</formula>
    </cfRule>
  </conditionalFormatting>
  <conditionalFormatting sqref="M26:M31 M33:M42 M44:M53">
    <cfRule type="cellIs" dxfId="397" priority="14" operator="lessThan">
      <formula>0</formula>
    </cfRule>
  </conditionalFormatting>
  <conditionalFormatting sqref="P17 P23 P19 P21">
    <cfRule type="containsText" dxfId="396" priority="13" operator="containsText" text="Need">
      <formula>NOT(ISERROR(SEARCH("Need",P17)))</formula>
    </cfRule>
  </conditionalFormatting>
  <conditionalFormatting sqref="I17:I24">
    <cfRule type="expression" dxfId="395" priority="12">
      <formula>(G17-H17&lt;2)</formula>
    </cfRule>
  </conditionalFormatting>
  <conditionalFormatting sqref="I17:I24">
    <cfRule type="expression" dxfId="394" priority="11">
      <formula>(H17&lt;1)</formula>
    </cfRule>
  </conditionalFormatting>
  <conditionalFormatting sqref="I17:I24">
    <cfRule type="expression" dxfId="393" priority="10">
      <formula>ISBLANK(H17)</formula>
    </cfRule>
  </conditionalFormatting>
  <conditionalFormatting sqref="E17:E18">
    <cfRule type="expression" dxfId="392" priority="9">
      <formula>ISBLANK(H17)</formula>
    </cfRule>
  </conditionalFormatting>
  <conditionalFormatting sqref="E19:E20">
    <cfRule type="expression" dxfId="391" priority="8">
      <formula>ISBLANK(H19)</formula>
    </cfRule>
  </conditionalFormatting>
  <conditionalFormatting sqref="E21:E22">
    <cfRule type="expression" dxfId="390" priority="7">
      <formula>ISBLANK(H21)</formula>
    </cfRule>
  </conditionalFormatting>
  <conditionalFormatting sqref="E23:E24">
    <cfRule type="expression" dxfId="389" priority="6">
      <formula>ISBLANK(H23)</formula>
    </cfRule>
  </conditionalFormatting>
  <conditionalFormatting sqref="P10:AN15">
    <cfRule type="containsText" dxfId="388" priority="4" operator="containsText" text="meter">
      <formula>NOT(ISERROR(SEARCH("meter",P10)))</formula>
    </cfRule>
    <cfRule type="containsText" dxfId="387" priority="5" operator="containsText" text="False">
      <formula>NOT(ISERROR(SEARCH("False",P10)))</formula>
    </cfRule>
  </conditionalFormatting>
  <conditionalFormatting sqref="I10:I11">
    <cfRule type="expression" dxfId="386" priority="3">
      <formula>I10&lt;0</formula>
    </cfRule>
  </conditionalFormatting>
  <conditionalFormatting sqref="I12:I13">
    <cfRule type="expression" dxfId="385" priority="2">
      <formula>I12&lt;0</formula>
    </cfRule>
  </conditionalFormatting>
  <conditionalFormatting sqref="I14:I15">
    <cfRule type="expression" dxfId="384" priority="1">
      <formula>I14&lt;0</formula>
    </cfRule>
  </conditionalFormatting>
  <pageMargins left="0.7" right="0.7" top="0.75" bottom="0.75" header="0.3" footer="0.3"/>
  <pageSetup scale="50" orientation="landscape" r:id="rId1"/>
  <colBreaks count="1" manualBreakCount="1">
    <brk id="16" max="104857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70"/>
  <sheetViews>
    <sheetView showGridLines="0" zoomScaleNormal="100" workbookViewId="0"/>
  </sheetViews>
  <sheetFormatPr defaultRowHeight="12.75" x14ac:dyDescent="0.2"/>
  <cols>
    <col min="1" max="1" width="18" style="1" customWidth="1"/>
    <col min="2" max="8" width="11.7109375" style="1" customWidth="1"/>
    <col min="9" max="13" width="13.7109375" style="1" customWidth="1"/>
    <col min="14" max="14" width="15.7109375" style="1" customWidth="1"/>
    <col min="15" max="15" width="1.28515625" style="43" customWidth="1"/>
    <col min="16" max="16384" width="9.140625" style="1"/>
  </cols>
  <sheetData>
    <row r="1" spans="1:40" ht="12.75" customHeight="1" x14ac:dyDescent="0.2">
      <c r="A1" s="78" t="s">
        <v>25</v>
      </c>
      <c r="B1" s="79" t="s">
        <v>24</v>
      </c>
      <c r="C1" s="79"/>
      <c r="D1" s="19"/>
      <c r="E1" s="281" t="s">
        <v>22</v>
      </c>
      <c r="F1" s="281"/>
      <c r="G1" s="281"/>
      <c r="H1" s="281"/>
      <c r="I1" s="281"/>
      <c r="J1" s="281"/>
      <c r="K1" s="281"/>
      <c r="L1" s="281"/>
      <c r="M1" s="281"/>
      <c r="N1" s="282"/>
      <c r="O1" s="34"/>
    </row>
    <row r="2" spans="1:40" ht="12.75" customHeight="1" x14ac:dyDescent="0.2">
      <c r="A2" s="2" t="s">
        <v>19</v>
      </c>
      <c r="B2" s="3" t="s">
        <v>19</v>
      </c>
      <c r="C2" s="20"/>
      <c r="D2" s="14"/>
      <c r="E2" s="283"/>
      <c r="F2" s="283"/>
      <c r="G2" s="283"/>
      <c r="H2" s="283"/>
      <c r="I2" s="283"/>
      <c r="J2" s="283"/>
      <c r="K2" s="283"/>
      <c r="L2" s="283"/>
      <c r="M2" s="283"/>
      <c r="N2" s="284"/>
      <c r="O2" s="34"/>
    </row>
    <row r="3" spans="1:40" ht="12.75" customHeight="1" x14ac:dyDescent="0.2">
      <c r="A3" s="25"/>
      <c r="B3" s="285"/>
      <c r="C3" s="285"/>
      <c r="D3" s="23"/>
      <c r="E3" s="283"/>
      <c r="F3" s="283"/>
      <c r="G3" s="283"/>
      <c r="H3" s="283"/>
      <c r="I3" s="283"/>
      <c r="J3" s="283"/>
      <c r="K3" s="283"/>
      <c r="L3" s="283"/>
      <c r="M3" s="283"/>
      <c r="N3" s="284"/>
      <c r="O3" s="34"/>
    </row>
    <row r="4" spans="1:40" ht="12.75" customHeight="1" x14ac:dyDescent="0.2">
      <c r="A4" s="2" t="s">
        <v>20</v>
      </c>
      <c r="B4" s="3" t="s">
        <v>20</v>
      </c>
      <c r="C4" s="20"/>
      <c r="D4" s="14"/>
      <c r="E4" s="286" t="s">
        <v>21</v>
      </c>
      <c r="F4" s="286"/>
      <c r="G4" s="286"/>
      <c r="H4" s="286"/>
      <c r="I4" s="286"/>
      <c r="J4" s="286"/>
      <c r="K4" s="286"/>
      <c r="L4" s="286"/>
      <c r="M4" s="286"/>
      <c r="N4" s="287"/>
      <c r="O4" s="35"/>
    </row>
    <row r="5" spans="1:40" ht="12.75" customHeight="1" x14ac:dyDescent="0.2">
      <c r="A5" s="25"/>
      <c r="B5" s="285"/>
      <c r="C5" s="285"/>
      <c r="D5" s="23"/>
      <c r="E5" s="286"/>
      <c r="F5" s="286"/>
      <c r="G5" s="286"/>
      <c r="H5" s="286"/>
      <c r="I5" s="286"/>
      <c r="J5" s="286"/>
      <c r="K5" s="286"/>
      <c r="L5" s="286"/>
      <c r="M5" s="286"/>
      <c r="N5" s="287"/>
      <c r="O5" s="35"/>
    </row>
    <row r="6" spans="1:40" ht="12.75" customHeight="1" x14ac:dyDescent="0.2">
      <c r="A6" s="2" t="s">
        <v>36</v>
      </c>
      <c r="B6" s="3" t="s">
        <v>36</v>
      </c>
      <c r="C6" s="3"/>
      <c r="D6" s="23"/>
      <c r="E6" s="286"/>
      <c r="F6" s="286"/>
      <c r="G6" s="286"/>
      <c r="H6" s="286"/>
      <c r="I6" s="286"/>
      <c r="J6" s="286"/>
      <c r="K6" s="286"/>
      <c r="L6" s="286"/>
      <c r="M6" s="286"/>
      <c r="N6" s="287"/>
      <c r="O6" s="35"/>
    </row>
    <row r="7" spans="1:40" ht="12.75" customHeight="1" x14ac:dyDescent="0.2">
      <c r="A7" s="24"/>
      <c r="B7" s="288"/>
      <c r="C7" s="288"/>
      <c r="D7" s="31"/>
      <c r="E7" s="289"/>
      <c r="F7" s="289"/>
      <c r="G7" s="289"/>
      <c r="H7" s="289"/>
      <c r="I7" s="289"/>
      <c r="J7" s="289"/>
      <c r="K7" s="289"/>
      <c r="L7" s="21"/>
      <c r="M7" s="289"/>
      <c r="N7" s="290"/>
      <c r="O7" s="36"/>
    </row>
    <row r="8" spans="1:40" ht="14.25" customHeight="1" x14ac:dyDescent="0.2">
      <c r="A8" s="262" t="s">
        <v>0</v>
      </c>
      <c r="B8" s="83" t="s">
        <v>1</v>
      </c>
      <c r="C8" s="82" t="s">
        <v>40</v>
      </c>
      <c r="D8" s="264" t="s">
        <v>9</v>
      </c>
      <c r="E8" s="264" t="s">
        <v>10</v>
      </c>
      <c r="F8" s="264" t="s">
        <v>11</v>
      </c>
      <c r="G8" s="266" t="s">
        <v>7</v>
      </c>
      <c r="H8" s="266"/>
      <c r="I8" s="267" t="s">
        <v>37</v>
      </c>
      <c r="J8" s="267" t="s">
        <v>8</v>
      </c>
      <c r="K8" s="267" t="s">
        <v>12</v>
      </c>
      <c r="L8" s="267" t="s">
        <v>38</v>
      </c>
      <c r="M8" s="267" t="s">
        <v>39</v>
      </c>
      <c r="N8" s="299" t="s">
        <v>13</v>
      </c>
      <c r="O8" s="37"/>
    </row>
    <row r="9" spans="1:40" ht="55.5" customHeight="1" thickBot="1" x14ac:dyDescent="0.25">
      <c r="A9" s="263"/>
      <c r="B9" s="301" t="s">
        <v>43</v>
      </c>
      <c r="C9" s="302"/>
      <c r="D9" s="265"/>
      <c r="E9" s="265"/>
      <c r="F9" s="265"/>
      <c r="G9" s="69" t="s">
        <v>2</v>
      </c>
      <c r="H9" s="69" t="s">
        <v>3</v>
      </c>
      <c r="I9" s="268"/>
      <c r="J9" s="268"/>
      <c r="K9" s="268"/>
      <c r="L9" s="268"/>
      <c r="M9" s="268"/>
      <c r="N9" s="300"/>
      <c r="O9" s="37"/>
    </row>
    <row r="10" spans="1:40" ht="15" customHeight="1" x14ac:dyDescent="0.2">
      <c r="A10" s="276" t="s">
        <v>45</v>
      </c>
      <c r="B10" s="277"/>
      <c r="C10" s="165"/>
      <c r="D10" s="254">
        <v>1</v>
      </c>
      <c r="E10" s="292"/>
      <c r="F10" s="293"/>
      <c r="G10" s="279"/>
      <c r="H10" s="280"/>
      <c r="I10" s="271" t="str">
        <f>IF(AND(G10&gt;0,H10&gt;0),G10-H10,"")</f>
        <v/>
      </c>
      <c r="J10" s="90"/>
      <c r="K10" s="91"/>
      <c r="L10" s="71"/>
      <c r="M10" s="71"/>
      <c r="N10" s="72"/>
      <c r="O10" s="85"/>
      <c r="P10" s="136" t="str">
        <f>IF(ISBLANK(H10),"",IF(AND(I10&gt;0.2,I10&lt;0.3),"Contamination, Labware, or Supersaturation of Dilution (D.I.) water.",IF(AND(I10&gt;0.29),"Review SOP's and fix the contamination issue.",IF(AND(I10&lt;0),"D.O. meter equipment issues."))))</f>
        <v/>
      </c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</row>
    <row r="11" spans="1:40" ht="15" customHeight="1" x14ac:dyDescent="0.2">
      <c r="A11" s="272"/>
      <c r="B11" s="278"/>
      <c r="C11" s="148"/>
      <c r="D11" s="255"/>
      <c r="E11" s="294"/>
      <c r="F11" s="295"/>
      <c r="G11" s="274"/>
      <c r="H11" s="201"/>
      <c r="I11" s="269"/>
      <c r="J11" s="92"/>
      <c r="K11" s="93"/>
      <c r="L11" s="59"/>
      <c r="M11" s="59"/>
      <c r="N11" s="61"/>
      <c r="O11" s="85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</row>
    <row r="12" spans="1:40" ht="15" customHeight="1" x14ac:dyDescent="0.2">
      <c r="A12" s="258" t="s">
        <v>45</v>
      </c>
      <c r="B12" s="273"/>
      <c r="C12" s="148"/>
      <c r="D12" s="255">
        <v>2</v>
      </c>
      <c r="E12" s="294"/>
      <c r="F12" s="295"/>
      <c r="G12" s="170"/>
      <c r="H12" s="170"/>
      <c r="I12" s="269" t="str">
        <f>IF(AND(G12&gt;0,H12&gt;0),G12-H12,"")</f>
        <v/>
      </c>
      <c r="J12" s="92"/>
      <c r="K12" s="93"/>
      <c r="L12" s="59"/>
      <c r="M12" s="59"/>
      <c r="N12" s="61"/>
      <c r="O12" s="86"/>
      <c r="P12" s="136" t="str">
        <f>IF(ISBLANK(H12),"",IF(AND(I12&gt;0.2,I12&lt;0.3),"Contamination, Labware, or Supersaturation of Dilution (D.I.) water.",IF(AND(I12&gt;0.29),"Review SOP's and fix the contamination issue.",IF(AND(I12&lt;0),"D.O. meter equipment issues."))))</f>
        <v/>
      </c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</row>
    <row r="13" spans="1:40" ht="15" customHeight="1" x14ac:dyDescent="0.2">
      <c r="A13" s="272"/>
      <c r="B13" s="274"/>
      <c r="C13" s="148"/>
      <c r="D13" s="255"/>
      <c r="E13" s="294"/>
      <c r="F13" s="295"/>
      <c r="G13" s="275"/>
      <c r="H13" s="275"/>
      <c r="I13" s="270"/>
      <c r="J13" s="92"/>
      <c r="K13" s="93"/>
      <c r="L13" s="59"/>
      <c r="M13" s="59"/>
      <c r="N13" s="61"/>
      <c r="O13" s="8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</row>
    <row r="14" spans="1:40" ht="15" customHeight="1" x14ac:dyDescent="0.2">
      <c r="A14" s="325" t="s">
        <v>45</v>
      </c>
      <c r="B14" s="278"/>
      <c r="C14" s="148"/>
      <c r="D14" s="255">
        <v>3</v>
      </c>
      <c r="E14" s="294"/>
      <c r="F14" s="295"/>
      <c r="G14" s="147"/>
      <c r="H14" s="147"/>
      <c r="I14" s="269" t="str">
        <f>IF(AND(G14&gt;0,H14&gt;0),G14-H14,"")</f>
        <v/>
      </c>
      <c r="J14" s="92"/>
      <c r="K14" s="93"/>
      <c r="L14" s="59"/>
      <c r="M14" s="59"/>
      <c r="N14" s="61"/>
      <c r="O14" s="86"/>
      <c r="P14" s="136" t="str">
        <f>IF(ISBLANK(H14),"",IF(AND(I14&gt;0.2,I14&lt;0.3),"Contamination, Labware, or Supersaturation of Dilution (D.I.) water.",IF(AND(I14&gt;0.29),"Review SOP's and fix the contamination issue.",IF(AND(I14&lt;0),"D.O. meter equipment issues."))))</f>
        <v/>
      </c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</row>
    <row r="15" spans="1:40" ht="15" customHeight="1" thickBot="1" x14ac:dyDescent="0.25">
      <c r="A15" s="326"/>
      <c r="B15" s="291"/>
      <c r="C15" s="149"/>
      <c r="D15" s="260"/>
      <c r="E15" s="296"/>
      <c r="F15" s="297"/>
      <c r="G15" s="156"/>
      <c r="H15" s="156"/>
      <c r="I15" s="298"/>
      <c r="J15" s="92"/>
      <c r="K15" s="93"/>
      <c r="L15" s="59"/>
      <c r="M15" s="59"/>
      <c r="N15" s="62"/>
      <c r="O15" s="8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</row>
    <row r="16" spans="1:40" ht="13.5" thickBot="1" x14ac:dyDescent="0.25">
      <c r="A16" s="8" t="s">
        <v>6</v>
      </c>
      <c r="B16" s="11"/>
      <c r="C16" s="9"/>
      <c r="D16" s="10"/>
      <c r="E16" s="31"/>
      <c r="F16" s="47"/>
      <c r="G16" s="251" t="s">
        <v>17</v>
      </c>
      <c r="H16" s="252"/>
      <c r="I16" s="80" t="e">
        <f>AVERAGEIF(I10:I15,"&gt;0")</f>
        <v>#DIV/0!</v>
      </c>
      <c r="J16" s="92"/>
      <c r="K16" s="93"/>
      <c r="L16" s="59"/>
      <c r="M16" s="59"/>
      <c r="N16" s="63"/>
      <c r="O16" s="87"/>
      <c r="P16" s="336" t="e">
        <f>IF(I16&gt;0.2,"Outside QA/QC parameters.","")</f>
        <v>#DIV/0!</v>
      </c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</row>
    <row r="17" spans="1:40" ht="15" customHeight="1" x14ac:dyDescent="0.2">
      <c r="A17" s="276" t="s">
        <v>4</v>
      </c>
      <c r="B17" s="165"/>
      <c r="C17" s="165"/>
      <c r="D17" s="254">
        <v>4</v>
      </c>
      <c r="E17" s="333" t="str">
        <f t="shared" ref="E17:E23" si="0">IF(AND(I17&gt;=2,H17&gt;=1),"","Delete Seed Values")</f>
        <v>Delete Seed Values</v>
      </c>
      <c r="F17" s="340"/>
      <c r="G17" s="169"/>
      <c r="H17" s="169"/>
      <c r="I17" s="334" t="str">
        <f t="shared" ref="I17:I23" si="1">IF(ISBLANK(H17),"",(G17-H17))</f>
        <v/>
      </c>
      <c r="J17" s="60"/>
      <c r="K17" s="60"/>
      <c r="L17" s="58"/>
      <c r="M17" s="58"/>
      <c r="N17" s="64"/>
      <c r="O17" s="84"/>
      <c r="P17" s="335" t="str">
        <f>IF(ISBLANK(H17),"",IF(AND(H17&lt;1),"Need to DELETE this individual seed control sample to perform accuarate SCF calculation. D.O. Depletion &lt; 1.0 mg/L remaining in bottle. Environmental sample too strong. Use LESS Sample. Need more nutrient water in bottle. Sample is not dilute enough.",IF(AND(G17-H17&lt;2),"Need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</row>
    <row r="18" spans="1:40" ht="15" customHeight="1" x14ac:dyDescent="0.2">
      <c r="A18" s="272"/>
      <c r="B18" s="148"/>
      <c r="C18" s="148"/>
      <c r="D18" s="255"/>
      <c r="E18" s="333"/>
      <c r="F18" s="256"/>
      <c r="G18" s="147"/>
      <c r="H18" s="147"/>
      <c r="I18" s="257"/>
      <c r="J18" s="60"/>
      <c r="K18" s="60"/>
      <c r="L18" s="10"/>
      <c r="M18" s="54"/>
      <c r="N18" s="65"/>
      <c r="O18" s="38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</row>
    <row r="19" spans="1:40" ht="15" customHeight="1" x14ac:dyDescent="0.2">
      <c r="A19" s="258" t="s">
        <v>4</v>
      </c>
      <c r="B19" s="148"/>
      <c r="C19" s="148"/>
      <c r="D19" s="255">
        <v>5</v>
      </c>
      <c r="E19" s="333" t="str">
        <f t="shared" si="0"/>
        <v>Delete Seed Values</v>
      </c>
      <c r="F19" s="256"/>
      <c r="G19" s="147"/>
      <c r="H19" s="147"/>
      <c r="I19" s="257" t="str">
        <f t="shared" si="1"/>
        <v/>
      </c>
      <c r="J19" s="60"/>
      <c r="K19" s="60"/>
      <c r="L19" s="55"/>
      <c r="M19" s="56"/>
      <c r="N19" s="75"/>
      <c r="O19" s="31"/>
      <c r="P19" s="335" t="str">
        <f t="shared" ref="P19" si="2">IF(ISBLANK(H19),"",IF(AND(H19&lt;1),"Need to DELETE this individual seed control sample to perform accuarate SCF calculation. D.O. Depletion &lt; 1.0 mg/L remaining in bottle. Environmental sample too strong. Use LESS Sample. Need more nutrient water in bottle. Sample is not dilute enough.",IF(AND(G19-H19&lt;2),"Need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</row>
    <row r="20" spans="1:40" ht="15" customHeight="1" x14ac:dyDescent="0.2">
      <c r="A20" s="272"/>
      <c r="B20" s="148"/>
      <c r="C20" s="148"/>
      <c r="D20" s="255"/>
      <c r="E20" s="333"/>
      <c r="F20" s="256"/>
      <c r="G20" s="147"/>
      <c r="H20" s="147"/>
      <c r="I20" s="257"/>
      <c r="J20" s="60"/>
      <c r="K20" s="60"/>
      <c r="L20" s="57"/>
      <c r="M20" s="56"/>
      <c r="N20" s="75"/>
      <c r="O20" s="31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</row>
    <row r="21" spans="1:40" ht="15" customHeight="1" x14ac:dyDescent="0.2">
      <c r="A21" s="258" t="s">
        <v>44</v>
      </c>
      <c r="B21" s="148"/>
      <c r="C21" s="148"/>
      <c r="D21" s="255">
        <v>6</v>
      </c>
      <c r="E21" s="333" t="str">
        <f t="shared" si="0"/>
        <v>Delete Seed Values</v>
      </c>
      <c r="F21" s="256"/>
      <c r="G21" s="147"/>
      <c r="H21" s="147"/>
      <c r="I21" s="257" t="str">
        <f t="shared" si="1"/>
        <v/>
      </c>
      <c r="J21" s="60"/>
      <c r="K21" s="60"/>
      <c r="L21" s="57"/>
      <c r="M21" s="56"/>
      <c r="N21" s="75"/>
      <c r="O21" s="31"/>
      <c r="P21" s="335" t="str">
        <f t="shared" ref="P21" si="3">IF(ISBLANK(H21),"",IF(AND(H21&lt;1),"Need to DELETE this individual seed control sample to perform accuarate SCF calculation. D.O. Depletion &lt; 1.0 mg/L remaining in bottle. Environmental sample too strong. Use LESS Sample. Need more nutrient water in bottle. Sample is not dilute enough.",IF(AND(G21-H21&lt;2),"Need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</row>
    <row r="22" spans="1:40" ht="15" customHeight="1" x14ac:dyDescent="0.2">
      <c r="A22" s="272"/>
      <c r="B22" s="148"/>
      <c r="C22" s="148"/>
      <c r="D22" s="255"/>
      <c r="E22" s="333"/>
      <c r="F22" s="256"/>
      <c r="G22" s="147"/>
      <c r="H22" s="147"/>
      <c r="I22" s="257"/>
      <c r="J22" s="60"/>
      <c r="K22" s="60"/>
      <c r="L22" s="57"/>
      <c r="M22" s="56"/>
      <c r="N22" s="75"/>
      <c r="O22" s="31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</row>
    <row r="23" spans="1:40" ht="15" customHeight="1" thickBot="1" x14ac:dyDescent="0.25">
      <c r="A23" s="258" t="s">
        <v>4</v>
      </c>
      <c r="B23" s="148"/>
      <c r="C23" s="148"/>
      <c r="D23" s="255">
        <v>7</v>
      </c>
      <c r="E23" s="333" t="str">
        <f t="shared" si="0"/>
        <v>Delete Seed Values</v>
      </c>
      <c r="F23" s="148"/>
      <c r="G23" s="147"/>
      <c r="H23" s="147"/>
      <c r="I23" s="257" t="str">
        <f t="shared" si="1"/>
        <v/>
      </c>
      <c r="J23" s="73"/>
      <c r="K23" s="73"/>
      <c r="L23" s="74"/>
      <c r="M23" s="76"/>
      <c r="N23" s="77"/>
      <c r="O23" s="31"/>
      <c r="P23" s="335" t="str">
        <f t="shared" ref="P23" si="4">IF(ISBLANK(H23),"",IF(AND(H23&lt;1),"Need to DELETE mLs Seed to perform accuarate SCF calculation. D.O. Depletion &lt; 1.0 mg/L remaining in bottle. Environmental sample too strong. Use LESS Sample. Need more nutrient water in bottle. Sample is not dilute enough.",IF(AND(G23-H23&lt;2),"Need to DELETE mLs Seed to perform accuarate SCF calculation. D.O. Depletion less than at least 2.0 mg/L. Environmental sample too weak. Use MORE Sample. Need less nutrient water in bottle. Sample is too dilute.","")))</f>
        <v/>
      </c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</row>
    <row r="24" spans="1:40" ht="15" customHeight="1" thickBot="1" x14ac:dyDescent="0.25">
      <c r="A24" s="259"/>
      <c r="B24" s="149"/>
      <c r="C24" s="149"/>
      <c r="D24" s="260"/>
      <c r="E24" s="333"/>
      <c r="F24" s="149"/>
      <c r="G24" s="156"/>
      <c r="H24" s="156"/>
      <c r="I24" s="261"/>
      <c r="J24" s="328" t="e">
        <f>IF(N24&lt;0.6,"SCF too Weak?","")</f>
        <v>#DIV/0!</v>
      </c>
      <c r="K24" s="328"/>
      <c r="L24" s="327" t="s">
        <v>46</v>
      </c>
      <c r="M24" s="327"/>
      <c r="N24" s="324" t="e">
        <f>IF(F25&gt;0,I25/F25,"")</f>
        <v>#DIV/0!</v>
      </c>
      <c r="O24" s="31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</row>
    <row r="25" spans="1:40" ht="15" customHeight="1" thickBot="1" x14ac:dyDescent="0.25">
      <c r="A25" s="8" t="s">
        <v>6</v>
      </c>
      <c r="B25" s="11"/>
      <c r="C25" s="9"/>
      <c r="D25" s="10"/>
      <c r="E25" s="31"/>
      <c r="F25" s="68" t="e">
        <f>AVERAGEIF(F17:F24,"&gt;0")</f>
        <v>#DIV/0!</v>
      </c>
      <c r="G25" s="251"/>
      <c r="H25" s="252"/>
      <c r="I25" s="81" t="e">
        <f>AVERAGEIF(I17:I24,"&gt;0")</f>
        <v>#DIV/0!</v>
      </c>
      <c r="J25" s="328" t="e">
        <f>IF(N24&gt;1,"SCF too Strong?","")</f>
        <v>#DIV/0!</v>
      </c>
      <c r="K25" s="328"/>
      <c r="L25" s="327"/>
      <c r="M25" s="327"/>
      <c r="N25" s="324"/>
      <c r="O25" s="31"/>
      <c r="P25" s="335" t="e">
        <f>IF(AND(N24&gt;1),"Increase dilution water. Seed correction sample too strong.",IF(AND(N24&lt;0.6),"Decrease dilution water. Seed correction sample too weak.",""))</f>
        <v>#DIV/0!</v>
      </c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</row>
    <row r="26" spans="1:40" ht="15" customHeight="1" x14ac:dyDescent="0.2">
      <c r="A26" s="253" t="s">
        <v>14</v>
      </c>
      <c r="B26" s="165"/>
      <c r="C26" s="165"/>
      <c r="D26" s="254">
        <v>8</v>
      </c>
      <c r="E26" s="167"/>
      <c r="F26" s="165"/>
      <c r="G26" s="169"/>
      <c r="H26" s="169"/>
      <c r="I26" s="238" t="str">
        <f>IF(AND(G26&gt;0,H26&gt;0),G26-H26,"")</f>
        <v/>
      </c>
      <c r="J26" s="238" t="str">
        <f>IF(F26&gt;0,N24*F26,"")</f>
        <v/>
      </c>
      <c r="K26" s="238" t="str">
        <f>IF(AND(G26&gt;0,H26&gt;0),I26-J26,"")</f>
        <v/>
      </c>
      <c r="L26" s="240">
        <f>IF(E26&gt;0,300/E26,0)</f>
        <v>0</v>
      </c>
      <c r="M26" s="240" t="str">
        <f>IF(AND(I26&gt;=2,H26&gt;=1),L26*K26,"INVALID")</f>
        <v>INVALID</v>
      </c>
      <c r="N26" s="242" t="e">
        <f>N32</f>
        <v>#DIV/0!</v>
      </c>
      <c r="O26" s="32"/>
      <c r="P26" s="136" t="str">
        <f>IF(ISBLANK(H26),"",IF(AND(M26&gt;228.5),"Decrease mLs of seed delivered to GGA bottle. Confirm with last 20 Standard deviation results.",IF(AND(M26&lt;167.5),"Increase mLs of seed delivered to GGA bottle. Confirm with last 20 Standard deviation results.","")))</f>
        <v/>
      </c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</row>
    <row r="27" spans="1:40" ht="15" customHeight="1" x14ac:dyDescent="0.2">
      <c r="A27" s="233"/>
      <c r="B27" s="148"/>
      <c r="C27" s="148"/>
      <c r="D27" s="255"/>
      <c r="E27" s="152"/>
      <c r="F27" s="148"/>
      <c r="G27" s="147"/>
      <c r="H27" s="147"/>
      <c r="I27" s="228"/>
      <c r="J27" s="239"/>
      <c r="K27" s="228"/>
      <c r="L27" s="241"/>
      <c r="M27" s="241"/>
      <c r="N27" s="243"/>
      <c r="O27" s="32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</row>
    <row r="28" spans="1:40" ht="15" customHeight="1" x14ac:dyDescent="0.2">
      <c r="A28" s="233" t="s">
        <v>14</v>
      </c>
      <c r="B28" s="148"/>
      <c r="C28" s="148"/>
      <c r="D28" s="235">
        <v>9</v>
      </c>
      <c r="E28" s="229"/>
      <c r="F28" s="227" t="str">
        <f>IF(F26&gt;0,F26,"")</f>
        <v/>
      </c>
      <c r="G28" s="147"/>
      <c r="H28" s="147"/>
      <c r="I28" s="228" t="str">
        <f>IF(AND(G28&gt;0,H28&gt;0),G28-H28,"")</f>
        <v/>
      </c>
      <c r="J28" s="239" t="e">
        <f>IF(F28&gt;0,N24*F28,"")</f>
        <v>#DIV/0!</v>
      </c>
      <c r="K28" s="239" t="str">
        <f>IF(AND(G28&gt;0,H28&gt;0),I28-J28,"")</f>
        <v/>
      </c>
      <c r="L28" s="247">
        <f>IF(E28&gt;0,300/E28,0)</f>
        <v>0</v>
      </c>
      <c r="M28" s="241" t="str">
        <f t="shared" ref="M28" si="5">IF(AND(I28&gt;=2,H28&gt;=1),L28*K28,"INVALID")</f>
        <v>INVALID</v>
      </c>
      <c r="N28" s="243"/>
      <c r="O28" s="32"/>
      <c r="P28" s="136" t="str">
        <f>IF(ISBLANK(H28),"",IF(AND(M28&gt;228.5),"Decrease mLs of seed delivered to GGA bottle. Confirm with last 20 Standard deviation results.",IF(AND(M28&lt;167.5),"Increase mLs of seed delivered to GGA bottle. Confirm with last 20 Standard deviation results.","")))</f>
        <v/>
      </c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</row>
    <row r="29" spans="1:40" ht="15" customHeight="1" x14ac:dyDescent="0.2">
      <c r="A29" s="233"/>
      <c r="B29" s="148"/>
      <c r="C29" s="148"/>
      <c r="D29" s="237"/>
      <c r="E29" s="229"/>
      <c r="F29" s="227"/>
      <c r="G29" s="147"/>
      <c r="H29" s="147"/>
      <c r="I29" s="228"/>
      <c r="J29" s="245"/>
      <c r="K29" s="246"/>
      <c r="L29" s="248"/>
      <c r="M29" s="241"/>
      <c r="N29" s="243"/>
      <c r="O29" s="32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</row>
    <row r="30" spans="1:40" ht="15" customHeight="1" x14ac:dyDescent="0.2">
      <c r="A30" s="233" t="s">
        <v>14</v>
      </c>
      <c r="B30" s="148"/>
      <c r="C30" s="148"/>
      <c r="D30" s="235">
        <v>10</v>
      </c>
      <c r="E30" s="229"/>
      <c r="F30" s="227" t="str">
        <f>IF(F26&gt;0,F26,"")</f>
        <v/>
      </c>
      <c r="G30" s="147"/>
      <c r="H30" s="147"/>
      <c r="I30" s="228" t="str">
        <f>IF(AND(G30&gt;0,H30&gt;0),G30-H30,"")</f>
        <v/>
      </c>
      <c r="J30" s="239" t="e">
        <f>IF(F30&gt;0,N24*F30,"")</f>
        <v>#DIV/0!</v>
      </c>
      <c r="K30" s="228" t="str">
        <f>IF(AND(G30&gt;0,H30&gt;0),I30-J30,"")</f>
        <v/>
      </c>
      <c r="L30" s="241">
        <f>IF(E30&gt;0,300/E30,0)</f>
        <v>0</v>
      </c>
      <c r="M30" s="241" t="str">
        <f t="shared" ref="M30" si="6">IF(AND(I30&gt;=2,H30&gt;=1),L30*K30,"INVALID")</f>
        <v>INVALID</v>
      </c>
      <c r="N30" s="243"/>
      <c r="O30" s="32"/>
      <c r="P30" s="136" t="str">
        <f t="shared" ref="P30" si="7">IF(ISBLANK(H30),"",IF(AND(M30&gt;228.5),"Decrease mLs of seed delivered to GGA bottle. Confirm with last 20 Standard deviation results.",IF(AND(M30&lt;167.5),"Increase mLs of seed delivered to GGA bottle. Confirm with last 20 Standard deviation results.","")))</f>
        <v/>
      </c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</row>
    <row r="31" spans="1:40" ht="15" customHeight="1" thickBot="1" x14ac:dyDescent="0.25">
      <c r="A31" s="234"/>
      <c r="B31" s="149"/>
      <c r="C31" s="149"/>
      <c r="D31" s="236"/>
      <c r="E31" s="230"/>
      <c r="F31" s="231"/>
      <c r="G31" s="147"/>
      <c r="H31" s="147"/>
      <c r="I31" s="232"/>
      <c r="J31" s="249"/>
      <c r="K31" s="232"/>
      <c r="L31" s="250"/>
      <c r="M31" s="250"/>
      <c r="N31" s="244"/>
      <c r="O31" s="32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</row>
    <row r="32" spans="1:40" ht="13.5" thickBot="1" x14ac:dyDescent="0.25">
      <c r="A32" s="8" t="s">
        <v>6</v>
      </c>
      <c r="B32" s="50"/>
      <c r="C32" s="9"/>
      <c r="D32" s="10"/>
      <c r="E32" s="9"/>
      <c r="F32" s="51"/>
      <c r="G32" s="50"/>
      <c r="H32" s="50"/>
      <c r="I32" s="49"/>
      <c r="J32" s="11"/>
      <c r="K32" s="11"/>
      <c r="L32" s="49"/>
      <c r="M32" s="48" t="s">
        <v>5</v>
      </c>
      <c r="N32" s="52" t="e">
        <f>AVERAGEIF(M26:M31,"&gt;0")</f>
        <v>#DIV/0!</v>
      </c>
      <c r="O32" s="33"/>
      <c r="P32" s="45"/>
      <c r="Q32" s="45"/>
      <c r="R32" s="45"/>
      <c r="S32" s="45"/>
      <c r="T32" s="45"/>
      <c r="U32" s="45"/>
      <c r="V32" s="45"/>
      <c r="W32" s="45"/>
      <c r="X32" s="45"/>
      <c r="Y32" s="46"/>
      <c r="Z32" s="46"/>
      <c r="AA32" s="46"/>
      <c r="AB32" s="46"/>
      <c r="AC32" s="46"/>
      <c r="AD32" s="46"/>
      <c r="AE32" s="46"/>
    </row>
    <row r="33" spans="1:40" ht="15" customHeight="1" x14ac:dyDescent="0.2">
      <c r="A33" s="209" t="s">
        <v>15</v>
      </c>
      <c r="B33" s="211"/>
      <c r="C33" s="211"/>
      <c r="D33" s="212">
        <v>11</v>
      </c>
      <c r="E33" s="213"/>
      <c r="F33" s="214"/>
      <c r="G33" s="217"/>
      <c r="H33" s="195"/>
      <c r="I33" s="196" t="str">
        <f>IF(AND(G33&gt;0,H33&gt;0),G33-H33,"")</f>
        <v/>
      </c>
      <c r="J33" s="203"/>
      <c r="K33" s="206" t="str">
        <f>IF(AND(G33&gt;0,H33&gt;0),I33-J33,"")</f>
        <v/>
      </c>
      <c r="L33" s="218">
        <f>IF(E33&gt;0,300/E33,0)</f>
        <v>0</v>
      </c>
      <c r="M33" s="219" t="str">
        <f>IF(AND(I33&gt;=2,H33&gt;=1),L33*K33,"INVALID")</f>
        <v>INVALID</v>
      </c>
      <c r="N33" s="179" t="e">
        <f>N43</f>
        <v>#DIV/0!</v>
      </c>
      <c r="O33" s="39"/>
      <c r="P33" s="136" t="str">
        <f>IF(ISBLANK(H33),"",IF(AND(H33&lt;1),"D.O. Depletion &lt; 1.0 mg/L remaining in bottle. Environmental sample too strong. Use LESS Sample. Need more nutrient water in bottle. Sample is not dilute enough.",IF(AND(G33-H33&lt;2),"D.O. Depletion less than at least 2.0 mg/L. Environmental sample too weak. Use MORE Sample. Need less nutrient water in bottle. Sample is too dilute.","")))</f>
        <v/>
      </c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</row>
    <row r="34" spans="1:40" ht="15" customHeight="1" x14ac:dyDescent="0.2">
      <c r="A34" s="210"/>
      <c r="B34" s="185"/>
      <c r="C34" s="185"/>
      <c r="D34" s="187"/>
      <c r="E34" s="189"/>
      <c r="F34" s="215"/>
      <c r="G34" s="191"/>
      <c r="H34" s="193"/>
      <c r="I34" s="197"/>
      <c r="J34" s="204"/>
      <c r="K34" s="175"/>
      <c r="L34" s="178"/>
      <c r="M34" s="172"/>
      <c r="N34" s="180"/>
      <c r="O34" s="40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</row>
    <row r="35" spans="1:40" ht="15" customHeight="1" x14ac:dyDescent="0.2">
      <c r="A35" s="182" t="s">
        <v>15</v>
      </c>
      <c r="B35" s="184"/>
      <c r="C35" s="184"/>
      <c r="D35" s="186">
        <v>12</v>
      </c>
      <c r="E35" s="188"/>
      <c r="F35" s="215"/>
      <c r="G35" s="190"/>
      <c r="H35" s="192"/>
      <c r="I35" s="194" t="str">
        <f t="shared" ref="I35" si="8">IF(AND(G35&gt;0,H35&gt;0),G35-H35,"")</f>
        <v/>
      </c>
      <c r="J35" s="204"/>
      <c r="K35" s="175" t="str">
        <f t="shared" ref="K35" si="9">IF(AND(G35&gt;0,H35&gt;0),I35-J35,"")</f>
        <v/>
      </c>
      <c r="L35" s="172">
        <f t="shared" ref="L35" si="10">IF(E35&gt;0,300/E35,0)</f>
        <v>0</v>
      </c>
      <c r="M35" s="172" t="str">
        <f>IF(AND(I35&gt;=2,H35&gt;=1),L35*K35,"INVALID")</f>
        <v>INVALID</v>
      </c>
      <c r="N35" s="180"/>
      <c r="O35" s="40"/>
      <c r="P35" s="136" t="str">
        <f t="shared" ref="P35" si="11">IF(ISBLANK(H35),"",IF(AND(H35&lt;1),"D.O. Depletion &lt; 1.0 mg/L remaining in bottle. Environmental sample too strong. Use LESS Sample. Need more nutrient water in bottle. Sample is not dilute enough.",IF(AND(G35-H35&lt;2),"D.O. Depletion less than at least 2.0 mg/L. Environmental sample too weak. Use MORE Sample. Need less nutrient water in bottle. Sample is too dilute.","")))</f>
        <v/>
      </c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</row>
    <row r="36" spans="1:40" ht="15" customHeight="1" x14ac:dyDescent="0.2">
      <c r="A36" s="183"/>
      <c r="B36" s="185"/>
      <c r="C36" s="185"/>
      <c r="D36" s="187"/>
      <c r="E36" s="189"/>
      <c r="F36" s="215"/>
      <c r="G36" s="191"/>
      <c r="H36" s="193"/>
      <c r="I36" s="194"/>
      <c r="J36" s="204"/>
      <c r="K36" s="175"/>
      <c r="L36" s="172"/>
      <c r="M36" s="172"/>
      <c r="N36" s="180"/>
      <c r="O36" s="40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</row>
    <row r="37" spans="1:40" ht="15" customHeight="1" x14ac:dyDescent="0.2">
      <c r="A37" s="198" t="s">
        <v>15</v>
      </c>
      <c r="B37" s="184"/>
      <c r="C37" s="184"/>
      <c r="D37" s="186">
        <v>13</v>
      </c>
      <c r="E37" s="188"/>
      <c r="F37" s="215"/>
      <c r="G37" s="190"/>
      <c r="H37" s="192"/>
      <c r="I37" s="194" t="str">
        <f t="shared" ref="I37:I41" si="12">IF(AND(G37&gt;0,H37&gt;0),G37-H37,"")</f>
        <v/>
      </c>
      <c r="J37" s="204"/>
      <c r="K37" s="175" t="str">
        <f t="shared" ref="K37" si="13">IF(AND(G37&gt;0,H37&gt;0),I37-J37,"")</f>
        <v/>
      </c>
      <c r="L37" s="172">
        <f t="shared" ref="L37" si="14">IF(E37&gt;0,300/E37,0)</f>
        <v>0</v>
      </c>
      <c r="M37" s="172" t="str">
        <f>IF(AND(I37&gt;=2,H37&gt;=1),L37*K37,"INVALID")</f>
        <v>INVALID</v>
      </c>
      <c r="N37" s="180"/>
      <c r="O37" s="40"/>
      <c r="P37" s="136" t="str">
        <f t="shared" ref="P37" si="15">IF(ISBLANK(H37),"",IF(AND(H37&lt;1),"D.O. Depletion &lt; 1.0 mg/L remaining in bottle. Environmental sample too strong. Use LESS Sample. Need more nutrient water in bottle. Sample is not dilute enough.",IF(AND(G37-H37&lt;2),"D.O. Depletion less than at least 2.0 mg/L. Environmental sample too weak. Use MORE Sample. Need less nutrient water in bottle. Sample is too dilute.","")))</f>
        <v/>
      </c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</row>
    <row r="38" spans="1:40" ht="15" customHeight="1" x14ac:dyDescent="0.2">
      <c r="A38" s="182"/>
      <c r="B38" s="220"/>
      <c r="C38" s="220"/>
      <c r="D38" s="221"/>
      <c r="E38" s="222"/>
      <c r="F38" s="215"/>
      <c r="G38" s="223"/>
      <c r="H38" s="224"/>
      <c r="I38" s="173"/>
      <c r="J38" s="204"/>
      <c r="K38" s="175"/>
      <c r="L38" s="172"/>
      <c r="M38" s="172"/>
      <c r="N38" s="180"/>
      <c r="O38" s="41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</row>
    <row r="39" spans="1:40" ht="15" customHeight="1" x14ac:dyDescent="0.2">
      <c r="A39" s="198" t="s">
        <v>15</v>
      </c>
      <c r="B39" s="184"/>
      <c r="C39" s="184"/>
      <c r="D39" s="186">
        <v>14</v>
      </c>
      <c r="E39" s="199"/>
      <c r="F39" s="215"/>
      <c r="G39" s="170"/>
      <c r="H39" s="170"/>
      <c r="I39" s="173" t="str">
        <f t="shared" si="12"/>
        <v/>
      </c>
      <c r="J39" s="204"/>
      <c r="K39" s="175" t="str">
        <f>IF(AND(G39&gt;0,H39&gt;0),I39-J39,"")</f>
        <v/>
      </c>
      <c r="L39" s="178">
        <f>IF(E39&gt;0,300/E39,0)</f>
        <v>0</v>
      </c>
      <c r="M39" s="172" t="str">
        <f>IF(AND(I39&gt;=2,H39&gt;=1),L39*K39,"INVALID")</f>
        <v>INVALID</v>
      </c>
      <c r="N39" s="180"/>
      <c r="O39" s="41"/>
      <c r="P39" s="136" t="str">
        <f t="shared" ref="P39" si="16">IF(ISBLANK(H39),"",IF(AND(H39&lt;1),"D.O. Depletion &lt; 1.0 mg/L remaining in bottle. Environmental sample too strong. Use LESS Sample. Need more nutrient water in bottle. Sample is not dilute enough.",IF(AND(G39-H39&lt;2),"D.O. Depletion less than at least 2.0 mg/L. Environmental sample too weak. Use MORE Sample. Need less nutrient water in bottle. Sample is too dilute.","")))</f>
        <v/>
      </c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</row>
    <row r="40" spans="1:40" ht="15" customHeight="1" x14ac:dyDescent="0.2">
      <c r="A40" s="182"/>
      <c r="B40" s="185"/>
      <c r="C40" s="185"/>
      <c r="D40" s="187"/>
      <c r="E40" s="200"/>
      <c r="F40" s="215"/>
      <c r="G40" s="201"/>
      <c r="H40" s="201"/>
      <c r="I40" s="202"/>
      <c r="J40" s="204"/>
      <c r="K40" s="175"/>
      <c r="L40" s="178"/>
      <c r="M40" s="172"/>
      <c r="N40" s="180"/>
      <c r="O40" s="41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</row>
    <row r="41" spans="1:40" ht="15" customHeight="1" x14ac:dyDescent="0.2">
      <c r="A41" s="198" t="s">
        <v>15</v>
      </c>
      <c r="B41" s="184"/>
      <c r="C41" s="184"/>
      <c r="D41" s="186">
        <v>15</v>
      </c>
      <c r="E41" s="199"/>
      <c r="F41" s="215"/>
      <c r="G41" s="170"/>
      <c r="H41" s="170"/>
      <c r="I41" s="173" t="str">
        <f t="shared" si="12"/>
        <v/>
      </c>
      <c r="J41" s="204"/>
      <c r="K41" s="175" t="str">
        <f t="shared" ref="K41" si="17">IF(AND(G41&gt;0,H41&gt;0),I41-J41,"")</f>
        <v/>
      </c>
      <c r="L41" s="172">
        <f t="shared" ref="L41" si="18">IF(E41&gt;0,300/E41,0)</f>
        <v>0</v>
      </c>
      <c r="M41" s="172" t="str">
        <f>IF(AND(I41&gt;=2,H41&gt;=1),L41*K41,"INVALID")</f>
        <v>INVALID</v>
      </c>
      <c r="N41" s="180"/>
      <c r="O41" s="41"/>
      <c r="P41" s="136" t="str">
        <f t="shared" ref="P41" si="19">IF(ISBLANK(H41),"",IF(AND(H41&lt;1),"D.O. Depletion &lt; 1.0 mg/L remaining in bottle. Environmental sample too strong. Use LESS Sample. Need more nutrient water in bottle. Sample is not dilute enough.",IF(AND(G41-H41&lt;2),"D.O. Depletion less than at least 2.0 mg/L. Environmental sample too weak. Use MORE Sample. Need less nutrient water in bottle. Sample is too dilute.","")))</f>
        <v/>
      </c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</row>
    <row r="42" spans="1:40" ht="15" customHeight="1" thickBot="1" x14ac:dyDescent="0.25">
      <c r="A42" s="207"/>
      <c r="B42" s="208"/>
      <c r="C42" s="208"/>
      <c r="D42" s="225"/>
      <c r="E42" s="226"/>
      <c r="F42" s="216"/>
      <c r="G42" s="171"/>
      <c r="H42" s="171"/>
      <c r="I42" s="174"/>
      <c r="J42" s="205"/>
      <c r="K42" s="176"/>
      <c r="L42" s="177"/>
      <c r="M42" s="177"/>
      <c r="N42" s="181"/>
      <c r="O42" s="41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</row>
    <row r="43" spans="1:40" ht="13.5" thickBot="1" x14ac:dyDescent="0.25">
      <c r="A43" s="8" t="s">
        <v>6</v>
      </c>
      <c r="B43" s="50"/>
      <c r="C43" s="9"/>
      <c r="D43" s="10"/>
      <c r="E43" s="9"/>
      <c r="F43" s="51"/>
      <c r="G43" s="50"/>
      <c r="H43" s="50"/>
      <c r="I43" s="49"/>
      <c r="J43" s="11"/>
      <c r="K43" s="11"/>
      <c r="L43" s="49"/>
      <c r="M43" s="48" t="s">
        <v>15</v>
      </c>
      <c r="N43" s="94" t="e">
        <f>AVERAGEIF(M33:M42,"&gt;0")</f>
        <v>#DIV/0!</v>
      </c>
      <c r="O43" s="33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</row>
    <row r="44" spans="1:40" ht="15" customHeight="1" x14ac:dyDescent="0.2">
      <c r="A44" s="164" t="s">
        <v>16</v>
      </c>
      <c r="B44" s="165"/>
      <c r="C44" s="165"/>
      <c r="D44" s="166">
        <v>16</v>
      </c>
      <c r="E44" s="167"/>
      <c r="F44" s="168" t="str">
        <f>IF(F26&gt;0,F26,"")</f>
        <v/>
      </c>
      <c r="G44" s="169"/>
      <c r="H44" s="169"/>
      <c r="I44" s="139" t="str">
        <f t="shared" ref="I44:I52" si="20">IF(AND(G44&gt;0,H44&gt;0),G44-H44,"")</f>
        <v/>
      </c>
      <c r="J44" s="158" t="e">
        <f>IF(F44&gt;0,N24*F44,"")</f>
        <v>#DIV/0!</v>
      </c>
      <c r="K44" s="159" t="str">
        <f t="shared" ref="K44:K52" si="21">IF(AND(G44&gt;0,H44&gt;0),I44-J44,"")</f>
        <v/>
      </c>
      <c r="L44" s="160">
        <f t="shared" ref="L44:L52" si="22">IF(E44&gt;0,300/E44,0)</f>
        <v>0</v>
      </c>
      <c r="M44" s="160" t="str">
        <f>IF(AND(I44&gt;=2,H44&gt;=1),L44*K44,"INVALID")</f>
        <v>INVALID</v>
      </c>
      <c r="N44" s="161" t="e">
        <f>N54</f>
        <v>#DIV/0!</v>
      </c>
      <c r="O44" s="39"/>
      <c r="P44" s="341" t="str">
        <f>IF(ISBLANK(H44),"",IF(AND(H44&lt;1),"D.O. Depletion &lt; 1.0 mg/L remaining in bottle. Environmental sample too strong. Use LESS Sample. Need more nutrient water in bottle. Sample is not dilute enough.",IF(AND(G44-H44&lt;2),"D.O. Depletion less than at least 2.0 mg/L. Environmental sample too weak. Use MORE Sample. Need less nutrient water in bottle. Sample is too dilute.","")))</f>
        <v/>
      </c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</row>
    <row r="45" spans="1:40" ht="15" customHeight="1" x14ac:dyDescent="0.2">
      <c r="A45" s="131"/>
      <c r="B45" s="148"/>
      <c r="C45" s="148"/>
      <c r="D45" s="157"/>
      <c r="E45" s="152"/>
      <c r="F45" s="154"/>
      <c r="G45" s="147"/>
      <c r="H45" s="147"/>
      <c r="I45" s="139"/>
      <c r="J45" s="141"/>
      <c r="K45" s="143"/>
      <c r="L45" s="145"/>
      <c r="M45" s="145"/>
      <c r="N45" s="162"/>
      <c r="O45" s="39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</row>
    <row r="46" spans="1:40" ht="15" customHeight="1" x14ac:dyDescent="0.2">
      <c r="A46" s="131" t="s">
        <v>16</v>
      </c>
      <c r="B46" s="148"/>
      <c r="C46" s="148"/>
      <c r="D46" s="157">
        <v>17</v>
      </c>
      <c r="E46" s="152"/>
      <c r="F46" s="154" t="str">
        <f>IF(F26&gt;0,F26,"")</f>
        <v/>
      </c>
      <c r="G46" s="147"/>
      <c r="H46" s="147"/>
      <c r="I46" s="139" t="str">
        <f t="shared" si="20"/>
        <v/>
      </c>
      <c r="J46" s="141" t="e">
        <f>IF(F46&gt;0,N24*F46,"")</f>
        <v>#DIV/0!</v>
      </c>
      <c r="K46" s="143" t="str">
        <f t="shared" si="21"/>
        <v/>
      </c>
      <c r="L46" s="145">
        <f t="shared" si="22"/>
        <v>0</v>
      </c>
      <c r="M46" s="145" t="str">
        <f t="shared" ref="M46" si="23">IF(AND(I46&gt;=2,H46&gt;=1),L46*K46,"INVALID")</f>
        <v>INVALID</v>
      </c>
      <c r="N46" s="162"/>
      <c r="O46" s="39"/>
      <c r="P46" s="341" t="str">
        <f t="shared" ref="P46" si="24">IF(ISBLANK(H46),"",IF(AND(H46&lt;1),"D.O. Depletion &lt; 1.0 mg/L remaining in bottle. Environmental sample too strong. Use LESS Sample. Need more nutrient water in bottle. Sample is not dilute enough.",IF(AND(G46-H46&lt;2),"D.O. Depletion less than at least 2.0 mg/L. Environmental sample too weak. Use MORE Sample. Need less nutrient water in bottle. Sample is too dilute.","")))</f>
        <v/>
      </c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41"/>
    </row>
    <row r="47" spans="1:40" ht="15" customHeight="1" x14ac:dyDescent="0.2">
      <c r="A47" s="131"/>
      <c r="B47" s="148"/>
      <c r="C47" s="148"/>
      <c r="D47" s="157"/>
      <c r="E47" s="152"/>
      <c r="F47" s="154"/>
      <c r="G47" s="147"/>
      <c r="H47" s="147"/>
      <c r="I47" s="139"/>
      <c r="J47" s="141"/>
      <c r="K47" s="143"/>
      <c r="L47" s="145"/>
      <c r="M47" s="145"/>
      <c r="N47" s="162"/>
      <c r="O47" s="39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</row>
    <row r="48" spans="1:40" ht="15" customHeight="1" x14ac:dyDescent="0.2">
      <c r="A48" s="131" t="s">
        <v>16</v>
      </c>
      <c r="B48" s="148"/>
      <c r="C48" s="148"/>
      <c r="D48" s="150">
        <v>18</v>
      </c>
      <c r="E48" s="152"/>
      <c r="F48" s="154" t="str">
        <f>IF(F26&gt;0,F26,"")</f>
        <v/>
      </c>
      <c r="G48" s="147"/>
      <c r="H48" s="147"/>
      <c r="I48" s="139" t="str">
        <f t="shared" si="20"/>
        <v/>
      </c>
      <c r="J48" s="141" t="e">
        <f>IF(F48&gt;0,N24*F48,"")</f>
        <v>#DIV/0!</v>
      </c>
      <c r="K48" s="143" t="str">
        <f t="shared" si="21"/>
        <v/>
      </c>
      <c r="L48" s="145">
        <f t="shared" si="22"/>
        <v>0</v>
      </c>
      <c r="M48" s="145" t="str">
        <f t="shared" ref="M48" si="25">IF(AND(I48&gt;=2,H48&gt;=1),L48*K48,"INVALID")</f>
        <v>INVALID</v>
      </c>
      <c r="N48" s="162"/>
      <c r="O48" s="39"/>
      <c r="P48" s="341" t="str">
        <f t="shared" ref="P48" si="26">IF(ISBLANK(H48),"",IF(AND(H48&lt;1),"D.O. Depletion &lt; 1.0 mg/L remaining in bottle. Environmental sample too strong. Use LESS Sample. Need more nutrient water in bottle. Sample is not dilute enough.",IF(AND(G48-H48&lt;2),"D.O. Depletion less than at least 2.0 mg/L. Environmental sample too weak. Use MORE Sample. Need less nutrient water in bottle. Sample is too dilute.","")))</f>
        <v/>
      </c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</row>
    <row r="49" spans="1:40" ht="15" customHeight="1" x14ac:dyDescent="0.2">
      <c r="A49" s="131"/>
      <c r="B49" s="148"/>
      <c r="C49" s="148"/>
      <c r="D49" s="150"/>
      <c r="E49" s="152"/>
      <c r="F49" s="154"/>
      <c r="G49" s="147"/>
      <c r="H49" s="147"/>
      <c r="I49" s="139"/>
      <c r="J49" s="141"/>
      <c r="K49" s="143"/>
      <c r="L49" s="145"/>
      <c r="M49" s="145"/>
      <c r="N49" s="162"/>
      <c r="O49" s="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</row>
    <row r="50" spans="1:40" ht="15" customHeight="1" x14ac:dyDescent="0.2">
      <c r="A50" s="131" t="s">
        <v>16</v>
      </c>
      <c r="B50" s="148"/>
      <c r="C50" s="148"/>
      <c r="D50" s="150">
        <v>19</v>
      </c>
      <c r="E50" s="152"/>
      <c r="F50" s="154" t="str">
        <f>IF(F26&gt;0,F26,"")</f>
        <v/>
      </c>
      <c r="G50" s="147"/>
      <c r="H50" s="147"/>
      <c r="I50" s="139" t="str">
        <f t="shared" si="20"/>
        <v/>
      </c>
      <c r="J50" s="141" t="e">
        <f>IF(F50&gt;0,N24*F50,"")</f>
        <v>#DIV/0!</v>
      </c>
      <c r="K50" s="143" t="str">
        <f t="shared" si="21"/>
        <v/>
      </c>
      <c r="L50" s="145">
        <f t="shared" si="22"/>
        <v>0</v>
      </c>
      <c r="M50" s="145" t="str">
        <f t="shared" ref="M50" si="27">IF(AND(I50&gt;=2,H50&gt;=1),L50*K50,"INVALID")</f>
        <v>INVALID</v>
      </c>
      <c r="N50" s="162"/>
      <c r="O50" s="41"/>
      <c r="P50" s="341" t="str">
        <f t="shared" ref="P50" si="28">IF(ISBLANK(H50),"",IF(AND(H50&lt;1),"D.O. Depletion &lt; 1.0 mg/L remaining in bottle. Environmental sample too strong. Use LESS Sample. Need more nutrient water in bottle. Sample is not dilute enough.",IF(AND(G50-H50&lt;2),"D.O. Depletion less than at least 2.0 mg/L. Environmental sample too weak. Use MORE Sample. Need less nutrient water in bottle. Sample is too dilute.","")))</f>
        <v/>
      </c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</row>
    <row r="51" spans="1:40" ht="15" customHeight="1" x14ac:dyDescent="0.2">
      <c r="A51" s="131"/>
      <c r="B51" s="148"/>
      <c r="C51" s="148"/>
      <c r="D51" s="150"/>
      <c r="E51" s="152"/>
      <c r="F51" s="154"/>
      <c r="G51" s="147"/>
      <c r="H51" s="147"/>
      <c r="I51" s="139"/>
      <c r="J51" s="141"/>
      <c r="K51" s="143"/>
      <c r="L51" s="145"/>
      <c r="M51" s="145"/>
      <c r="N51" s="162"/>
      <c r="O51" s="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</row>
    <row r="52" spans="1:40" ht="15" customHeight="1" x14ac:dyDescent="0.2">
      <c r="A52" s="131" t="s">
        <v>16</v>
      </c>
      <c r="B52" s="148"/>
      <c r="C52" s="148"/>
      <c r="D52" s="150">
        <v>20</v>
      </c>
      <c r="E52" s="152"/>
      <c r="F52" s="154" t="str">
        <f>IF(F26&gt;0,F26,"")</f>
        <v/>
      </c>
      <c r="G52" s="147"/>
      <c r="H52" s="147"/>
      <c r="I52" s="139" t="str">
        <f t="shared" si="20"/>
        <v/>
      </c>
      <c r="J52" s="141" t="e">
        <f>IF(F52&gt;0,N24*F52,"")</f>
        <v>#DIV/0!</v>
      </c>
      <c r="K52" s="143" t="str">
        <f t="shared" si="21"/>
        <v/>
      </c>
      <c r="L52" s="145">
        <f t="shared" si="22"/>
        <v>0</v>
      </c>
      <c r="M52" s="145" t="str">
        <f t="shared" ref="M52" si="29">IF(AND(I52&gt;=2,H52&gt;=1),L52*K52,"INVALID")</f>
        <v>INVALID</v>
      </c>
      <c r="N52" s="162"/>
      <c r="O52" s="41"/>
      <c r="P52" s="341" t="str">
        <f t="shared" ref="P52" si="30">IF(ISBLANK(H52),"",IF(AND(H52&lt;1),"D.O. Depletion &lt; 1.0 mg/L remaining in bottle. Environmental sample too strong. Use LESS Sample. Need more nutrient water in bottle. Sample is not dilute enough.",IF(AND(G52-H52&lt;2),"D.O. Depletion less than at least 2.0 mg/L. Environmental sample too weak. Use MORE Sample. Need less nutrient water in bottle. Sample is too dilute.","")))</f>
        <v/>
      </c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</row>
    <row r="53" spans="1:40" ht="15" customHeight="1" thickBot="1" x14ac:dyDescent="0.25">
      <c r="A53" s="132"/>
      <c r="B53" s="149"/>
      <c r="C53" s="149"/>
      <c r="D53" s="151"/>
      <c r="E53" s="153"/>
      <c r="F53" s="155"/>
      <c r="G53" s="156"/>
      <c r="H53" s="156"/>
      <c r="I53" s="140"/>
      <c r="J53" s="142"/>
      <c r="K53" s="144"/>
      <c r="L53" s="146"/>
      <c r="M53" s="146"/>
      <c r="N53" s="163"/>
      <c r="O53" s="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</row>
    <row r="54" spans="1:40" ht="12.2" customHeight="1" thickBot="1" x14ac:dyDescent="0.25">
      <c r="A54" s="4" t="s">
        <v>6</v>
      </c>
      <c r="B54" s="26"/>
      <c r="C54" s="6"/>
      <c r="D54" s="7"/>
      <c r="E54" s="6"/>
      <c r="F54" s="27"/>
      <c r="G54" s="26"/>
      <c r="H54" s="26"/>
      <c r="I54" s="12"/>
      <c r="J54" s="5"/>
      <c r="K54" s="5"/>
      <c r="L54" s="12"/>
      <c r="M54" s="28" t="s">
        <v>16</v>
      </c>
      <c r="N54" s="29" t="e">
        <f>AVERAGEIF(M44:M49,"&gt;0")</f>
        <v>#DIV/0!</v>
      </c>
      <c r="O54" s="33"/>
    </row>
    <row r="55" spans="1:40" ht="18" customHeight="1" thickBot="1" x14ac:dyDescent="0.25">
      <c r="A55" s="30" t="s">
        <v>26</v>
      </c>
      <c r="B55" s="70"/>
      <c r="C55" s="31"/>
      <c r="D55" s="31"/>
      <c r="E55" s="31"/>
      <c r="F55" s="31"/>
      <c r="G55" s="31"/>
      <c r="H55" s="31"/>
      <c r="I55" s="31"/>
      <c r="J55" s="31"/>
      <c r="K55" s="31"/>
      <c r="L55" s="137" t="s">
        <v>23</v>
      </c>
      <c r="M55" s="138"/>
      <c r="N55" s="44" t="e">
        <f>(N43-N54)/N43*100%</f>
        <v>#DIV/0!</v>
      </c>
      <c r="O55" s="42"/>
    </row>
    <row r="56" spans="1:40" ht="18" customHeight="1" x14ac:dyDescent="0.2">
      <c r="A56" s="315"/>
      <c r="B56" s="316"/>
      <c r="C56" s="316"/>
      <c r="D56" s="316"/>
      <c r="E56" s="316"/>
      <c r="F56" s="316"/>
      <c r="G56" s="317"/>
      <c r="H56" s="330" t="s">
        <v>41</v>
      </c>
      <c r="I56" s="331"/>
      <c r="J56" s="331"/>
      <c r="K56" s="331"/>
      <c r="L56" s="332"/>
      <c r="M56" s="53" t="s">
        <v>34</v>
      </c>
      <c r="N56" s="22" t="s">
        <v>35</v>
      </c>
      <c r="O56" s="84"/>
      <c r="P56" s="13"/>
      <c r="Q56" s="13"/>
    </row>
    <row r="57" spans="1:40" ht="18" customHeight="1" x14ac:dyDescent="0.2">
      <c r="A57" s="318"/>
      <c r="B57" s="319"/>
      <c r="C57" s="319"/>
      <c r="D57" s="319"/>
      <c r="E57" s="319"/>
      <c r="F57" s="319"/>
      <c r="G57" s="320"/>
      <c r="H57" s="306" t="s">
        <v>48</v>
      </c>
      <c r="I57" s="307"/>
      <c r="J57" s="307"/>
      <c r="K57" s="307"/>
      <c r="L57" s="308"/>
      <c r="M57" s="15" t="s">
        <v>27</v>
      </c>
      <c r="N57" s="16" t="s">
        <v>32</v>
      </c>
      <c r="O57" s="10"/>
    </row>
    <row r="58" spans="1:40" ht="18" customHeight="1" x14ac:dyDescent="0.2">
      <c r="A58" s="318"/>
      <c r="B58" s="319"/>
      <c r="C58" s="319"/>
      <c r="D58" s="319"/>
      <c r="E58" s="319"/>
      <c r="F58" s="319"/>
      <c r="G58" s="320"/>
      <c r="H58" s="304" t="s">
        <v>18</v>
      </c>
      <c r="I58" s="303"/>
      <c r="J58" s="303"/>
      <c r="K58" s="303"/>
      <c r="L58" s="305"/>
      <c r="M58" s="15" t="s">
        <v>28</v>
      </c>
      <c r="N58" s="16" t="s">
        <v>33</v>
      </c>
      <c r="O58" s="10"/>
    </row>
    <row r="59" spans="1:40" ht="18" customHeight="1" x14ac:dyDescent="0.2">
      <c r="A59" s="318"/>
      <c r="B59" s="319"/>
      <c r="C59" s="319"/>
      <c r="D59" s="319"/>
      <c r="E59" s="319"/>
      <c r="F59" s="319"/>
      <c r="G59" s="320"/>
      <c r="H59" s="304" t="s">
        <v>49</v>
      </c>
      <c r="I59" s="303"/>
      <c r="J59" s="303"/>
      <c r="K59" s="303"/>
      <c r="L59" s="305"/>
      <c r="M59" s="15" t="s">
        <v>29</v>
      </c>
      <c r="N59" s="16" t="s">
        <v>27</v>
      </c>
      <c r="O59" s="10"/>
    </row>
    <row r="60" spans="1:40" ht="18" customHeight="1" x14ac:dyDescent="0.2">
      <c r="A60" s="318"/>
      <c r="B60" s="319"/>
      <c r="C60" s="319"/>
      <c r="D60" s="319"/>
      <c r="E60" s="319"/>
      <c r="F60" s="319"/>
      <c r="G60" s="320"/>
      <c r="H60" s="133" t="s">
        <v>50</v>
      </c>
      <c r="I60" s="134"/>
      <c r="J60" s="134"/>
      <c r="K60" s="134"/>
      <c r="L60" s="135"/>
      <c r="M60" s="15" t="s">
        <v>30</v>
      </c>
      <c r="N60" s="16" t="s">
        <v>28</v>
      </c>
      <c r="O60" s="10"/>
    </row>
    <row r="61" spans="1:40" ht="18" customHeight="1" x14ac:dyDescent="0.2">
      <c r="A61" s="318"/>
      <c r="B61" s="319"/>
      <c r="C61" s="319"/>
      <c r="D61" s="319"/>
      <c r="E61" s="319"/>
      <c r="F61" s="319"/>
      <c r="G61" s="320"/>
      <c r="H61" s="306" t="s">
        <v>42</v>
      </c>
      <c r="I61" s="307"/>
      <c r="J61" s="307"/>
      <c r="K61" s="307"/>
      <c r="L61" s="308"/>
      <c r="M61" s="15" t="s">
        <v>31</v>
      </c>
      <c r="N61" s="16" t="s">
        <v>29</v>
      </c>
      <c r="O61" s="10"/>
    </row>
    <row r="62" spans="1:40" ht="18" customHeight="1" x14ac:dyDescent="0.2">
      <c r="A62" s="318"/>
      <c r="B62" s="319"/>
      <c r="C62" s="319"/>
      <c r="D62" s="319"/>
      <c r="E62" s="319"/>
      <c r="F62" s="319"/>
      <c r="G62" s="320"/>
      <c r="H62" s="309" t="s">
        <v>47</v>
      </c>
      <c r="I62" s="310"/>
      <c r="J62" s="310"/>
      <c r="K62" s="310"/>
      <c r="L62" s="311"/>
      <c r="M62" s="15" t="s">
        <v>32</v>
      </c>
      <c r="N62" s="16" t="s">
        <v>30</v>
      </c>
      <c r="O62" s="10"/>
    </row>
    <row r="63" spans="1:40" ht="18" customHeight="1" thickBot="1" x14ac:dyDescent="0.25">
      <c r="A63" s="321"/>
      <c r="B63" s="322"/>
      <c r="C63" s="322"/>
      <c r="D63" s="322"/>
      <c r="E63" s="322"/>
      <c r="F63" s="322"/>
      <c r="G63" s="323"/>
      <c r="H63" s="312"/>
      <c r="I63" s="313"/>
      <c r="J63" s="313"/>
      <c r="K63" s="313"/>
      <c r="L63" s="314"/>
      <c r="M63" s="17" t="s">
        <v>33</v>
      </c>
      <c r="N63" s="18" t="s">
        <v>31</v>
      </c>
      <c r="O63" s="10"/>
    </row>
    <row r="64" spans="1:40" x14ac:dyDescent="0.2">
      <c r="A64" s="329"/>
      <c r="B64" s="329"/>
      <c r="C64" s="329"/>
      <c r="D64" s="329"/>
      <c r="E64" s="329"/>
      <c r="H64" s="67"/>
    </row>
    <row r="65" spans="1:10" x14ac:dyDescent="0.2">
      <c r="A65" s="329"/>
      <c r="B65" s="329"/>
      <c r="C65" s="329"/>
      <c r="D65" s="329"/>
      <c r="E65" s="329"/>
    </row>
    <row r="66" spans="1:10" x14ac:dyDescent="0.2">
      <c r="A66" s="329"/>
      <c r="B66" s="337"/>
      <c r="C66" s="337"/>
      <c r="D66" s="337"/>
      <c r="E66" s="337"/>
      <c r="J66" s="67"/>
    </row>
    <row r="67" spans="1:10" x14ac:dyDescent="0.2">
      <c r="A67" s="337"/>
      <c r="B67" s="337"/>
      <c r="C67" s="337"/>
      <c r="D67" s="337"/>
      <c r="E67" s="337"/>
    </row>
    <row r="68" spans="1:10" x14ac:dyDescent="0.2">
      <c r="A68" s="338"/>
      <c r="B68" s="339"/>
      <c r="C68" s="339"/>
      <c r="D68" s="339"/>
      <c r="E68" s="339"/>
    </row>
    <row r="69" spans="1:10" x14ac:dyDescent="0.2">
      <c r="A69" s="303"/>
      <c r="B69" s="303"/>
      <c r="C69" s="303"/>
      <c r="D69" s="303"/>
      <c r="E69" s="303"/>
    </row>
    <row r="70" spans="1:10" x14ac:dyDescent="0.2">
      <c r="A70" s="31"/>
      <c r="B70" s="31"/>
      <c r="C70" s="31"/>
      <c r="D70" s="31"/>
      <c r="E70" s="31"/>
    </row>
  </sheetData>
  <sheetProtection algorithmName="SHA-512" hashValue="WOi5TngG1Y9/Y+t/6ZAcixzmvcQsRNpnpDoxhuyb4+B8tSVM1n6bvSv0TCXXN4bh5xCsCmHN0HAAL6zVwcliIQ==" saltValue="+AtS6/syr3GSAELo5UprMA==" spinCount="100000" sheet="1" objects="1" scenarios="1"/>
  <mergeCells count="285">
    <mergeCell ref="I8:I9"/>
    <mergeCell ref="H10:H11"/>
    <mergeCell ref="I10:I11"/>
    <mergeCell ref="P10:AN11"/>
    <mergeCell ref="E1:N3"/>
    <mergeCell ref="B3:C3"/>
    <mergeCell ref="E4:N6"/>
    <mergeCell ref="B5:C5"/>
    <mergeCell ref="B7:C7"/>
    <mergeCell ref="E7:F7"/>
    <mergeCell ref="G7:K7"/>
    <mergeCell ref="M7:N7"/>
    <mergeCell ref="J8:J9"/>
    <mergeCell ref="K8:K9"/>
    <mergeCell ref="L8:L9"/>
    <mergeCell ref="M8:M9"/>
    <mergeCell ref="N8:N9"/>
    <mergeCell ref="B9:C9"/>
    <mergeCell ref="A10:A11"/>
    <mergeCell ref="B10:B11"/>
    <mergeCell ref="C10:C11"/>
    <mergeCell ref="D10:D11"/>
    <mergeCell ref="E10:F15"/>
    <mergeCell ref="G10:G11"/>
    <mergeCell ref="A8:A9"/>
    <mergeCell ref="D8:D9"/>
    <mergeCell ref="E8:E9"/>
    <mergeCell ref="F8:F9"/>
    <mergeCell ref="G8:H8"/>
    <mergeCell ref="P12:AN13"/>
    <mergeCell ref="A14:A15"/>
    <mergeCell ref="B14:B15"/>
    <mergeCell ref="C14:C15"/>
    <mergeCell ref="D14:D15"/>
    <mergeCell ref="G14:G15"/>
    <mergeCell ref="H14:H15"/>
    <mergeCell ref="I14:I15"/>
    <mergeCell ref="P14:AN15"/>
    <mergeCell ref="A12:A13"/>
    <mergeCell ref="B12:B13"/>
    <mergeCell ref="C12:C13"/>
    <mergeCell ref="D12:D13"/>
    <mergeCell ref="G12:G13"/>
    <mergeCell ref="H12:H13"/>
    <mergeCell ref="I12:I13"/>
    <mergeCell ref="G16:H16"/>
    <mergeCell ref="P16:AN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P17:AN18"/>
    <mergeCell ref="A19:A20"/>
    <mergeCell ref="B19:B20"/>
    <mergeCell ref="C19:C20"/>
    <mergeCell ref="D19:D20"/>
    <mergeCell ref="E19:E20"/>
    <mergeCell ref="F19:F20"/>
    <mergeCell ref="G19:G20"/>
    <mergeCell ref="H19:H20"/>
    <mergeCell ref="P19:AN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P23:AN24"/>
    <mergeCell ref="J24:K24"/>
    <mergeCell ref="L24:M25"/>
    <mergeCell ref="N24:N25"/>
    <mergeCell ref="G25:H25"/>
    <mergeCell ref="J25:K25"/>
    <mergeCell ref="P25:AN25"/>
    <mergeCell ref="I21:I22"/>
    <mergeCell ref="P21:AN22"/>
    <mergeCell ref="M26:M27"/>
    <mergeCell ref="N26:N31"/>
    <mergeCell ref="P26:AN27"/>
    <mergeCell ref="A28:A29"/>
    <mergeCell ref="B28:B29"/>
    <mergeCell ref="C28:C29"/>
    <mergeCell ref="D28:D29"/>
    <mergeCell ref="E28:E29"/>
    <mergeCell ref="F28:F29"/>
    <mergeCell ref="G28:G29"/>
    <mergeCell ref="G26:G27"/>
    <mergeCell ref="H26:H27"/>
    <mergeCell ref="I26:I27"/>
    <mergeCell ref="J26:J27"/>
    <mergeCell ref="K26:K27"/>
    <mergeCell ref="L26:L27"/>
    <mergeCell ref="A26:A27"/>
    <mergeCell ref="B26:B27"/>
    <mergeCell ref="C26:C27"/>
    <mergeCell ref="D26:D27"/>
    <mergeCell ref="E26:E27"/>
    <mergeCell ref="F26:F27"/>
    <mergeCell ref="P28:AN29"/>
    <mergeCell ref="A30:A31"/>
    <mergeCell ref="P30:AN31"/>
    <mergeCell ref="B30:B31"/>
    <mergeCell ref="C30:C31"/>
    <mergeCell ref="D30:D31"/>
    <mergeCell ref="E30:E31"/>
    <mergeCell ref="F30:F31"/>
    <mergeCell ref="G30:G31"/>
    <mergeCell ref="H30:H31"/>
    <mergeCell ref="I30:I31"/>
    <mergeCell ref="J28:J29"/>
    <mergeCell ref="K28:K29"/>
    <mergeCell ref="L28:L29"/>
    <mergeCell ref="M28:M29"/>
    <mergeCell ref="J30:J31"/>
    <mergeCell ref="K30:K31"/>
    <mergeCell ref="L30:L31"/>
    <mergeCell ref="M30:M31"/>
    <mergeCell ref="H28:H29"/>
    <mergeCell ref="I28:I29"/>
    <mergeCell ref="L35:L36"/>
    <mergeCell ref="M35:M36"/>
    <mergeCell ref="A33:A34"/>
    <mergeCell ref="B33:B34"/>
    <mergeCell ref="C33:C34"/>
    <mergeCell ref="D33:D34"/>
    <mergeCell ref="E33:E34"/>
    <mergeCell ref="L33:L34"/>
    <mergeCell ref="M33:M34"/>
    <mergeCell ref="A35:A36"/>
    <mergeCell ref="B35:B36"/>
    <mergeCell ref="C35:C36"/>
    <mergeCell ref="D35:D36"/>
    <mergeCell ref="E35:E36"/>
    <mergeCell ref="G35:G36"/>
    <mergeCell ref="F33:F42"/>
    <mergeCell ref="G33:G34"/>
    <mergeCell ref="H33:H34"/>
    <mergeCell ref="I33:I34"/>
    <mergeCell ref="J33:J42"/>
    <mergeCell ref="K33:K34"/>
    <mergeCell ref="H35:H36"/>
    <mergeCell ref="I35:I36"/>
    <mergeCell ref="I39:I40"/>
    <mergeCell ref="H41:H42"/>
    <mergeCell ref="I41:I42"/>
    <mergeCell ref="K41:K42"/>
    <mergeCell ref="L41:L42"/>
    <mergeCell ref="M41:M42"/>
    <mergeCell ref="P41:AN42"/>
    <mergeCell ref="A39:A40"/>
    <mergeCell ref="B39:B40"/>
    <mergeCell ref="C39:C40"/>
    <mergeCell ref="D39:D40"/>
    <mergeCell ref="E39:E40"/>
    <mergeCell ref="G39:G40"/>
    <mergeCell ref="K39:K40"/>
    <mergeCell ref="L39:L40"/>
    <mergeCell ref="M39:M40"/>
    <mergeCell ref="A41:A42"/>
    <mergeCell ref="B41:B42"/>
    <mergeCell ref="C41:C42"/>
    <mergeCell ref="D41:D42"/>
    <mergeCell ref="E41:E42"/>
    <mergeCell ref="G41:G42"/>
    <mergeCell ref="N33:N42"/>
    <mergeCell ref="P33:AN34"/>
    <mergeCell ref="K35:K36"/>
    <mergeCell ref="P35:AN36"/>
    <mergeCell ref="A37:A38"/>
    <mergeCell ref="B37:B38"/>
    <mergeCell ref="C37:C38"/>
    <mergeCell ref="D37:D38"/>
    <mergeCell ref="E37:E38"/>
    <mergeCell ref="G37:G38"/>
    <mergeCell ref="H37:H38"/>
    <mergeCell ref="H39:H40"/>
    <mergeCell ref="P39:AN40"/>
    <mergeCell ref="K37:K38"/>
    <mergeCell ref="L37:L38"/>
    <mergeCell ref="M37:M38"/>
    <mergeCell ref="P37:AN38"/>
    <mergeCell ref="I37:I38"/>
    <mergeCell ref="M44:M45"/>
    <mergeCell ref="N44:N53"/>
    <mergeCell ref="P44:AN45"/>
    <mergeCell ref="A46:A47"/>
    <mergeCell ref="B46:B47"/>
    <mergeCell ref="C46:C47"/>
    <mergeCell ref="D46:D47"/>
    <mergeCell ref="E46:E47"/>
    <mergeCell ref="F46:F47"/>
    <mergeCell ref="G46:G47"/>
    <mergeCell ref="G44:G45"/>
    <mergeCell ref="H44:H45"/>
    <mergeCell ref="I44:I45"/>
    <mergeCell ref="J44:J45"/>
    <mergeCell ref="K44:K45"/>
    <mergeCell ref="L44:L45"/>
    <mergeCell ref="A44:A45"/>
    <mergeCell ref="B44:B45"/>
    <mergeCell ref="C44:C45"/>
    <mergeCell ref="D44:D45"/>
    <mergeCell ref="E44:E45"/>
    <mergeCell ref="F44:F45"/>
    <mergeCell ref="P46:AN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H46:H47"/>
    <mergeCell ref="I46:I47"/>
    <mergeCell ref="J46:J47"/>
    <mergeCell ref="K46:K47"/>
    <mergeCell ref="L46:L47"/>
    <mergeCell ref="M46:M47"/>
    <mergeCell ref="J48:J49"/>
    <mergeCell ref="K48:K49"/>
    <mergeCell ref="L48:L49"/>
    <mergeCell ref="M48:M49"/>
    <mergeCell ref="P48:AN49"/>
    <mergeCell ref="A50:A51"/>
    <mergeCell ref="B50:B51"/>
    <mergeCell ref="C50:C51"/>
    <mergeCell ref="D50:D51"/>
    <mergeCell ref="E50:E51"/>
    <mergeCell ref="L50:L51"/>
    <mergeCell ref="M50:M51"/>
    <mergeCell ref="P50:AN51"/>
    <mergeCell ref="A52:A53"/>
    <mergeCell ref="B52:B53"/>
    <mergeCell ref="C52:C53"/>
    <mergeCell ref="D52:D53"/>
    <mergeCell ref="E52:E53"/>
    <mergeCell ref="F52:F53"/>
    <mergeCell ref="G52:G53"/>
    <mergeCell ref="F50:F51"/>
    <mergeCell ref="G50:G51"/>
    <mergeCell ref="H50:H51"/>
    <mergeCell ref="I50:I51"/>
    <mergeCell ref="J50:J51"/>
    <mergeCell ref="K50:K51"/>
    <mergeCell ref="A64:E64"/>
    <mergeCell ref="A65:E65"/>
    <mergeCell ref="A66:E66"/>
    <mergeCell ref="A67:E67"/>
    <mergeCell ref="A68:E68"/>
    <mergeCell ref="A69:E69"/>
    <mergeCell ref="P52:AN53"/>
    <mergeCell ref="L55:M55"/>
    <mergeCell ref="A56:G63"/>
    <mergeCell ref="H56:L56"/>
    <mergeCell ref="H57:L57"/>
    <mergeCell ref="H58:L58"/>
    <mergeCell ref="H59:L59"/>
    <mergeCell ref="H60:L60"/>
    <mergeCell ref="H61:L61"/>
    <mergeCell ref="H62:L63"/>
    <mergeCell ref="H52:H53"/>
    <mergeCell ref="I52:I53"/>
    <mergeCell ref="J52:J53"/>
    <mergeCell ref="K52:K53"/>
    <mergeCell ref="L52:L53"/>
    <mergeCell ref="M52:M53"/>
  </mergeCells>
  <conditionalFormatting sqref="I10:I16">
    <cfRule type="cellIs" dxfId="383" priority="42" operator="greaterThan">
      <formula>0.2</formula>
    </cfRule>
  </conditionalFormatting>
  <conditionalFormatting sqref="M26:M31">
    <cfRule type="containsText" dxfId="382" priority="29" operator="containsText" text="invalid">
      <formula>NOT(ISERROR(SEARCH("invalid",M26)))</formula>
    </cfRule>
    <cfRule type="cellIs" dxfId="381" priority="40" operator="lessThan">
      <formula>167.5</formula>
    </cfRule>
    <cfRule type="cellIs" dxfId="380" priority="41" operator="greaterThan">
      <formula>228.5</formula>
    </cfRule>
  </conditionalFormatting>
  <conditionalFormatting sqref="M33:M42 M44:M53">
    <cfRule type="containsText" dxfId="379" priority="39" operator="containsText" text="INVALID">
      <formula>NOT(ISERROR(SEARCH("INVALID",M33)))</formula>
    </cfRule>
  </conditionalFormatting>
  <conditionalFormatting sqref="P33 P44 P46 P48 P50 P52 P35 P37 P39 P41">
    <cfRule type="containsText" dxfId="378" priority="38" operator="containsText" text="Sample">
      <formula>NOT(ISERROR(SEARCH("Sample",P33)))</formula>
    </cfRule>
  </conditionalFormatting>
  <conditionalFormatting sqref="P26 P28 P30">
    <cfRule type="containsText" dxfId="377" priority="37" operator="containsText" text="seed">
      <formula>NOT(ISERROR(SEARCH("seed",P26)))</formula>
    </cfRule>
  </conditionalFormatting>
  <conditionalFormatting sqref="P14 P10 P12">
    <cfRule type="containsText" dxfId="376" priority="36" operator="containsText" text="contamination">
      <formula>NOT(ISERROR(SEARCH("contamination",P10)))</formula>
    </cfRule>
  </conditionalFormatting>
  <conditionalFormatting sqref="P16">
    <cfRule type="containsText" dxfId="375" priority="35" operator="containsText" text="outside">
      <formula>NOT(ISERROR(SEARCH("outside",P16)))</formula>
    </cfRule>
  </conditionalFormatting>
  <conditionalFormatting sqref="I16 F25 I25 N26 P16 N43 N54 N32">
    <cfRule type="containsErrors" dxfId="374" priority="34">
      <formula>ISERROR(F16)</formula>
    </cfRule>
  </conditionalFormatting>
  <conditionalFormatting sqref="M18">
    <cfRule type="containsErrors" dxfId="373" priority="33">
      <formula>ISERROR(M18)</formula>
    </cfRule>
  </conditionalFormatting>
  <conditionalFormatting sqref="N33">
    <cfRule type="containsErrors" dxfId="372" priority="32">
      <formula>ISERROR(N33)</formula>
    </cfRule>
  </conditionalFormatting>
  <conditionalFormatting sqref="N44">
    <cfRule type="containsErrors" dxfId="371" priority="31">
      <formula>ISERROR(N44)</formula>
    </cfRule>
  </conditionalFormatting>
  <conditionalFormatting sqref="N55">
    <cfRule type="containsErrors" dxfId="370" priority="30">
      <formula>ISERROR(N55)</formula>
    </cfRule>
  </conditionalFormatting>
  <conditionalFormatting sqref="M33:M42">
    <cfRule type="containsText" dxfId="369" priority="28" operator="containsText" text="invalid">
      <formula>NOT(ISERROR(SEARCH("invalid",M33)))</formula>
    </cfRule>
  </conditionalFormatting>
  <conditionalFormatting sqref="M44:M53">
    <cfRule type="containsText" dxfId="368" priority="27" operator="containsText" text="invalid">
      <formula>NOT(ISERROR(SEARCH("invalid",M44)))</formula>
    </cfRule>
  </conditionalFormatting>
  <conditionalFormatting sqref="I26:M31 P30 P28 P26">
    <cfRule type="cellIs" dxfId="367" priority="25" operator="equal">
      <formula>0</formula>
    </cfRule>
    <cfRule type="containsErrors" dxfId="366" priority="26">
      <formula>ISERROR(I26)</formula>
    </cfRule>
  </conditionalFormatting>
  <conditionalFormatting sqref="I33:M42 P41 P39 P37 P35 P33">
    <cfRule type="cellIs" dxfId="365" priority="23" operator="equal">
      <formula>0</formula>
    </cfRule>
    <cfRule type="containsErrors" dxfId="364" priority="24">
      <formula>ISERROR(I33)</formula>
    </cfRule>
  </conditionalFormatting>
  <conditionalFormatting sqref="I44:N53 P44 P50 P48 P46 P52">
    <cfRule type="cellIs" dxfId="363" priority="21" operator="equal">
      <formula>0</formula>
    </cfRule>
    <cfRule type="containsErrors" dxfId="362" priority="22">
      <formula>ISERROR(I44)</formula>
    </cfRule>
  </conditionalFormatting>
  <conditionalFormatting sqref="P30 P28 P26">
    <cfRule type="containsBlanks" dxfId="361" priority="20">
      <formula>LEN(TRIM(P26))=0</formula>
    </cfRule>
  </conditionalFormatting>
  <conditionalFormatting sqref="I10:I15">
    <cfRule type="containsBlanks" dxfId="360" priority="19">
      <formula>LEN(TRIM(I10))=0</formula>
    </cfRule>
  </conditionalFormatting>
  <conditionalFormatting sqref="J24:K25">
    <cfRule type="containsText" dxfId="359" priority="18" operator="containsText" text="too">
      <formula>NOT(ISERROR(SEARCH("too",J24)))</formula>
    </cfRule>
  </conditionalFormatting>
  <conditionalFormatting sqref="E19 E21 E23 E17">
    <cfRule type="containsText" dxfId="358" priority="17" operator="containsText" text="delete">
      <formula>NOT(ISERROR(SEARCH("delete",E17)))</formula>
    </cfRule>
  </conditionalFormatting>
  <conditionalFormatting sqref="P25">
    <cfRule type="containsText" dxfId="357" priority="16" operator="containsText" text="seed">
      <formula>NOT(ISERROR(SEARCH("seed",P25)))</formula>
    </cfRule>
  </conditionalFormatting>
  <conditionalFormatting sqref="J24:K25 N24:N25 P25">
    <cfRule type="containsErrors" dxfId="356" priority="15">
      <formula>ISERROR(J24)</formula>
    </cfRule>
  </conditionalFormatting>
  <conditionalFormatting sqref="M26:M31 M33:M42 M44:M53">
    <cfRule type="cellIs" dxfId="355" priority="14" operator="lessThan">
      <formula>0</formula>
    </cfRule>
  </conditionalFormatting>
  <conditionalFormatting sqref="P17 P23 P19 P21">
    <cfRule type="containsText" dxfId="354" priority="13" operator="containsText" text="Need">
      <formula>NOT(ISERROR(SEARCH("Need",P17)))</formula>
    </cfRule>
  </conditionalFormatting>
  <conditionalFormatting sqref="I17:I24">
    <cfRule type="expression" dxfId="353" priority="12">
      <formula>(G17-H17&lt;2)</formula>
    </cfRule>
  </conditionalFormatting>
  <conditionalFormatting sqref="I17:I24">
    <cfRule type="expression" dxfId="352" priority="11">
      <formula>(H17&lt;1)</formula>
    </cfRule>
  </conditionalFormatting>
  <conditionalFormatting sqref="I17:I24">
    <cfRule type="expression" dxfId="351" priority="10">
      <formula>ISBLANK(H17)</formula>
    </cfRule>
  </conditionalFormatting>
  <conditionalFormatting sqref="E17:E18">
    <cfRule type="expression" dxfId="350" priority="9">
      <formula>ISBLANK(H17)</formula>
    </cfRule>
  </conditionalFormatting>
  <conditionalFormatting sqref="E19:E20">
    <cfRule type="expression" dxfId="349" priority="8">
      <formula>ISBLANK(H19)</formula>
    </cfRule>
  </conditionalFormatting>
  <conditionalFormatting sqref="E21:E22">
    <cfRule type="expression" dxfId="348" priority="7">
      <formula>ISBLANK(H21)</formula>
    </cfRule>
  </conditionalFormatting>
  <conditionalFormatting sqref="E23:E24">
    <cfRule type="expression" dxfId="347" priority="6">
      <formula>ISBLANK(H23)</formula>
    </cfRule>
  </conditionalFormatting>
  <conditionalFormatting sqref="P10:AN15">
    <cfRule type="containsText" dxfId="346" priority="4" operator="containsText" text="meter">
      <formula>NOT(ISERROR(SEARCH("meter",P10)))</formula>
    </cfRule>
    <cfRule type="containsText" dxfId="345" priority="5" operator="containsText" text="False">
      <formula>NOT(ISERROR(SEARCH("False",P10)))</formula>
    </cfRule>
  </conditionalFormatting>
  <conditionalFormatting sqref="I10:I11">
    <cfRule type="expression" dxfId="344" priority="3">
      <formula>I10&lt;0</formula>
    </cfRule>
  </conditionalFormatting>
  <conditionalFormatting sqref="I12:I13">
    <cfRule type="expression" dxfId="343" priority="2">
      <formula>I12&lt;0</formula>
    </cfRule>
  </conditionalFormatting>
  <conditionalFormatting sqref="I14:I15">
    <cfRule type="expression" dxfId="342" priority="1">
      <formula>I14&lt;0</formula>
    </cfRule>
  </conditionalFormatting>
  <pageMargins left="0.7" right="0.7" top="0.75" bottom="0.75" header="0.3" footer="0.3"/>
  <pageSetup scale="50" orientation="landscape" r:id="rId1"/>
  <colBreaks count="1" manualBreakCount="1">
    <brk id="16" max="1048575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70"/>
  <sheetViews>
    <sheetView showGridLines="0" zoomScaleNormal="100" workbookViewId="0"/>
  </sheetViews>
  <sheetFormatPr defaultRowHeight="12.75" x14ac:dyDescent="0.2"/>
  <cols>
    <col min="1" max="1" width="18" style="1" customWidth="1"/>
    <col min="2" max="8" width="11.7109375" style="1" customWidth="1"/>
    <col min="9" max="13" width="13.7109375" style="1" customWidth="1"/>
    <col min="14" max="14" width="15.7109375" style="1" customWidth="1"/>
    <col min="15" max="15" width="1.28515625" style="43" customWidth="1"/>
    <col min="16" max="16384" width="9.140625" style="1"/>
  </cols>
  <sheetData>
    <row r="1" spans="1:40" ht="12.75" customHeight="1" x14ac:dyDescent="0.2">
      <c r="A1" s="78" t="s">
        <v>25</v>
      </c>
      <c r="B1" s="79" t="s">
        <v>24</v>
      </c>
      <c r="C1" s="79"/>
      <c r="D1" s="19"/>
      <c r="E1" s="281" t="s">
        <v>22</v>
      </c>
      <c r="F1" s="281"/>
      <c r="G1" s="281"/>
      <c r="H1" s="281"/>
      <c r="I1" s="281"/>
      <c r="J1" s="281"/>
      <c r="K1" s="281"/>
      <c r="L1" s="281"/>
      <c r="M1" s="281"/>
      <c r="N1" s="282"/>
      <c r="O1" s="34"/>
    </row>
    <row r="2" spans="1:40" ht="12.75" customHeight="1" x14ac:dyDescent="0.2">
      <c r="A2" s="2" t="s">
        <v>19</v>
      </c>
      <c r="B2" s="3" t="s">
        <v>19</v>
      </c>
      <c r="C2" s="20"/>
      <c r="D2" s="14"/>
      <c r="E2" s="283"/>
      <c r="F2" s="283"/>
      <c r="G2" s="283"/>
      <c r="H2" s="283"/>
      <c r="I2" s="283"/>
      <c r="J2" s="283"/>
      <c r="K2" s="283"/>
      <c r="L2" s="283"/>
      <c r="M2" s="283"/>
      <c r="N2" s="284"/>
      <c r="O2" s="34"/>
    </row>
    <row r="3" spans="1:40" ht="12.75" customHeight="1" x14ac:dyDescent="0.2">
      <c r="A3" s="25"/>
      <c r="B3" s="285"/>
      <c r="C3" s="285"/>
      <c r="D3" s="23"/>
      <c r="E3" s="283"/>
      <c r="F3" s="283"/>
      <c r="G3" s="283"/>
      <c r="H3" s="283"/>
      <c r="I3" s="283"/>
      <c r="J3" s="283"/>
      <c r="K3" s="283"/>
      <c r="L3" s="283"/>
      <c r="M3" s="283"/>
      <c r="N3" s="284"/>
      <c r="O3" s="34"/>
    </row>
    <row r="4" spans="1:40" ht="12.75" customHeight="1" x14ac:dyDescent="0.2">
      <c r="A4" s="2" t="s">
        <v>20</v>
      </c>
      <c r="B4" s="3" t="s">
        <v>20</v>
      </c>
      <c r="C4" s="20"/>
      <c r="D4" s="14"/>
      <c r="E4" s="286" t="s">
        <v>21</v>
      </c>
      <c r="F4" s="286"/>
      <c r="G4" s="286"/>
      <c r="H4" s="286"/>
      <c r="I4" s="286"/>
      <c r="J4" s="286"/>
      <c r="K4" s="286"/>
      <c r="L4" s="286"/>
      <c r="M4" s="286"/>
      <c r="N4" s="287"/>
      <c r="O4" s="35"/>
    </row>
    <row r="5" spans="1:40" ht="12.75" customHeight="1" x14ac:dyDescent="0.2">
      <c r="A5" s="25"/>
      <c r="B5" s="285"/>
      <c r="C5" s="285"/>
      <c r="D5" s="23"/>
      <c r="E5" s="286"/>
      <c r="F5" s="286"/>
      <c r="G5" s="286"/>
      <c r="H5" s="286"/>
      <c r="I5" s="286"/>
      <c r="J5" s="286"/>
      <c r="K5" s="286"/>
      <c r="L5" s="286"/>
      <c r="M5" s="286"/>
      <c r="N5" s="287"/>
      <c r="O5" s="35"/>
    </row>
    <row r="6" spans="1:40" ht="12.75" customHeight="1" x14ac:dyDescent="0.2">
      <c r="A6" s="2" t="s">
        <v>36</v>
      </c>
      <c r="B6" s="3" t="s">
        <v>36</v>
      </c>
      <c r="C6" s="3"/>
      <c r="D6" s="23"/>
      <c r="E6" s="286"/>
      <c r="F6" s="286"/>
      <c r="G6" s="286"/>
      <c r="H6" s="286"/>
      <c r="I6" s="286"/>
      <c r="J6" s="286"/>
      <c r="K6" s="286"/>
      <c r="L6" s="286"/>
      <c r="M6" s="286"/>
      <c r="N6" s="287"/>
      <c r="O6" s="35"/>
    </row>
    <row r="7" spans="1:40" ht="12.75" customHeight="1" x14ac:dyDescent="0.2">
      <c r="A7" s="24"/>
      <c r="B7" s="288"/>
      <c r="C7" s="288"/>
      <c r="D7" s="31"/>
      <c r="E7" s="289"/>
      <c r="F7" s="289"/>
      <c r="G7" s="289"/>
      <c r="H7" s="289"/>
      <c r="I7" s="289"/>
      <c r="J7" s="289"/>
      <c r="K7" s="289"/>
      <c r="L7" s="21"/>
      <c r="M7" s="289"/>
      <c r="N7" s="290"/>
      <c r="O7" s="36"/>
    </row>
    <row r="8" spans="1:40" ht="14.25" customHeight="1" x14ac:dyDescent="0.2">
      <c r="A8" s="262" t="s">
        <v>0</v>
      </c>
      <c r="B8" s="83" t="s">
        <v>1</v>
      </c>
      <c r="C8" s="82" t="s">
        <v>40</v>
      </c>
      <c r="D8" s="264" t="s">
        <v>9</v>
      </c>
      <c r="E8" s="264" t="s">
        <v>10</v>
      </c>
      <c r="F8" s="264" t="s">
        <v>11</v>
      </c>
      <c r="G8" s="266" t="s">
        <v>7</v>
      </c>
      <c r="H8" s="266"/>
      <c r="I8" s="267" t="s">
        <v>37</v>
      </c>
      <c r="J8" s="267" t="s">
        <v>8</v>
      </c>
      <c r="K8" s="267" t="s">
        <v>12</v>
      </c>
      <c r="L8" s="267" t="s">
        <v>38</v>
      </c>
      <c r="M8" s="267" t="s">
        <v>39</v>
      </c>
      <c r="N8" s="299" t="s">
        <v>13</v>
      </c>
      <c r="O8" s="37"/>
    </row>
    <row r="9" spans="1:40" ht="55.5" customHeight="1" thickBot="1" x14ac:dyDescent="0.25">
      <c r="A9" s="263"/>
      <c r="B9" s="301" t="s">
        <v>43</v>
      </c>
      <c r="C9" s="302"/>
      <c r="D9" s="265"/>
      <c r="E9" s="265"/>
      <c r="F9" s="265"/>
      <c r="G9" s="69" t="s">
        <v>2</v>
      </c>
      <c r="H9" s="69" t="s">
        <v>3</v>
      </c>
      <c r="I9" s="268"/>
      <c r="J9" s="268"/>
      <c r="K9" s="268"/>
      <c r="L9" s="268"/>
      <c r="M9" s="268"/>
      <c r="N9" s="300"/>
      <c r="O9" s="37"/>
    </row>
    <row r="10" spans="1:40" ht="15" customHeight="1" x14ac:dyDescent="0.2">
      <c r="A10" s="276" t="s">
        <v>45</v>
      </c>
      <c r="B10" s="277"/>
      <c r="C10" s="165"/>
      <c r="D10" s="254">
        <v>1</v>
      </c>
      <c r="E10" s="292"/>
      <c r="F10" s="293"/>
      <c r="G10" s="279"/>
      <c r="H10" s="280"/>
      <c r="I10" s="271" t="str">
        <f>IF(AND(G10&gt;0,H10&gt;0),G10-H10,"")</f>
        <v/>
      </c>
      <c r="J10" s="90"/>
      <c r="K10" s="91"/>
      <c r="L10" s="71"/>
      <c r="M10" s="71"/>
      <c r="N10" s="72"/>
      <c r="O10" s="85"/>
      <c r="P10" s="136" t="str">
        <f>IF(ISBLANK(H10),"",IF(AND(I10&gt;0.2,I10&lt;0.3),"Contamination, Labware, or Supersaturation of Dilution (D.I.) water.",IF(AND(I10&gt;0.29),"Review SOP's and fix the contamination issue.",IF(AND(I10&lt;0),"D.O. meter equipment issues."))))</f>
        <v/>
      </c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</row>
    <row r="11" spans="1:40" ht="15" customHeight="1" x14ac:dyDescent="0.2">
      <c r="A11" s="272"/>
      <c r="B11" s="278"/>
      <c r="C11" s="148"/>
      <c r="D11" s="255"/>
      <c r="E11" s="294"/>
      <c r="F11" s="295"/>
      <c r="G11" s="274"/>
      <c r="H11" s="201"/>
      <c r="I11" s="269"/>
      <c r="J11" s="92"/>
      <c r="K11" s="93"/>
      <c r="L11" s="59"/>
      <c r="M11" s="59"/>
      <c r="N11" s="61"/>
      <c r="O11" s="85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</row>
    <row r="12" spans="1:40" ht="15" customHeight="1" x14ac:dyDescent="0.2">
      <c r="A12" s="258" t="s">
        <v>45</v>
      </c>
      <c r="B12" s="273"/>
      <c r="C12" s="148"/>
      <c r="D12" s="255">
        <v>2</v>
      </c>
      <c r="E12" s="294"/>
      <c r="F12" s="295"/>
      <c r="G12" s="170"/>
      <c r="H12" s="170"/>
      <c r="I12" s="269" t="str">
        <f>IF(AND(G12&gt;0,H12&gt;0),G12-H12,"")</f>
        <v/>
      </c>
      <c r="J12" s="92"/>
      <c r="K12" s="93"/>
      <c r="L12" s="59"/>
      <c r="M12" s="59"/>
      <c r="N12" s="61"/>
      <c r="O12" s="86"/>
      <c r="P12" s="136" t="str">
        <f>IF(ISBLANK(H12),"",IF(AND(I12&gt;0.2,I12&lt;0.3),"Contamination, Labware, or Supersaturation of Dilution (D.I.) water.",IF(AND(I12&gt;0.29),"Review SOP's and fix the contamination issue.",IF(AND(I12&lt;0),"D.O. meter equipment issues."))))</f>
        <v/>
      </c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</row>
    <row r="13" spans="1:40" ht="15" customHeight="1" x14ac:dyDescent="0.2">
      <c r="A13" s="272"/>
      <c r="B13" s="274"/>
      <c r="C13" s="148"/>
      <c r="D13" s="255"/>
      <c r="E13" s="294"/>
      <c r="F13" s="295"/>
      <c r="G13" s="275"/>
      <c r="H13" s="275"/>
      <c r="I13" s="270"/>
      <c r="J13" s="92"/>
      <c r="K13" s="93"/>
      <c r="L13" s="59"/>
      <c r="M13" s="59"/>
      <c r="N13" s="61"/>
      <c r="O13" s="8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</row>
    <row r="14" spans="1:40" ht="15" customHeight="1" x14ac:dyDescent="0.2">
      <c r="A14" s="325" t="s">
        <v>45</v>
      </c>
      <c r="B14" s="278"/>
      <c r="C14" s="148"/>
      <c r="D14" s="255">
        <v>3</v>
      </c>
      <c r="E14" s="294"/>
      <c r="F14" s="295"/>
      <c r="G14" s="147"/>
      <c r="H14" s="147"/>
      <c r="I14" s="269" t="str">
        <f>IF(AND(G14&gt;0,H14&gt;0),G14-H14,"")</f>
        <v/>
      </c>
      <c r="J14" s="92"/>
      <c r="K14" s="93"/>
      <c r="L14" s="59"/>
      <c r="M14" s="59"/>
      <c r="N14" s="61"/>
      <c r="O14" s="86"/>
      <c r="P14" s="136" t="str">
        <f>IF(ISBLANK(H14),"",IF(AND(I14&gt;0.2,I14&lt;0.3),"Contamination, Labware, or Supersaturation of Dilution (D.I.) water.",IF(AND(I14&gt;0.29),"Review SOP's and fix the contamination issue.",IF(AND(I14&lt;0),"D.O. meter equipment issues."))))</f>
        <v/>
      </c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</row>
    <row r="15" spans="1:40" ht="15" customHeight="1" thickBot="1" x14ac:dyDescent="0.25">
      <c r="A15" s="326"/>
      <c r="B15" s="291"/>
      <c r="C15" s="149"/>
      <c r="D15" s="260"/>
      <c r="E15" s="296"/>
      <c r="F15" s="297"/>
      <c r="G15" s="156"/>
      <c r="H15" s="156"/>
      <c r="I15" s="298"/>
      <c r="J15" s="92"/>
      <c r="K15" s="93"/>
      <c r="L15" s="59"/>
      <c r="M15" s="59"/>
      <c r="N15" s="62"/>
      <c r="O15" s="8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</row>
    <row r="16" spans="1:40" ht="13.5" thickBot="1" x14ac:dyDescent="0.25">
      <c r="A16" s="8" t="s">
        <v>6</v>
      </c>
      <c r="B16" s="11"/>
      <c r="C16" s="9"/>
      <c r="D16" s="10"/>
      <c r="E16" s="31"/>
      <c r="F16" s="47"/>
      <c r="G16" s="251" t="s">
        <v>17</v>
      </c>
      <c r="H16" s="252"/>
      <c r="I16" s="80" t="e">
        <f>AVERAGEIF(I10:I15,"&gt;0")</f>
        <v>#DIV/0!</v>
      </c>
      <c r="J16" s="92"/>
      <c r="K16" s="93"/>
      <c r="L16" s="59"/>
      <c r="M16" s="59"/>
      <c r="N16" s="63"/>
      <c r="O16" s="87"/>
      <c r="P16" s="336" t="e">
        <f>IF(I16&gt;0.2,"Outside QA/QC parameters.","")</f>
        <v>#DIV/0!</v>
      </c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</row>
    <row r="17" spans="1:40" ht="15" customHeight="1" x14ac:dyDescent="0.2">
      <c r="A17" s="276" t="s">
        <v>4</v>
      </c>
      <c r="B17" s="165"/>
      <c r="C17" s="165"/>
      <c r="D17" s="254">
        <v>4</v>
      </c>
      <c r="E17" s="333" t="str">
        <f t="shared" ref="E17:E23" si="0">IF(AND(I17&gt;=2,H17&gt;=1),"","Delete Seed Values")</f>
        <v>Delete Seed Values</v>
      </c>
      <c r="F17" s="340"/>
      <c r="G17" s="169"/>
      <c r="H17" s="169"/>
      <c r="I17" s="334" t="str">
        <f t="shared" ref="I17:I23" si="1">IF(ISBLANK(H17),"",(G17-H17))</f>
        <v/>
      </c>
      <c r="J17" s="60"/>
      <c r="K17" s="60"/>
      <c r="L17" s="58"/>
      <c r="M17" s="58"/>
      <c r="N17" s="64"/>
      <c r="O17" s="84"/>
      <c r="P17" s="335" t="str">
        <f>IF(ISBLANK(H17),"",IF(AND(H17&lt;1),"Need to DELETE this individual seed control sample to perform accuarate SCF calculation. D.O. Depletion &lt; 1.0 mg/L remaining in bottle. Environmental sample too strong. Use LESS Sample. Need more nutrient water in bottle. Sample is not dilute enough.",IF(AND(G17-H17&lt;2),"Need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</row>
    <row r="18" spans="1:40" ht="15" customHeight="1" x14ac:dyDescent="0.2">
      <c r="A18" s="272"/>
      <c r="B18" s="148"/>
      <c r="C18" s="148"/>
      <c r="D18" s="255"/>
      <c r="E18" s="333"/>
      <c r="F18" s="256"/>
      <c r="G18" s="147"/>
      <c r="H18" s="147"/>
      <c r="I18" s="257"/>
      <c r="J18" s="60"/>
      <c r="K18" s="60"/>
      <c r="L18" s="10"/>
      <c r="M18" s="54"/>
      <c r="N18" s="65"/>
      <c r="O18" s="38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</row>
    <row r="19" spans="1:40" ht="15" customHeight="1" x14ac:dyDescent="0.2">
      <c r="A19" s="258" t="s">
        <v>4</v>
      </c>
      <c r="B19" s="148"/>
      <c r="C19" s="148"/>
      <c r="D19" s="255">
        <v>5</v>
      </c>
      <c r="E19" s="333" t="str">
        <f t="shared" si="0"/>
        <v>Delete Seed Values</v>
      </c>
      <c r="F19" s="256"/>
      <c r="G19" s="147"/>
      <c r="H19" s="147"/>
      <c r="I19" s="257" t="str">
        <f t="shared" si="1"/>
        <v/>
      </c>
      <c r="J19" s="60"/>
      <c r="K19" s="60"/>
      <c r="L19" s="55"/>
      <c r="M19" s="56"/>
      <c r="N19" s="75"/>
      <c r="O19" s="31"/>
      <c r="P19" s="335" t="str">
        <f t="shared" ref="P19" si="2">IF(ISBLANK(H19),"",IF(AND(H19&lt;1),"Need to DELETE this individual seed control sample to perform accuarate SCF calculation. D.O. Depletion &lt; 1.0 mg/L remaining in bottle. Environmental sample too strong. Use LESS Sample. Need more nutrient water in bottle. Sample is not dilute enough.",IF(AND(G19-H19&lt;2),"Need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</row>
    <row r="20" spans="1:40" ht="15" customHeight="1" x14ac:dyDescent="0.2">
      <c r="A20" s="272"/>
      <c r="B20" s="148"/>
      <c r="C20" s="148"/>
      <c r="D20" s="255"/>
      <c r="E20" s="333"/>
      <c r="F20" s="256"/>
      <c r="G20" s="147"/>
      <c r="H20" s="147"/>
      <c r="I20" s="257"/>
      <c r="J20" s="60"/>
      <c r="K20" s="60"/>
      <c r="L20" s="57"/>
      <c r="M20" s="56"/>
      <c r="N20" s="75"/>
      <c r="O20" s="31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</row>
    <row r="21" spans="1:40" ht="15" customHeight="1" x14ac:dyDescent="0.2">
      <c r="A21" s="258" t="s">
        <v>44</v>
      </c>
      <c r="B21" s="148"/>
      <c r="C21" s="148"/>
      <c r="D21" s="255">
        <v>6</v>
      </c>
      <c r="E21" s="333" t="str">
        <f t="shared" si="0"/>
        <v>Delete Seed Values</v>
      </c>
      <c r="F21" s="256"/>
      <c r="G21" s="147"/>
      <c r="H21" s="147"/>
      <c r="I21" s="257" t="str">
        <f t="shared" si="1"/>
        <v/>
      </c>
      <c r="J21" s="60"/>
      <c r="K21" s="60"/>
      <c r="L21" s="57"/>
      <c r="M21" s="56"/>
      <c r="N21" s="75"/>
      <c r="O21" s="31"/>
      <c r="P21" s="335" t="str">
        <f t="shared" ref="P21" si="3">IF(ISBLANK(H21),"",IF(AND(H21&lt;1),"Need to DELETE this individual seed control sample to perform accuarate SCF calculation. D.O. Depletion &lt; 1.0 mg/L remaining in bottle. Environmental sample too strong. Use LESS Sample. Need more nutrient water in bottle. Sample is not dilute enough.",IF(AND(G21-H21&lt;2),"Need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</row>
    <row r="22" spans="1:40" ht="15" customHeight="1" x14ac:dyDescent="0.2">
      <c r="A22" s="272"/>
      <c r="B22" s="148"/>
      <c r="C22" s="148"/>
      <c r="D22" s="255"/>
      <c r="E22" s="333"/>
      <c r="F22" s="256"/>
      <c r="G22" s="147"/>
      <c r="H22" s="147"/>
      <c r="I22" s="257"/>
      <c r="J22" s="60"/>
      <c r="K22" s="60"/>
      <c r="L22" s="57"/>
      <c r="M22" s="56"/>
      <c r="N22" s="75"/>
      <c r="O22" s="31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</row>
    <row r="23" spans="1:40" ht="15" customHeight="1" thickBot="1" x14ac:dyDescent="0.25">
      <c r="A23" s="258" t="s">
        <v>4</v>
      </c>
      <c r="B23" s="148"/>
      <c r="C23" s="148"/>
      <c r="D23" s="255">
        <v>7</v>
      </c>
      <c r="E23" s="333" t="str">
        <f t="shared" si="0"/>
        <v>Delete Seed Values</v>
      </c>
      <c r="F23" s="148"/>
      <c r="G23" s="147"/>
      <c r="H23" s="147"/>
      <c r="I23" s="257" t="str">
        <f t="shared" si="1"/>
        <v/>
      </c>
      <c r="J23" s="73"/>
      <c r="K23" s="73"/>
      <c r="L23" s="74"/>
      <c r="M23" s="76"/>
      <c r="N23" s="77"/>
      <c r="O23" s="31"/>
      <c r="P23" s="335" t="str">
        <f t="shared" ref="P23" si="4">IF(ISBLANK(H23),"",IF(AND(H23&lt;1),"Need to DELETE mLs Seed to perform accuarate SCF calculation. D.O. Depletion &lt; 1.0 mg/L remaining in bottle. Environmental sample too strong. Use LESS Sample. Need more nutrient water in bottle. Sample is not dilute enough.",IF(AND(G23-H23&lt;2),"Need to DELETE mLs Seed to perform accuarate SCF calculation. D.O. Depletion less than at least 2.0 mg/L. Environmental sample too weak. Use MORE Sample. Need less nutrient water in bottle. Sample is too dilute.","")))</f>
        <v/>
      </c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</row>
    <row r="24" spans="1:40" ht="15" customHeight="1" thickBot="1" x14ac:dyDescent="0.25">
      <c r="A24" s="259"/>
      <c r="B24" s="149"/>
      <c r="C24" s="149"/>
      <c r="D24" s="260"/>
      <c r="E24" s="333"/>
      <c r="F24" s="149"/>
      <c r="G24" s="156"/>
      <c r="H24" s="156"/>
      <c r="I24" s="261"/>
      <c r="J24" s="328" t="e">
        <f>IF(N24&lt;0.6,"SCF too Weak?","")</f>
        <v>#DIV/0!</v>
      </c>
      <c r="K24" s="328"/>
      <c r="L24" s="327" t="s">
        <v>46</v>
      </c>
      <c r="M24" s="327"/>
      <c r="N24" s="324" t="e">
        <f>IF(F25&gt;0,I25/F25,"")</f>
        <v>#DIV/0!</v>
      </c>
      <c r="O24" s="31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</row>
    <row r="25" spans="1:40" ht="15" customHeight="1" thickBot="1" x14ac:dyDescent="0.25">
      <c r="A25" s="8" t="s">
        <v>6</v>
      </c>
      <c r="B25" s="11"/>
      <c r="C25" s="9"/>
      <c r="D25" s="10"/>
      <c r="E25" s="31"/>
      <c r="F25" s="68" t="e">
        <f>AVERAGEIF(F17:F24,"&gt;0")</f>
        <v>#DIV/0!</v>
      </c>
      <c r="G25" s="251"/>
      <c r="H25" s="252"/>
      <c r="I25" s="81" t="e">
        <f>AVERAGEIF(I17:I24,"&gt;0")</f>
        <v>#DIV/0!</v>
      </c>
      <c r="J25" s="328" t="e">
        <f>IF(N24&gt;1,"SCF too Strong?","")</f>
        <v>#DIV/0!</v>
      </c>
      <c r="K25" s="328"/>
      <c r="L25" s="327"/>
      <c r="M25" s="327"/>
      <c r="N25" s="324"/>
      <c r="O25" s="31"/>
      <c r="P25" s="335" t="e">
        <f>IF(AND(N24&gt;1),"Increase dilution water. Seed correction sample too strong.",IF(AND(N24&lt;0.6),"Decrease dilution water. Seed correction sample too weak.",""))</f>
        <v>#DIV/0!</v>
      </c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</row>
    <row r="26" spans="1:40" ht="15" customHeight="1" x14ac:dyDescent="0.2">
      <c r="A26" s="253" t="s">
        <v>14</v>
      </c>
      <c r="B26" s="165"/>
      <c r="C26" s="165"/>
      <c r="D26" s="254">
        <v>8</v>
      </c>
      <c r="E26" s="167"/>
      <c r="F26" s="165"/>
      <c r="G26" s="169"/>
      <c r="H26" s="169"/>
      <c r="I26" s="238" t="str">
        <f>IF(AND(G26&gt;0,H26&gt;0),G26-H26,"")</f>
        <v/>
      </c>
      <c r="J26" s="238" t="str">
        <f>IF(F26&gt;0,N24*F26,"")</f>
        <v/>
      </c>
      <c r="K26" s="238" t="str">
        <f>IF(AND(G26&gt;0,H26&gt;0),I26-J26,"")</f>
        <v/>
      </c>
      <c r="L26" s="240">
        <f>IF(E26&gt;0,300/E26,0)</f>
        <v>0</v>
      </c>
      <c r="M26" s="240" t="str">
        <f>IF(AND(I26&gt;=2,H26&gt;=1),L26*K26,"INVALID")</f>
        <v>INVALID</v>
      </c>
      <c r="N26" s="242" t="e">
        <f>N32</f>
        <v>#DIV/0!</v>
      </c>
      <c r="O26" s="32"/>
      <c r="P26" s="136" t="str">
        <f>IF(ISBLANK(H26),"",IF(AND(M26&gt;228.5),"Decrease mLs of seed delivered to GGA bottle. Confirm with last 20 Standard deviation results.",IF(AND(M26&lt;167.5),"Increase mLs of seed delivered to GGA bottle. Confirm with last 20 Standard deviation results.","")))</f>
        <v/>
      </c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</row>
    <row r="27" spans="1:40" ht="15" customHeight="1" x14ac:dyDescent="0.2">
      <c r="A27" s="233"/>
      <c r="B27" s="148"/>
      <c r="C27" s="148"/>
      <c r="D27" s="255"/>
      <c r="E27" s="152"/>
      <c r="F27" s="148"/>
      <c r="G27" s="147"/>
      <c r="H27" s="147"/>
      <c r="I27" s="228"/>
      <c r="J27" s="239"/>
      <c r="K27" s="228"/>
      <c r="L27" s="241"/>
      <c r="M27" s="241"/>
      <c r="N27" s="243"/>
      <c r="O27" s="32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</row>
    <row r="28" spans="1:40" ht="15" customHeight="1" x14ac:dyDescent="0.2">
      <c r="A28" s="233" t="s">
        <v>14</v>
      </c>
      <c r="B28" s="148"/>
      <c r="C28" s="148"/>
      <c r="D28" s="235">
        <v>9</v>
      </c>
      <c r="E28" s="229"/>
      <c r="F28" s="227" t="str">
        <f>IF(F26&gt;0,F26,"")</f>
        <v/>
      </c>
      <c r="G28" s="147"/>
      <c r="H28" s="147"/>
      <c r="I28" s="228" t="str">
        <f>IF(AND(G28&gt;0,H28&gt;0),G28-H28,"")</f>
        <v/>
      </c>
      <c r="J28" s="239" t="e">
        <f>IF(F28&gt;0,N24*F28,"")</f>
        <v>#DIV/0!</v>
      </c>
      <c r="K28" s="239" t="str">
        <f>IF(AND(G28&gt;0,H28&gt;0),I28-J28,"")</f>
        <v/>
      </c>
      <c r="L28" s="247">
        <f>IF(E28&gt;0,300/E28,0)</f>
        <v>0</v>
      </c>
      <c r="M28" s="241" t="str">
        <f t="shared" ref="M28" si="5">IF(AND(I28&gt;=2,H28&gt;=1),L28*K28,"INVALID")</f>
        <v>INVALID</v>
      </c>
      <c r="N28" s="243"/>
      <c r="O28" s="32"/>
      <c r="P28" s="136" t="str">
        <f>IF(ISBLANK(H28),"",IF(AND(M28&gt;228.5),"Decrease mLs of seed delivered to GGA bottle. Confirm with last 20 Standard deviation results.",IF(AND(M28&lt;167.5),"Increase mLs of seed delivered to GGA bottle. Confirm with last 20 Standard deviation results.","")))</f>
        <v/>
      </c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</row>
    <row r="29" spans="1:40" ht="15" customHeight="1" x14ac:dyDescent="0.2">
      <c r="A29" s="233"/>
      <c r="B29" s="148"/>
      <c r="C29" s="148"/>
      <c r="D29" s="237"/>
      <c r="E29" s="229"/>
      <c r="F29" s="227"/>
      <c r="G29" s="147"/>
      <c r="H29" s="147"/>
      <c r="I29" s="228"/>
      <c r="J29" s="245"/>
      <c r="K29" s="246"/>
      <c r="L29" s="248"/>
      <c r="M29" s="241"/>
      <c r="N29" s="243"/>
      <c r="O29" s="32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</row>
    <row r="30" spans="1:40" ht="15" customHeight="1" x14ac:dyDescent="0.2">
      <c r="A30" s="233" t="s">
        <v>14</v>
      </c>
      <c r="B30" s="148"/>
      <c r="C30" s="148"/>
      <c r="D30" s="235">
        <v>10</v>
      </c>
      <c r="E30" s="229"/>
      <c r="F30" s="227" t="str">
        <f>IF(F26&gt;0,F26,"")</f>
        <v/>
      </c>
      <c r="G30" s="147"/>
      <c r="H30" s="147"/>
      <c r="I30" s="228" t="str">
        <f>IF(AND(G30&gt;0,H30&gt;0),G30-H30,"")</f>
        <v/>
      </c>
      <c r="J30" s="239" t="e">
        <f>IF(F30&gt;0,N24*F30,"")</f>
        <v>#DIV/0!</v>
      </c>
      <c r="K30" s="228" t="str">
        <f>IF(AND(G30&gt;0,H30&gt;0),I30-J30,"")</f>
        <v/>
      </c>
      <c r="L30" s="241">
        <f>IF(E30&gt;0,300/E30,0)</f>
        <v>0</v>
      </c>
      <c r="M30" s="241" t="str">
        <f t="shared" ref="M30" si="6">IF(AND(I30&gt;=2,H30&gt;=1),L30*K30,"INVALID")</f>
        <v>INVALID</v>
      </c>
      <c r="N30" s="243"/>
      <c r="O30" s="32"/>
      <c r="P30" s="136" t="str">
        <f t="shared" ref="P30" si="7">IF(ISBLANK(H30),"",IF(AND(M30&gt;228.5),"Decrease mLs of seed delivered to GGA bottle. Confirm with last 20 Standard deviation results.",IF(AND(M30&lt;167.5),"Increase mLs of seed delivered to GGA bottle. Confirm with last 20 Standard deviation results.","")))</f>
        <v/>
      </c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</row>
    <row r="31" spans="1:40" ht="15" customHeight="1" thickBot="1" x14ac:dyDescent="0.25">
      <c r="A31" s="234"/>
      <c r="B31" s="149"/>
      <c r="C31" s="149"/>
      <c r="D31" s="236"/>
      <c r="E31" s="230"/>
      <c r="F31" s="231"/>
      <c r="G31" s="147"/>
      <c r="H31" s="147"/>
      <c r="I31" s="232"/>
      <c r="J31" s="249"/>
      <c r="K31" s="232"/>
      <c r="L31" s="250"/>
      <c r="M31" s="250"/>
      <c r="N31" s="244"/>
      <c r="O31" s="32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</row>
    <row r="32" spans="1:40" ht="13.5" thickBot="1" x14ac:dyDescent="0.25">
      <c r="A32" s="8" t="s">
        <v>6</v>
      </c>
      <c r="B32" s="50"/>
      <c r="C32" s="9"/>
      <c r="D32" s="10"/>
      <c r="E32" s="9"/>
      <c r="F32" s="51"/>
      <c r="G32" s="50"/>
      <c r="H32" s="50"/>
      <c r="I32" s="49"/>
      <c r="J32" s="11"/>
      <c r="K32" s="11"/>
      <c r="L32" s="49"/>
      <c r="M32" s="48" t="s">
        <v>5</v>
      </c>
      <c r="N32" s="52" t="e">
        <f>AVERAGEIF(M26:M31,"&gt;0")</f>
        <v>#DIV/0!</v>
      </c>
      <c r="O32" s="33"/>
      <c r="P32" s="45"/>
      <c r="Q32" s="45"/>
      <c r="R32" s="45"/>
      <c r="S32" s="45"/>
      <c r="T32" s="45"/>
      <c r="U32" s="45"/>
      <c r="V32" s="45"/>
      <c r="W32" s="45"/>
      <c r="X32" s="45"/>
      <c r="Y32" s="46"/>
      <c r="Z32" s="46"/>
      <c r="AA32" s="46"/>
      <c r="AB32" s="46"/>
      <c r="AC32" s="46"/>
      <c r="AD32" s="46"/>
      <c r="AE32" s="46"/>
    </row>
    <row r="33" spans="1:40" ht="15" customHeight="1" x14ac:dyDescent="0.2">
      <c r="A33" s="209" t="s">
        <v>15</v>
      </c>
      <c r="B33" s="211"/>
      <c r="C33" s="211"/>
      <c r="D33" s="212">
        <v>11</v>
      </c>
      <c r="E33" s="213"/>
      <c r="F33" s="214"/>
      <c r="G33" s="217"/>
      <c r="H33" s="195"/>
      <c r="I33" s="196" t="str">
        <f>IF(AND(G33&gt;0,H33&gt;0),G33-H33,"")</f>
        <v/>
      </c>
      <c r="J33" s="203"/>
      <c r="K33" s="206" t="str">
        <f>IF(AND(G33&gt;0,H33&gt;0),I33-J33,"")</f>
        <v/>
      </c>
      <c r="L33" s="218">
        <f>IF(E33&gt;0,300/E33,0)</f>
        <v>0</v>
      </c>
      <c r="M33" s="219" t="str">
        <f>IF(AND(I33&gt;=2,H33&gt;=1),L33*K33,"INVALID")</f>
        <v>INVALID</v>
      </c>
      <c r="N33" s="179" t="e">
        <f>N43</f>
        <v>#DIV/0!</v>
      </c>
      <c r="O33" s="39"/>
      <c r="P33" s="136" t="str">
        <f>IF(ISBLANK(H33),"",IF(AND(H33&lt;1),"D.O. Depletion &lt; 1.0 mg/L remaining in bottle. Environmental sample too strong. Use LESS Sample. Need more nutrient water in bottle. Sample is not dilute enough.",IF(AND(G33-H33&lt;2),"D.O. Depletion less than at least 2.0 mg/L. Environmental sample too weak. Use MORE Sample. Need less nutrient water in bottle. Sample is too dilute.","")))</f>
        <v/>
      </c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</row>
    <row r="34" spans="1:40" ht="15" customHeight="1" x14ac:dyDescent="0.2">
      <c r="A34" s="210"/>
      <c r="B34" s="185"/>
      <c r="C34" s="185"/>
      <c r="D34" s="187"/>
      <c r="E34" s="189"/>
      <c r="F34" s="215"/>
      <c r="G34" s="191"/>
      <c r="H34" s="193"/>
      <c r="I34" s="197"/>
      <c r="J34" s="204"/>
      <c r="K34" s="175"/>
      <c r="L34" s="178"/>
      <c r="M34" s="172"/>
      <c r="N34" s="180"/>
      <c r="O34" s="40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</row>
    <row r="35" spans="1:40" ht="15" customHeight="1" x14ac:dyDescent="0.2">
      <c r="A35" s="182" t="s">
        <v>15</v>
      </c>
      <c r="B35" s="184"/>
      <c r="C35" s="184"/>
      <c r="D35" s="186">
        <v>12</v>
      </c>
      <c r="E35" s="188"/>
      <c r="F35" s="215"/>
      <c r="G35" s="190"/>
      <c r="H35" s="192"/>
      <c r="I35" s="194" t="str">
        <f t="shared" ref="I35" si="8">IF(AND(G35&gt;0,H35&gt;0),G35-H35,"")</f>
        <v/>
      </c>
      <c r="J35" s="204"/>
      <c r="K35" s="175" t="str">
        <f t="shared" ref="K35" si="9">IF(AND(G35&gt;0,H35&gt;0),I35-J35,"")</f>
        <v/>
      </c>
      <c r="L35" s="172">
        <f t="shared" ref="L35" si="10">IF(E35&gt;0,300/E35,0)</f>
        <v>0</v>
      </c>
      <c r="M35" s="172" t="str">
        <f>IF(AND(I35&gt;=2,H35&gt;=1),L35*K35,"INVALID")</f>
        <v>INVALID</v>
      </c>
      <c r="N35" s="180"/>
      <c r="O35" s="40"/>
      <c r="P35" s="136" t="str">
        <f t="shared" ref="P35" si="11">IF(ISBLANK(H35),"",IF(AND(H35&lt;1),"D.O. Depletion &lt; 1.0 mg/L remaining in bottle. Environmental sample too strong. Use LESS Sample. Need more nutrient water in bottle. Sample is not dilute enough.",IF(AND(G35-H35&lt;2),"D.O. Depletion less than at least 2.0 mg/L. Environmental sample too weak. Use MORE Sample. Need less nutrient water in bottle. Sample is too dilute.","")))</f>
        <v/>
      </c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</row>
    <row r="36" spans="1:40" ht="15" customHeight="1" x14ac:dyDescent="0.2">
      <c r="A36" s="183"/>
      <c r="B36" s="185"/>
      <c r="C36" s="185"/>
      <c r="D36" s="187"/>
      <c r="E36" s="189"/>
      <c r="F36" s="215"/>
      <c r="G36" s="191"/>
      <c r="H36" s="193"/>
      <c r="I36" s="194"/>
      <c r="J36" s="204"/>
      <c r="K36" s="175"/>
      <c r="L36" s="172"/>
      <c r="M36" s="172"/>
      <c r="N36" s="180"/>
      <c r="O36" s="40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</row>
    <row r="37" spans="1:40" ht="15" customHeight="1" x14ac:dyDescent="0.2">
      <c r="A37" s="198" t="s">
        <v>15</v>
      </c>
      <c r="B37" s="184"/>
      <c r="C37" s="184"/>
      <c r="D37" s="186">
        <v>13</v>
      </c>
      <c r="E37" s="188"/>
      <c r="F37" s="215"/>
      <c r="G37" s="190"/>
      <c r="H37" s="192"/>
      <c r="I37" s="194" t="str">
        <f t="shared" ref="I37:I41" si="12">IF(AND(G37&gt;0,H37&gt;0),G37-H37,"")</f>
        <v/>
      </c>
      <c r="J37" s="204"/>
      <c r="K37" s="175" t="str">
        <f t="shared" ref="K37" si="13">IF(AND(G37&gt;0,H37&gt;0),I37-J37,"")</f>
        <v/>
      </c>
      <c r="L37" s="172">
        <f t="shared" ref="L37" si="14">IF(E37&gt;0,300/E37,0)</f>
        <v>0</v>
      </c>
      <c r="M37" s="172" t="str">
        <f>IF(AND(I37&gt;=2,H37&gt;=1),L37*K37,"INVALID")</f>
        <v>INVALID</v>
      </c>
      <c r="N37" s="180"/>
      <c r="O37" s="40"/>
      <c r="P37" s="136" t="str">
        <f t="shared" ref="P37" si="15">IF(ISBLANK(H37),"",IF(AND(H37&lt;1),"D.O. Depletion &lt; 1.0 mg/L remaining in bottle. Environmental sample too strong. Use LESS Sample. Need more nutrient water in bottle. Sample is not dilute enough.",IF(AND(G37-H37&lt;2),"D.O. Depletion less than at least 2.0 mg/L. Environmental sample too weak. Use MORE Sample. Need less nutrient water in bottle. Sample is too dilute.","")))</f>
        <v/>
      </c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</row>
    <row r="38" spans="1:40" ht="15" customHeight="1" x14ac:dyDescent="0.2">
      <c r="A38" s="182"/>
      <c r="B38" s="220"/>
      <c r="C38" s="220"/>
      <c r="D38" s="221"/>
      <c r="E38" s="222"/>
      <c r="F38" s="215"/>
      <c r="G38" s="223"/>
      <c r="H38" s="224"/>
      <c r="I38" s="173"/>
      <c r="J38" s="204"/>
      <c r="K38" s="175"/>
      <c r="L38" s="172"/>
      <c r="M38" s="172"/>
      <c r="N38" s="180"/>
      <c r="O38" s="41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</row>
    <row r="39" spans="1:40" ht="15" customHeight="1" x14ac:dyDescent="0.2">
      <c r="A39" s="198" t="s">
        <v>15</v>
      </c>
      <c r="B39" s="184"/>
      <c r="C39" s="184"/>
      <c r="D39" s="186">
        <v>14</v>
      </c>
      <c r="E39" s="199"/>
      <c r="F39" s="215"/>
      <c r="G39" s="170"/>
      <c r="H39" s="170"/>
      <c r="I39" s="173" t="str">
        <f t="shared" si="12"/>
        <v/>
      </c>
      <c r="J39" s="204"/>
      <c r="K39" s="175" t="str">
        <f>IF(AND(G39&gt;0,H39&gt;0),I39-J39,"")</f>
        <v/>
      </c>
      <c r="L39" s="178">
        <f>IF(E39&gt;0,300/E39,0)</f>
        <v>0</v>
      </c>
      <c r="M39" s="172" t="str">
        <f>IF(AND(I39&gt;=2,H39&gt;=1),L39*K39,"INVALID")</f>
        <v>INVALID</v>
      </c>
      <c r="N39" s="180"/>
      <c r="O39" s="41"/>
      <c r="P39" s="136" t="str">
        <f t="shared" ref="P39" si="16">IF(ISBLANK(H39),"",IF(AND(H39&lt;1),"D.O. Depletion &lt; 1.0 mg/L remaining in bottle. Environmental sample too strong. Use LESS Sample. Need more nutrient water in bottle. Sample is not dilute enough.",IF(AND(G39-H39&lt;2),"D.O. Depletion less than at least 2.0 mg/L. Environmental sample too weak. Use MORE Sample. Need less nutrient water in bottle. Sample is too dilute.","")))</f>
        <v/>
      </c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</row>
    <row r="40" spans="1:40" ht="15" customHeight="1" x14ac:dyDescent="0.2">
      <c r="A40" s="182"/>
      <c r="B40" s="185"/>
      <c r="C40" s="185"/>
      <c r="D40" s="187"/>
      <c r="E40" s="200"/>
      <c r="F40" s="215"/>
      <c r="G40" s="201"/>
      <c r="H40" s="201"/>
      <c r="I40" s="202"/>
      <c r="J40" s="204"/>
      <c r="K40" s="175"/>
      <c r="L40" s="178"/>
      <c r="M40" s="172"/>
      <c r="N40" s="180"/>
      <c r="O40" s="41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</row>
    <row r="41" spans="1:40" ht="15" customHeight="1" x14ac:dyDescent="0.2">
      <c r="A41" s="198" t="s">
        <v>15</v>
      </c>
      <c r="B41" s="184"/>
      <c r="C41" s="184"/>
      <c r="D41" s="186">
        <v>15</v>
      </c>
      <c r="E41" s="199"/>
      <c r="F41" s="215"/>
      <c r="G41" s="170"/>
      <c r="H41" s="170"/>
      <c r="I41" s="173" t="str">
        <f t="shared" si="12"/>
        <v/>
      </c>
      <c r="J41" s="204"/>
      <c r="K41" s="175" t="str">
        <f t="shared" ref="K41" si="17">IF(AND(G41&gt;0,H41&gt;0),I41-J41,"")</f>
        <v/>
      </c>
      <c r="L41" s="172">
        <f t="shared" ref="L41" si="18">IF(E41&gt;0,300/E41,0)</f>
        <v>0</v>
      </c>
      <c r="M41" s="172" t="str">
        <f>IF(AND(I41&gt;=2,H41&gt;=1),L41*K41,"INVALID")</f>
        <v>INVALID</v>
      </c>
      <c r="N41" s="180"/>
      <c r="O41" s="41"/>
      <c r="P41" s="136" t="str">
        <f t="shared" ref="P41" si="19">IF(ISBLANK(H41),"",IF(AND(H41&lt;1),"D.O. Depletion &lt; 1.0 mg/L remaining in bottle. Environmental sample too strong. Use LESS Sample. Need more nutrient water in bottle. Sample is not dilute enough.",IF(AND(G41-H41&lt;2),"D.O. Depletion less than at least 2.0 mg/L. Environmental sample too weak. Use MORE Sample. Need less nutrient water in bottle. Sample is too dilute.","")))</f>
        <v/>
      </c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</row>
    <row r="42" spans="1:40" ht="15" customHeight="1" thickBot="1" x14ac:dyDescent="0.25">
      <c r="A42" s="207"/>
      <c r="B42" s="208"/>
      <c r="C42" s="208"/>
      <c r="D42" s="225"/>
      <c r="E42" s="226"/>
      <c r="F42" s="216"/>
      <c r="G42" s="171"/>
      <c r="H42" s="171"/>
      <c r="I42" s="174"/>
      <c r="J42" s="205"/>
      <c r="K42" s="176"/>
      <c r="L42" s="177"/>
      <c r="M42" s="177"/>
      <c r="N42" s="181"/>
      <c r="O42" s="41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</row>
    <row r="43" spans="1:40" ht="13.5" thickBot="1" x14ac:dyDescent="0.25">
      <c r="A43" s="8" t="s">
        <v>6</v>
      </c>
      <c r="B43" s="50"/>
      <c r="C43" s="9"/>
      <c r="D43" s="10"/>
      <c r="E43" s="9"/>
      <c r="F43" s="51"/>
      <c r="G43" s="50"/>
      <c r="H43" s="50"/>
      <c r="I43" s="49"/>
      <c r="J43" s="11"/>
      <c r="K43" s="11"/>
      <c r="L43" s="49"/>
      <c r="M43" s="48" t="s">
        <v>15</v>
      </c>
      <c r="N43" s="94" t="e">
        <f>AVERAGEIF(M33:M42,"&gt;0")</f>
        <v>#DIV/0!</v>
      </c>
      <c r="O43" s="33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</row>
    <row r="44" spans="1:40" ht="15" customHeight="1" x14ac:dyDescent="0.2">
      <c r="A44" s="164" t="s">
        <v>16</v>
      </c>
      <c r="B44" s="165"/>
      <c r="C44" s="165"/>
      <c r="D44" s="166">
        <v>16</v>
      </c>
      <c r="E44" s="167"/>
      <c r="F44" s="168" t="str">
        <f>IF(F26&gt;0,F26,"")</f>
        <v/>
      </c>
      <c r="G44" s="169"/>
      <c r="H44" s="169"/>
      <c r="I44" s="139" t="str">
        <f t="shared" ref="I44:I52" si="20">IF(AND(G44&gt;0,H44&gt;0),G44-H44,"")</f>
        <v/>
      </c>
      <c r="J44" s="158" t="e">
        <f>IF(F44&gt;0,N24*F44,"")</f>
        <v>#DIV/0!</v>
      </c>
      <c r="K44" s="159" t="str">
        <f t="shared" ref="K44:K52" si="21">IF(AND(G44&gt;0,H44&gt;0),I44-J44,"")</f>
        <v/>
      </c>
      <c r="L44" s="160">
        <f t="shared" ref="L44:L52" si="22">IF(E44&gt;0,300/E44,0)</f>
        <v>0</v>
      </c>
      <c r="M44" s="160" t="str">
        <f>IF(AND(I44&gt;=2,H44&gt;=1),L44*K44,"INVALID")</f>
        <v>INVALID</v>
      </c>
      <c r="N44" s="161" t="e">
        <f>N54</f>
        <v>#DIV/0!</v>
      </c>
      <c r="O44" s="39"/>
      <c r="P44" s="341" t="str">
        <f>IF(ISBLANK(H44),"",IF(AND(H44&lt;1),"D.O. Depletion &lt; 1.0 mg/L remaining in bottle. Environmental sample too strong. Use LESS Sample. Need more nutrient water in bottle. Sample is not dilute enough.",IF(AND(G44-H44&lt;2),"D.O. Depletion less than at least 2.0 mg/L. Environmental sample too weak. Use MORE Sample. Need less nutrient water in bottle. Sample is too dilute.","")))</f>
        <v/>
      </c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</row>
    <row r="45" spans="1:40" ht="15" customHeight="1" x14ac:dyDescent="0.2">
      <c r="A45" s="131"/>
      <c r="B45" s="148"/>
      <c r="C45" s="148"/>
      <c r="D45" s="157"/>
      <c r="E45" s="152"/>
      <c r="F45" s="154"/>
      <c r="G45" s="147"/>
      <c r="H45" s="147"/>
      <c r="I45" s="139"/>
      <c r="J45" s="141"/>
      <c r="K45" s="143"/>
      <c r="L45" s="145"/>
      <c r="M45" s="145"/>
      <c r="N45" s="162"/>
      <c r="O45" s="39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</row>
    <row r="46" spans="1:40" ht="15" customHeight="1" x14ac:dyDescent="0.2">
      <c r="A46" s="131" t="s">
        <v>16</v>
      </c>
      <c r="B46" s="148"/>
      <c r="C46" s="148"/>
      <c r="D46" s="157">
        <v>17</v>
      </c>
      <c r="E46" s="152"/>
      <c r="F46" s="154" t="str">
        <f>IF(F26&gt;0,F26,"")</f>
        <v/>
      </c>
      <c r="G46" s="147"/>
      <c r="H46" s="147"/>
      <c r="I46" s="139" t="str">
        <f t="shared" si="20"/>
        <v/>
      </c>
      <c r="J46" s="141" t="e">
        <f>IF(F46&gt;0,N24*F46,"")</f>
        <v>#DIV/0!</v>
      </c>
      <c r="K46" s="143" t="str">
        <f t="shared" si="21"/>
        <v/>
      </c>
      <c r="L46" s="145">
        <f t="shared" si="22"/>
        <v>0</v>
      </c>
      <c r="M46" s="145" t="str">
        <f t="shared" ref="M46" si="23">IF(AND(I46&gt;=2,H46&gt;=1),L46*K46,"INVALID")</f>
        <v>INVALID</v>
      </c>
      <c r="N46" s="162"/>
      <c r="O46" s="39"/>
      <c r="P46" s="341" t="str">
        <f t="shared" ref="P46" si="24">IF(ISBLANK(H46),"",IF(AND(H46&lt;1),"D.O. Depletion &lt; 1.0 mg/L remaining in bottle. Environmental sample too strong. Use LESS Sample. Need more nutrient water in bottle. Sample is not dilute enough.",IF(AND(G46-H46&lt;2),"D.O. Depletion less than at least 2.0 mg/L. Environmental sample too weak. Use MORE Sample. Need less nutrient water in bottle. Sample is too dilute.","")))</f>
        <v/>
      </c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41"/>
    </row>
    <row r="47" spans="1:40" ht="15" customHeight="1" x14ac:dyDescent="0.2">
      <c r="A47" s="131"/>
      <c r="B47" s="148"/>
      <c r="C47" s="148"/>
      <c r="D47" s="157"/>
      <c r="E47" s="152"/>
      <c r="F47" s="154"/>
      <c r="G47" s="147"/>
      <c r="H47" s="147"/>
      <c r="I47" s="139"/>
      <c r="J47" s="141"/>
      <c r="K47" s="143"/>
      <c r="L47" s="145"/>
      <c r="M47" s="145"/>
      <c r="N47" s="162"/>
      <c r="O47" s="39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</row>
    <row r="48" spans="1:40" ht="15" customHeight="1" x14ac:dyDescent="0.2">
      <c r="A48" s="131" t="s">
        <v>16</v>
      </c>
      <c r="B48" s="148"/>
      <c r="C48" s="148"/>
      <c r="D48" s="150">
        <v>18</v>
      </c>
      <c r="E48" s="152"/>
      <c r="F48" s="154" t="str">
        <f>IF(F26&gt;0,F26,"")</f>
        <v/>
      </c>
      <c r="G48" s="147"/>
      <c r="H48" s="147"/>
      <c r="I48" s="139" t="str">
        <f t="shared" si="20"/>
        <v/>
      </c>
      <c r="J48" s="141" t="e">
        <f>IF(F48&gt;0,N24*F48,"")</f>
        <v>#DIV/0!</v>
      </c>
      <c r="K48" s="143" t="str">
        <f t="shared" si="21"/>
        <v/>
      </c>
      <c r="L48" s="145">
        <f t="shared" si="22"/>
        <v>0</v>
      </c>
      <c r="M48" s="145" t="str">
        <f t="shared" ref="M48" si="25">IF(AND(I48&gt;=2,H48&gt;=1),L48*K48,"INVALID")</f>
        <v>INVALID</v>
      </c>
      <c r="N48" s="162"/>
      <c r="O48" s="39"/>
      <c r="P48" s="341" t="str">
        <f t="shared" ref="P48" si="26">IF(ISBLANK(H48),"",IF(AND(H48&lt;1),"D.O. Depletion &lt; 1.0 mg/L remaining in bottle. Environmental sample too strong. Use LESS Sample. Need more nutrient water in bottle. Sample is not dilute enough.",IF(AND(G48-H48&lt;2),"D.O. Depletion less than at least 2.0 mg/L. Environmental sample too weak. Use MORE Sample. Need less nutrient water in bottle. Sample is too dilute.","")))</f>
        <v/>
      </c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</row>
    <row r="49" spans="1:40" ht="15" customHeight="1" x14ac:dyDescent="0.2">
      <c r="A49" s="131"/>
      <c r="B49" s="148"/>
      <c r="C49" s="148"/>
      <c r="D49" s="150"/>
      <c r="E49" s="152"/>
      <c r="F49" s="154"/>
      <c r="G49" s="147"/>
      <c r="H49" s="147"/>
      <c r="I49" s="139"/>
      <c r="J49" s="141"/>
      <c r="K49" s="143"/>
      <c r="L49" s="145"/>
      <c r="M49" s="145"/>
      <c r="N49" s="162"/>
      <c r="O49" s="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</row>
    <row r="50" spans="1:40" ht="15" customHeight="1" x14ac:dyDescent="0.2">
      <c r="A50" s="131" t="s">
        <v>16</v>
      </c>
      <c r="B50" s="148"/>
      <c r="C50" s="148"/>
      <c r="D50" s="150">
        <v>19</v>
      </c>
      <c r="E50" s="152"/>
      <c r="F50" s="154" t="str">
        <f>IF(F26&gt;0,F26,"")</f>
        <v/>
      </c>
      <c r="G50" s="147"/>
      <c r="H50" s="147"/>
      <c r="I50" s="139" t="str">
        <f t="shared" si="20"/>
        <v/>
      </c>
      <c r="J50" s="141" t="e">
        <f>IF(F50&gt;0,N24*F50,"")</f>
        <v>#DIV/0!</v>
      </c>
      <c r="K50" s="143" t="str">
        <f t="shared" si="21"/>
        <v/>
      </c>
      <c r="L50" s="145">
        <f t="shared" si="22"/>
        <v>0</v>
      </c>
      <c r="M50" s="145" t="str">
        <f t="shared" ref="M50" si="27">IF(AND(I50&gt;=2,H50&gt;=1),L50*K50,"INVALID")</f>
        <v>INVALID</v>
      </c>
      <c r="N50" s="162"/>
      <c r="O50" s="41"/>
      <c r="P50" s="341" t="str">
        <f t="shared" ref="P50" si="28">IF(ISBLANK(H50),"",IF(AND(H50&lt;1),"D.O. Depletion &lt; 1.0 mg/L remaining in bottle. Environmental sample too strong. Use LESS Sample. Need more nutrient water in bottle. Sample is not dilute enough.",IF(AND(G50-H50&lt;2),"D.O. Depletion less than at least 2.0 mg/L. Environmental sample too weak. Use MORE Sample. Need less nutrient water in bottle. Sample is too dilute.","")))</f>
        <v/>
      </c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</row>
    <row r="51" spans="1:40" ht="15" customHeight="1" x14ac:dyDescent="0.2">
      <c r="A51" s="131"/>
      <c r="B51" s="148"/>
      <c r="C51" s="148"/>
      <c r="D51" s="150"/>
      <c r="E51" s="152"/>
      <c r="F51" s="154"/>
      <c r="G51" s="147"/>
      <c r="H51" s="147"/>
      <c r="I51" s="139"/>
      <c r="J51" s="141"/>
      <c r="K51" s="143"/>
      <c r="L51" s="145"/>
      <c r="M51" s="145"/>
      <c r="N51" s="162"/>
      <c r="O51" s="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</row>
    <row r="52" spans="1:40" ht="15" customHeight="1" x14ac:dyDescent="0.2">
      <c r="A52" s="131" t="s">
        <v>16</v>
      </c>
      <c r="B52" s="148"/>
      <c r="C52" s="148"/>
      <c r="D52" s="150">
        <v>20</v>
      </c>
      <c r="E52" s="152"/>
      <c r="F52" s="154" t="str">
        <f>IF(F26&gt;0,F26,"")</f>
        <v/>
      </c>
      <c r="G52" s="147"/>
      <c r="H52" s="147"/>
      <c r="I52" s="139" t="str">
        <f t="shared" si="20"/>
        <v/>
      </c>
      <c r="J52" s="141" t="e">
        <f>IF(F52&gt;0,N24*F52,"")</f>
        <v>#DIV/0!</v>
      </c>
      <c r="K52" s="143" t="str">
        <f t="shared" si="21"/>
        <v/>
      </c>
      <c r="L52" s="145">
        <f t="shared" si="22"/>
        <v>0</v>
      </c>
      <c r="M52" s="145" t="str">
        <f t="shared" ref="M52" si="29">IF(AND(I52&gt;=2,H52&gt;=1),L52*K52,"INVALID")</f>
        <v>INVALID</v>
      </c>
      <c r="N52" s="162"/>
      <c r="O52" s="41"/>
      <c r="P52" s="341" t="str">
        <f t="shared" ref="P52" si="30">IF(ISBLANK(H52),"",IF(AND(H52&lt;1),"D.O. Depletion &lt; 1.0 mg/L remaining in bottle. Environmental sample too strong. Use LESS Sample. Need more nutrient water in bottle. Sample is not dilute enough.",IF(AND(G52-H52&lt;2),"D.O. Depletion less than at least 2.0 mg/L. Environmental sample too weak. Use MORE Sample. Need less nutrient water in bottle. Sample is too dilute.","")))</f>
        <v/>
      </c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</row>
    <row r="53" spans="1:40" ht="15" customHeight="1" thickBot="1" x14ac:dyDescent="0.25">
      <c r="A53" s="132"/>
      <c r="B53" s="149"/>
      <c r="C53" s="149"/>
      <c r="D53" s="151"/>
      <c r="E53" s="153"/>
      <c r="F53" s="155"/>
      <c r="G53" s="156"/>
      <c r="H53" s="156"/>
      <c r="I53" s="140"/>
      <c r="J53" s="142"/>
      <c r="K53" s="144"/>
      <c r="L53" s="146"/>
      <c r="M53" s="146"/>
      <c r="N53" s="163"/>
      <c r="O53" s="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</row>
    <row r="54" spans="1:40" ht="12.2" customHeight="1" thickBot="1" x14ac:dyDescent="0.25">
      <c r="A54" s="4" t="s">
        <v>6</v>
      </c>
      <c r="B54" s="26"/>
      <c r="C54" s="6"/>
      <c r="D54" s="7"/>
      <c r="E54" s="6"/>
      <c r="F54" s="27"/>
      <c r="G54" s="26"/>
      <c r="H54" s="26"/>
      <c r="I54" s="12"/>
      <c r="J54" s="5"/>
      <c r="K54" s="5"/>
      <c r="L54" s="12"/>
      <c r="M54" s="28" t="s">
        <v>16</v>
      </c>
      <c r="N54" s="29" t="e">
        <f>AVERAGEIF(M44:M49,"&gt;0")</f>
        <v>#DIV/0!</v>
      </c>
      <c r="O54" s="33"/>
    </row>
    <row r="55" spans="1:40" ht="18" customHeight="1" thickBot="1" x14ac:dyDescent="0.25">
      <c r="A55" s="30" t="s">
        <v>26</v>
      </c>
      <c r="B55" s="70"/>
      <c r="C55" s="31"/>
      <c r="D55" s="31"/>
      <c r="E55" s="31"/>
      <c r="F55" s="31"/>
      <c r="G55" s="31"/>
      <c r="H55" s="31"/>
      <c r="I55" s="31"/>
      <c r="J55" s="31"/>
      <c r="K55" s="31"/>
      <c r="L55" s="137" t="s">
        <v>23</v>
      </c>
      <c r="M55" s="138"/>
      <c r="N55" s="44" t="e">
        <f>(N43-N54)/N43*100%</f>
        <v>#DIV/0!</v>
      </c>
      <c r="O55" s="42"/>
    </row>
    <row r="56" spans="1:40" ht="18" customHeight="1" x14ac:dyDescent="0.2">
      <c r="A56" s="315"/>
      <c r="B56" s="316"/>
      <c r="C56" s="316"/>
      <c r="D56" s="316"/>
      <c r="E56" s="316"/>
      <c r="F56" s="316"/>
      <c r="G56" s="317"/>
      <c r="H56" s="330" t="s">
        <v>41</v>
      </c>
      <c r="I56" s="331"/>
      <c r="J56" s="331"/>
      <c r="K56" s="331"/>
      <c r="L56" s="332"/>
      <c r="M56" s="53" t="s">
        <v>34</v>
      </c>
      <c r="N56" s="22" t="s">
        <v>35</v>
      </c>
      <c r="O56" s="84"/>
      <c r="P56" s="13"/>
      <c r="Q56" s="13"/>
    </row>
    <row r="57" spans="1:40" ht="18" customHeight="1" x14ac:dyDescent="0.2">
      <c r="A57" s="318"/>
      <c r="B57" s="319"/>
      <c r="C57" s="319"/>
      <c r="D57" s="319"/>
      <c r="E57" s="319"/>
      <c r="F57" s="319"/>
      <c r="G57" s="320"/>
      <c r="H57" s="306" t="s">
        <v>48</v>
      </c>
      <c r="I57" s="307"/>
      <c r="J57" s="307"/>
      <c r="K57" s="307"/>
      <c r="L57" s="308"/>
      <c r="M57" s="15" t="s">
        <v>27</v>
      </c>
      <c r="N57" s="16" t="s">
        <v>32</v>
      </c>
      <c r="O57" s="10"/>
    </row>
    <row r="58" spans="1:40" ht="18" customHeight="1" x14ac:dyDescent="0.2">
      <c r="A58" s="318"/>
      <c r="B58" s="319"/>
      <c r="C58" s="319"/>
      <c r="D58" s="319"/>
      <c r="E58" s="319"/>
      <c r="F58" s="319"/>
      <c r="G58" s="320"/>
      <c r="H58" s="304" t="s">
        <v>18</v>
      </c>
      <c r="I58" s="303"/>
      <c r="J58" s="303"/>
      <c r="K58" s="303"/>
      <c r="L58" s="305"/>
      <c r="M58" s="15" t="s">
        <v>28</v>
      </c>
      <c r="N58" s="16" t="s">
        <v>33</v>
      </c>
      <c r="O58" s="10"/>
    </row>
    <row r="59" spans="1:40" ht="18" customHeight="1" x14ac:dyDescent="0.2">
      <c r="A59" s="318"/>
      <c r="B59" s="319"/>
      <c r="C59" s="319"/>
      <c r="D59" s="319"/>
      <c r="E59" s="319"/>
      <c r="F59" s="319"/>
      <c r="G59" s="320"/>
      <c r="H59" s="304" t="s">
        <v>49</v>
      </c>
      <c r="I59" s="303"/>
      <c r="J59" s="303"/>
      <c r="K59" s="303"/>
      <c r="L59" s="305"/>
      <c r="M59" s="15" t="s">
        <v>29</v>
      </c>
      <c r="N59" s="16" t="s">
        <v>27</v>
      </c>
      <c r="O59" s="10"/>
    </row>
    <row r="60" spans="1:40" ht="18" customHeight="1" x14ac:dyDescent="0.2">
      <c r="A60" s="318"/>
      <c r="B60" s="319"/>
      <c r="C60" s="319"/>
      <c r="D60" s="319"/>
      <c r="E60" s="319"/>
      <c r="F60" s="319"/>
      <c r="G60" s="320"/>
      <c r="H60" s="133" t="s">
        <v>50</v>
      </c>
      <c r="I60" s="134"/>
      <c r="J60" s="134"/>
      <c r="K60" s="134"/>
      <c r="L60" s="135"/>
      <c r="M60" s="15" t="s">
        <v>30</v>
      </c>
      <c r="N60" s="16" t="s">
        <v>28</v>
      </c>
      <c r="O60" s="10"/>
    </row>
    <row r="61" spans="1:40" ht="18" customHeight="1" x14ac:dyDescent="0.2">
      <c r="A61" s="318"/>
      <c r="B61" s="319"/>
      <c r="C61" s="319"/>
      <c r="D61" s="319"/>
      <c r="E61" s="319"/>
      <c r="F61" s="319"/>
      <c r="G61" s="320"/>
      <c r="H61" s="306" t="s">
        <v>42</v>
      </c>
      <c r="I61" s="307"/>
      <c r="J61" s="307"/>
      <c r="K61" s="307"/>
      <c r="L61" s="308"/>
      <c r="M61" s="15" t="s">
        <v>31</v>
      </c>
      <c r="N61" s="16" t="s">
        <v>29</v>
      </c>
      <c r="O61" s="10"/>
    </row>
    <row r="62" spans="1:40" ht="18" customHeight="1" x14ac:dyDescent="0.2">
      <c r="A62" s="318"/>
      <c r="B62" s="319"/>
      <c r="C62" s="319"/>
      <c r="D62" s="319"/>
      <c r="E62" s="319"/>
      <c r="F62" s="319"/>
      <c r="G62" s="320"/>
      <c r="H62" s="309" t="s">
        <v>47</v>
      </c>
      <c r="I62" s="310"/>
      <c r="J62" s="310"/>
      <c r="K62" s="310"/>
      <c r="L62" s="311"/>
      <c r="M62" s="15" t="s">
        <v>32</v>
      </c>
      <c r="N62" s="16" t="s">
        <v>30</v>
      </c>
      <c r="O62" s="10"/>
    </row>
    <row r="63" spans="1:40" ht="18" customHeight="1" thickBot="1" x14ac:dyDescent="0.25">
      <c r="A63" s="321"/>
      <c r="B63" s="322"/>
      <c r="C63" s="322"/>
      <c r="D63" s="322"/>
      <c r="E63" s="322"/>
      <c r="F63" s="322"/>
      <c r="G63" s="323"/>
      <c r="H63" s="312"/>
      <c r="I63" s="313"/>
      <c r="J63" s="313"/>
      <c r="K63" s="313"/>
      <c r="L63" s="314"/>
      <c r="M63" s="17" t="s">
        <v>33</v>
      </c>
      <c r="N63" s="18" t="s">
        <v>31</v>
      </c>
      <c r="O63" s="10"/>
    </row>
    <row r="64" spans="1:40" x14ac:dyDescent="0.2">
      <c r="A64" s="329"/>
      <c r="B64" s="329"/>
      <c r="C64" s="329"/>
      <c r="D64" s="329"/>
      <c r="E64" s="329"/>
      <c r="H64" s="67"/>
    </row>
    <row r="65" spans="1:10" x14ac:dyDescent="0.2">
      <c r="A65" s="329"/>
      <c r="B65" s="329"/>
      <c r="C65" s="329"/>
      <c r="D65" s="329"/>
      <c r="E65" s="329"/>
    </row>
    <row r="66" spans="1:10" x14ac:dyDescent="0.2">
      <c r="A66" s="329"/>
      <c r="B66" s="337"/>
      <c r="C66" s="337"/>
      <c r="D66" s="337"/>
      <c r="E66" s="337"/>
      <c r="J66" s="67"/>
    </row>
    <row r="67" spans="1:10" x14ac:dyDescent="0.2">
      <c r="A67" s="337"/>
      <c r="B67" s="337"/>
      <c r="C67" s="337"/>
      <c r="D67" s="337"/>
      <c r="E67" s="337"/>
    </row>
    <row r="68" spans="1:10" x14ac:dyDescent="0.2">
      <c r="A68" s="338"/>
      <c r="B68" s="339"/>
      <c r="C68" s="339"/>
      <c r="D68" s="339"/>
      <c r="E68" s="339"/>
    </row>
    <row r="69" spans="1:10" x14ac:dyDescent="0.2">
      <c r="A69" s="303"/>
      <c r="B69" s="303"/>
      <c r="C69" s="303"/>
      <c r="D69" s="303"/>
      <c r="E69" s="303"/>
    </row>
    <row r="70" spans="1:10" x14ac:dyDescent="0.2">
      <c r="A70" s="31"/>
      <c r="B70" s="31"/>
      <c r="C70" s="31"/>
      <c r="D70" s="31"/>
      <c r="E70" s="31"/>
    </row>
  </sheetData>
  <sheetProtection algorithmName="SHA-512" hashValue="EPimPMdYXIzZFqnbegZXY5skzxgzUORbFWz72tDEQkRraZhDYoXca4BVqOupxDAehbqFm0zIQImrFk9DPlHc4Q==" saltValue="2VmGhiVgjFoZhJ6CSu5H/A==" spinCount="100000" sheet="1" objects="1" scenarios="1"/>
  <mergeCells count="285">
    <mergeCell ref="I8:I9"/>
    <mergeCell ref="H10:H11"/>
    <mergeCell ref="I10:I11"/>
    <mergeCell ref="P10:AN11"/>
    <mergeCell ref="E1:N3"/>
    <mergeCell ref="B3:C3"/>
    <mergeCell ref="E4:N6"/>
    <mergeCell ref="B5:C5"/>
    <mergeCell ref="B7:C7"/>
    <mergeCell ref="E7:F7"/>
    <mergeCell ref="G7:K7"/>
    <mergeCell ref="M7:N7"/>
    <mergeCell ref="J8:J9"/>
    <mergeCell ref="K8:K9"/>
    <mergeCell ref="L8:L9"/>
    <mergeCell ref="M8:M9"/>
    <mergeCell ref="N8:N9"/>
    <mergeCell ref="B9:C9"/>
    <mergeCell ref="A10:A11"/>
    <mergeCell ref="B10:B11"/>
    <mergeCell ref="C10:C11"/>
    <mergeCell ref="D10:D11"/>
    <mergeCell ref="E10:F15"/>
    <mergeCell ref="G10:G11"/>
    <mergeCell ref="A8:A9"/>
    <mergeCell ref="D8:D9"/>
    <mergeCell ref="E8:E9"/>
    <mergeCell ref="F8:F9"/>
    <mergeCell ref="G8:H8"/>
    <mergeCell ref="P12:AN13"/>
    <mergeCell ref="A14:A15"/>
    <mergeCell ref="B14:B15"/>
    <mergeCell ref="C14:C15"/>
    <mergeCell ref="D14:D15"/>
    <mergeCell ref="G14:G15"/>
    <mergeCell ref="H14:H15"/>
    <mergeCell ref="I14:I15"/>
    <mergeCell ref="P14:AN15"/>
    <mergeCell ref="A12:A13"/>
    <mergeCell ref="B12:B13"/>
    <mergeCell ref="C12:C13"/>
    <mergeCell ref="D12:D13"/>
    <mergeCell ref="G12:G13"/>
    <mergeCell ref="H12:H13"/>
    <mergeCell ref="I12:I13"/>
    <mergeCell ref="G16:H16"/>
    <mergeCell ref="P16:AN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P17:AN18"/>
    <mergeCell ref="A19:A20"/>
    <mergeCell ref="B19:B20"/>
    <mergeCell ref="C19:C20"/>
    <mergeCell ref="D19:D20"/>
    <mergeCell ref="E19:E20"/>
    <mergeCell ref="F19:F20"/>
    <mergeCell ref="G19:G20"/>
    <mergeCell ref="H19:H20"/>
    <mergeCell ref="P19:AN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P23:AN24"/>
    <mergeCell ref="J24:K24"/>
    <mergeCell ref="L24:M25"/>
    <mergeCell ref="N24:N25"/>
    <mergeCell ref="G25:H25"/>
    <mergeCell ref="J25:K25"/>
    <mergeCell ref="P25:AN25"/>
    <mergeCell ref="I21:I22"/>
    <mergeCell ref="P21:AN22"/>
    <mergeCell ref="M26:M27"/>
    <mergeCell ref="N26:N31"/>
    <mergeCell ref="P26:AN27"/>
    <mergeCell ref="A28:A29"/>
    <mergeCell ref="B28:B29"/>
    <mergeCell ref="C28:C29"/>
    <mergeCell ref="D28:D29"/>
    <mergeCell ref="E28:E29"/>
    <mergeCell ref="F28:F29"/>
    <mergeCell ref="G28:G29"/>
    <mergeCell ref="G26:G27"/>
    <mergeCell ref="H26:H27"/>
    <mergeCell ref="I26:I27"/>
    <mergeCell ref="J26:J27"/>
    <mergeCell ref="K26:K27"/>
    <mergeCell ref="L26:L27"/>
    <mergeCell ref="A26:A27"/>
    <mergeCell ref="B26:B27"/>
    <mergeCell ref="C26:C27"/>
    <mergeCell ref="D26:D27"/>
    <mergeCell ref="E26:E27"/>
    <mergeCell ref="F26:F27"/>
    <mergeCell ref="P28:AN29"/>
    <mergeCell ref="A30:A31"/>
    <mergeCell ref="P30:AN31"/>
    <mergeCell ref="B30:B31"/>
    <mergeCell ref="C30:C31"/>
    <mergeCell ref="D30:D31"/>
    <mergeCell ref="E30:E31"/>
    <mergeCell ref="F30:F31"/>
    <mergeCell ref="G30:G31"/>
    <mergeCell ref="H30:H31"/>
    <mergeCell ref="I30:I31"/>
    <mergeCell ref="J28:J29"/>
    <mergeCell ref="K28:K29"/>
    <mergeCell ref="L28:L29"/>
    <mergeCell ref="M28:M29"/>
    <mergeCell ref="J30:J31"/>
    <mergeCell ref="K30:K31"/>
    <mergeCell ref="L30:L31"/>
    <mergeCell ref="M30:M31"/>
    <mergeCell ref="H28:H29"/>
    <mergeCell ref="I28:I29"/>
    <mergeCell ref="L35:L36"/>
    <mergeCell ref="M35:M36"/>
    <mergeCell ref="A33:A34"/>
    <mergeCell ref="B33:B34"/>
    <mergeCell ref="C33:C34"/>
    <mergeCell ref="D33:D34"/>
    <mergeCell ref="E33:E34"/>
    <mergeCell ref="L33:L34"/>
    <mergeCell ref="M33:M34"/>
    <mergeCell ref="A35:A36"/>
    <mergeCell ref="B35:B36"/>
    <mergeCell ref="C35:C36"/>
    <mergeCell ref="D35:D36"/>
    <mergeCell ref="E35:E36"/>
    <mergeCell ref="G35:G36"/>
    <mergeCell ref="F33:F42"/>
    <mergeCell ref="G33:G34"/>
    <mergeCell ref="H33:H34"/>
    <mergeCell ref="I33:I34"/>
    <mergeCell ref="J33:J42"/>
    <mergeCell ref="K33:K34"/>
    <mergeCell ref="H35:H36"/>
    <mergeCell ref="I35:I36"/>
    <mergeCell ref="I39:I40"/>
    <mergeCell ref="H41:H42"/>
    <mergeCell ref="I41:I42"/>
    <mergeCell ref="K41:K42"/>
    <mergeCell ref="L41:L42"/>
    <mergeCell ref="M41:M42"/>
    <mergeCell ref="P41:AN42"/>
    <mergeCell ref="A39:A40"/>
    <mergeCell ref="B39:B40"/>
    <mergeCell ref="C39:C40"/>
    <mergeCell ref="D39:D40"/>
    <mergeCell ref="E39:E40"/>
    <mergeCell ref="G39:G40"/>
    <mergeCell ref="K39:K40"/>
    <mergeCell ref="L39:L40"/>
    <mergeCell ref="M39:M40"/>
    <mergeCell ref="A41:A42"/>
    <mergeCell ref="B41:B42"/>
    <mergeCell ref="C41:C42"/>
    <mergeCell ref="D41:D42"/>
    <mergeCell ref="E41:E42"/>
    <mergeCell ref="G41:G42"/>
    <mergeCell ref="N33:N42"/>
    <mergeCell ref="P33:AN34"/>
    <mergeCell ref="K35:K36"/>
    <mergeCell ref="P35:AN36"/>
    <mergeCell ref="A37:A38"/>
    <mergeCell ref="B37:B38"/>
    <mergeCell ref="C37:C38"/>
    <mergeCell ref="D37:D38"/>
    <mergeCell ref="E37:E38"/>
    <mergeCell ref="G37:G38"/>
    <mergeCell ref="H37:H38"/>
    <mergeCell ref="H39:H40"/>
    <mergeCell ref="P39:AN40"/>
    <mergeCell ref="K37:K38"/>
    <mergeCell ref="L37:L38"/>
    <mergeCell ref="M37:M38"/>
    <mergeCell ref="P37:AN38"/>
    <mergeCell ref="I37:I38"/>
    <mergeCell ref="M44:M45"/>
    <mergeCell ref="N44:N53"/>
    <mergeCell ref="P44:AN45"/>
    <mergeCell ref="A46:A47"/>
    <mergeCell ref="B46:B47"/>
    <mergeCell ref="C46:C47"/>
    <mergeCell ref="D46:D47"/>
    <mergeCell ref="E46:E47"/>
    <mergeCell ref="F46:F47"/>
    <mergeCell ref="G46:G47"/>
    <mergeCell ref="G44:G45"/>
    <mergeCell ref="H44:H45"/>
    <mergeCell ref="I44:I45"/>
    <mergeCell ref="J44:J45"/>
    <mergeCell ref="K44:K45"/>
    <mergeCell ref="L44:L45"/>
    <mergeCell ref="A44:A45"/>
    <mergeCell ref="B44:B45"/>
    <mergeCell ref="C44:C45"/>
    <mergeCell ref="D44:D45"/>
    <mergeCell ref="E44:E45"/>
    <mergeCell ref="F44:F45"/>
    <mergeCell ref="P46:AN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H46:H47"/>
    <mergeCell ref="I46:I47"/>
    <mergeCell ref="J46:J47"/>
    <mergeCell ref="K46:K47"/>
    <mergeCell ref="L46:L47"/>
    <mergeCell ref="M46:M47"/>
    <mergeCell ref="J48:J49"/>
    <mergeCell ref="K48:K49"/>
    <mergeCell ref="L48:L49"/>
    <mergeCell ref="M48:M49"/>
    <mergeCell ref="P48:AN49"/>
    <mergeCell ref="A50:A51"/>
    <mergeCell ref="B50:B51"/>
    <mergeCell ref="C50:C51"/>
    <mergeCell ref="D50:D51"/>
    <mergeCell ref="E50:E51"/>
    <mergeCell ref="L50:L51"/>
    <mergeCell ref="M50:M51"/>
    <mergeCell ref="P50:AN51"/>
    <mergeCell ref="A52:A53"/>
    <mergeCell ref="B52:B53"/>
    <mergeCell ref="C52:C53"/>
    <mergeCell ref="D52:D53"/>
    <mergeCell ref="E52:E53"/>
    <mergeCell ref="F52:F53"/>
    <mergeCell ref="G52:G53"/>
    <mergeCell ref="F50:F51"/>
    <mergeCell ref="G50:G51"/>
    <mergeCell ref="H50:H51"/>
    <mergeCell ref="I50:I51"/>
    <mergeCell ref="J50:J51"/>
    <mergeCell ref="K50:K51"/>
    <mergeCell ref="A64:E64"/>
    <mergeCell ref="A65:E65"/>
    <mergeCell ref="A66:E66"/>
    <mergeCell ref="A67:E67"/>
    <mergeCell ref="A68:E68"/>
    <mergeCell ref="A69:E69"/>
    <mergeCell ref="P52:AN53"/>
    <mergeCell ref="L55:M55"/>
    <mergeCell ref="A56:G63"/>
    <mergeCell ref="H56:L56"/>
    <mergeCell ref="H57:L57"/>
    <mergeCell ref="H58:L58"/>
    <mergeCell ref="H59:L59"/>
    <mergeCell ref="H60:L60"/>
    <mergeCell ref="H61:L61"/>
    <mergeCell ref="H62:L63"/>
    <mergeCell ref="H52:H53"/>
    <mergeCell ref="I52:I53"/>
    <mergeCell ref="J52:J53"/>
    <mergeCell ref="K52:K53"/>
    <mergeCell ref="L52:L53"/>
    <mergeCell ref="M52:M53"/>
  </mergeCells>
  <conditionalFormatting sqref="I10:I16">
    <cfRule type="cellIs" dxfId="341" priority="42" operator="greaterThan">
      <formula>0.2</formula>
    </cfRule>
  </conditionalFormatting>
  <conditionalFormatting sqref="M26:M31">
    <cfRule type="containsText" dxfId="340" priority="29" operator="containsText" text="invalid">
      <formula>NOT(ISERROR(SEARCH("invalid",M26)))</formula>
    </cfRule>
    <cfRule type="cellIs" dxfId="339" priority="40" operator="lessThan">
      <formula>167.5</formula>
    </cfRule>
    <cfRule type="cellIs" dxfId="338" priority="41" operator="greaterThan">
      <formula>228.5</formula>
    </cfRule>
  </conditionalFormatting>
  <conditionalFormatting sqref="M33:M42 M44:M53">
    <cfRule type="containsText" dxfId="337" priority="39" operator="containsText" text="INVALID">
      <formula>NOT(ISERROR(SEARCH("INVALID",M33)))</formula>
    </cfRule>
  </conditionalFormatting>
  <conditionalFormatting sqref="P33 P44 P46 P48 P50 P52 P35 P37 P39 P41">
    <cfRule type="containsText" dxfId="336" priority="38" operator="containsText" text="Sample">
      <formula>NOT(ISERROR(SEARCH("Sample",P33)))</formula>
    </cfRule>
  </conditionalFormatting>
  <conditionalFormatting sqref="P26 P28 P30">
    <cfRule type="containsText" dxfId="335" priority="37" operator="containsText" text="seed">
      <formula>NOT(ISERROR(SEARCH("seed",P26)))</formula>
    </cfRule>
  </conditionalFormatting>
  <conditionalFormatting sqref="P14 P10 P12">
    <cfRule type="containsText" dxfId="334" priority="36" operator="containsText" text="contamination">
      <formula>NOT(ISERROR(SEARCH("contamination",P10)))</formula>
    </cfRule>
  </conditionalFormatting>
  <conditionalFormatting sqref="P16">
    <cfRule type="containsText" dxfId="333" priority="35" operator="containsText" text="outside">
      <formula>NOT(ISERROR(SEARCH("outside",P16)))</formula>
    </cfRule>
  </conditionalFormatting>
  <conditionalFormatting sqref="I16 F25 I25 N26 P16 N43 N54 N32">
    <cfRule type="containsErrors" dxfId="332" priority="34">
      <formula>ISERROR(F16)</formula>
    </cfRule>
  </conditionalFormatting>
  <conditionalFormatting sqref="M18">
    <cfRule type="containsErrors" dxfId="331" priority="33">
      <formula>ISERROR(M18)</formula>
    </cfRule>
  </conditionalFormatting>
  <conditionalFormatting sqref="N33">
    <cfRule type="containsErrors" dxfId="330" priority="32">
      <formula>ISERROR(N33)</formula>
    </cfRule>
  </conditionalFormatting>
  <conditionalFormatting sqref="N44">
    <cfRule type="containsErrors" dxfId="329" priority="31">
      <formula>ISERROR(N44)</formula>
    </cfRule>
  </conditionalFormatting>
  <conditionalFormatting sqref="N55">
    <cfRule type="containsErrors" dxfId="328" priority="30">
      <formula>ISERROR(N55)</formula>
    </cfRule>
  </conditionalFormatting>
  <conditionalFormatting sqref="M33:M42">
    <cfRule type="containsText" dxfId="327" priority="28" operator="containsText" text="invalid">
      <formula>NOT(ISERROR(SEARCH("invalid",M33)))</formula>
    </cfRule>
  </conditionalFormatting>
  <conditionalFormatting sqref="M44:M53">
    <cfRule type="containsText" dxfId="326" priority="27" operator="containsText" text="invalid">
      <formula>NOT(ISERROR(SEARCH("invalid",M44)))</formula>
    </cfRule>
  </conditionalFormatting>
  <conditionalFormatting sqref="I26:M31 P30 P28 P26">
    <cfRule type="cellIs" dxfId="325" priority="25" operator="equal">
      <formula>0</formula>
    </cfRule>
    <cfRule type="containsErrors" dxfId="324" priority="26">
      <formula>ISERROR(I26)</formula>
    </cfRule>
  </conditionalFormatting>
  <conditionalFormatting sqref="I33:M42 P41 P39 P37 P35 P33">
    <cfRule type="cellIs" dxfId="323" priority="23" operator="equal">
      <formula>0</formula>
    </cfRule>
    <cfRule type="containsErrors" dxfId="322" priority="24">
      <formula>ISERROR(I33)</formula>
    </cfRule>
  </conditionalFormatting>
  <conditionalFormatting sqref="I44:N53 P44 P50 P48 P46 P52">
    <cfRule type="cellIs" dxfId="321" priority="21" operator="equal">
      <formula>0</formula>
    </cfRule>
    <cfRule type="containsErrors" dxfId="320" priority="22">
      <formula>ISERROR(I44)</formula>
    </cfRule>
  </conditionalFormatting>
  <conditionalFormatting sqref="P30 P28 P26">
    <cfRule type="containsBlanks" dxfId="319" priority="20">
      <formula>LEN(TRIM(P26))=0</formula>
    </cfRule>
  </conditionalFormatting>
  <conditionalFormatting sqref="I10:I15">
    <cfRule type="containsBlanks" dxfId="318" priority="19">
      <formula>LEN(TRIM(I10))=0</formula>
    </cfRule>
  </conditionalFormatting>
  <conditionalFormatting sqref="J24:K25">
    <cfRule type="containsText" dxfId="317" priority="18" operator="containsText" text="too">
      <formula>NOT(ISERROR(SEARCH("too",J24)))</formula>
    </cfRule>
  </conditionalFormatting>
  <conditionalFormatting sqref="E19 E21 E23 E17">
    <cfRule type="containsText" dxfId="316" priority="17" operator="containsText" text="delete">
      <formula>NOT(ISERROR(SEARCH("delete",E17)))</formula>
    </cfRule>
  </conditionalFormatting>
  <conditionalFormatting sqref="P25">
    <cfRule type="containsText" dxfId="315" priority="16" operator="containsText" text="seed">
      <formula>NOT(ISERROR(SEARCH("seed",P25)))</formula>
    </cfRule>
  </conditionalFormatting>
  <conditionalFormatting sqref="J24:K25 N24:N25 P25">
    <cfRule type="containsErrors" dxfId="314" priority="15">
      <formula>ISERROR(J24)</formula>
    </cfRule>
  </conditionalFormatting>
  <conditionalFormatting sqref="M26:M31 M33:M42 M44:M53">
    <cfRule type="cellIs" dxfId="313" priority="14" operator="lessThan">
      <formula>0</formula>
    </cfRule>
  </conditionalFormatting>
  <conditionalFormatting sqref="P17 P23 P19 P21">
    <cfRule type="containsText" dxfId="312" priority="13" operator="containsText" text="Need">
      <formula>NOT(ISERROR(SEARCH("Need",P17)))</formula>
    </cfRule>
  </conditionalFormatting>
  <conditionalFormatting sqref="I17:I24">
    <cfRule type="expression" dxfId="311" priority="12">
      <formula>(G17-H17&lt;2)</formula>
    </cfRule>
  </conditionalFormatting>
  <conditionalFormatting sqref="I17:I24">
    <cfRule type="expression" dxfId="310" priority="11">
      <formula>(H17&lt;1)</formula>
    </cfRule>
  </conditionalFormatting>
  <conditionalFormatting sqref="I17:I24">
    <cfRule type="expression" dxfId="309" priority="10">
      <formula>ISBLANK(H17)</formula>
    </cfRule>
  </conditionalFormatting>
  <conditionalFormatting sqref="E17:E18">
    <cfRule type="expression" dxfId="308" priority="9">
      <formula>ISBLANK(H17)</formula>
    </cfRule>
  </conditionalFormatting>
  <conditionalFormatting sqref="E19:E20">
    <cfRule type="expression" dxfId="307" priority="8">
      <formula>ISBLANK(H19)</formula>
    </cfRule>
  </conditionalFormatting>
  <conditionalFormatting sqref="E21:E22">
    <cfRule type="expression" dxfId="306" priority="7">
      <formula>ISBLANK(H21)</formula>
    </cfRule>
  </conditionalFormatting>
  <conditionalFormatting sqref="E23:E24">
    <cfRule type="expression" dxfId="305" priority="6">
      <formula>ISBLANK(H23)</formula>
    </cfRule>
  </conditionalFormatting>
  <conditionalFormatting sqref="P10:AN15">
    <cfRule type="containsText" dxfId="304" priority="4" operator="containsText" text="meter">
      <formula>NOT(ISERROR(SEARCH("meter",P10)))</formula>
    </cfRule>
    <cfRule type="containsText" dxfId="303" priority="5" operator="containsText" text="False">
      <formula>NOT(ISERROR(SEARCH("False",P10)))</formula>
    </cfRule>
  </conditionalFormatting>
  <conditionalFormatting sqref="I10:I11">
    <cfRule type="expression" dxfId="302" priority="3">
      <formula>I10&lt;0</formula>
    </cfRule>
  </conditionalFormatting>
  <conditionalFormatting sqref="I12:I13">
    <cfRule type="expression" dxfId="301" priority="2">
      <formula>I12&lt;0</formula>
    </cfRule>
  </conditionalFormatting>
  <conditionalFormatting sqref="I14:I15">
    <cfRule type="expression" dxfId="300" priority="1">
      <formula>I14&lt;0</formula>
    </cfRule>
  </conditionalFormatting>
  <pageMargins left="0.7" right="0.7" top="0.75" bottom="0.75" header="0.3" footer="0.3"/>
  <pageSetup scale="50" orientation="landscape" r:id="rId1"/>
  <colBreaks count="1" manualBreakCount="1">
    <brk id="16" max="1048575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70"/>
  <sheetViews>
    <sheetView showGridLines="0" zoomScaleNormal="100" workbookViewId="0"/>
  </sheetViews>
  <sheetFormatPr defaultRowHeight="12.75" x14ac:dyDescent="0.2"/>
  <cols>
    <col min="1" max="1" width="18" style="1" customWidth="1"/>
    <col min="2" max="8" width="11.7109375" style="1" customWidth="1"/>
    <col min="9" max="13" width="13.7109375" style="1" customWidth="1"/>
    <col min="14" max="14" width="15.7109375" style="1" customWidth="1"/>
    <col min="15" max="15" width="1.28515625" style="43" customWidth="1"/>
    <col min="16" max="16384" width="9.140625" style="1"/>
  </cols>
  <sheetData>
    <row r="1" spans="1:40" ht="12.75" customHeight="1" x14ac:dyDescent="0.2">
      <c r="A1" s="78" t="s">
        <v>25</v>
      </c>
      <c r="B1" s="79" t="s">
        <v>24</v>
      </c>
      <c r="C1" s="79"/>
      <c r="D1" s="19"/>
      <c r="E1" s="281" t="s">
        <v>22</v>
      </c>
      <c r="F1" s="281"/>
      <c r="G1" s="281"/>
      <c r="H1" s="281"/>
      <c r="I1" s="281"/>
      <c r="J1" s="281"/>
      <c r="K1" s="281"/>
      <c r="L1" s="281"/>
      <c r="M1" s="281"/>
      <c r="N1" s="282"/>
      <c r="O1" s="34"/>
    </row>
    <row r="2" spans="1:40" ht="12.75" customHeight="1" x14ac:dyDescent="0.2">
      <c r="A2" s="2" t="s">
        <v>19</v>
      </c>
      <c r="B2" s="3" t="s">
        <v>19</v>
      </c>
      <c r="C2" s="20"/>
      <c r="D2" s="14"/>
      <c r="E2" s="283"/>
      <c r="F2" s="283"/>
      <c r="G2" s="283"/>
      <c r="H2" s="283"/>
      <c r="I2" s="283"/>
      <c r="J2" s="283"/>
      <c r="K2" s="283"/>
      <c r="L2" s="283"/>
      <c r="M2" s="283"/>
      <c r="N2" s="284"/>
      <c r="O2" s="34"/>
    </row>
    <row r="3" spans="1:40" ht="12.75" customHeight="1" x14ac:dyDescent="0.2">
      <c r="A3" s="25"/>
      <c r="B3" s="285"/>
      <c r="C3" s="285"/>
      <c r="D3" s="23"/>
      <c r="E3" s="283"/>
      <c r="F3" s="283"/>
      <c r="G3" s="283"/>
      <c r="H3" s="283"/>
      <c r="I3" s="283"/>
      <c r="J3" s="283"/>
      <c r="K3" s="283"/>
      <c r="L3" s="283"/>
      <c r="M3" s="283"/>
      <c r="N3" s="284"/>
      <c r="O3" s="34"/>
    </row>
    <row r="4" spans="1:40" ht="12.75" customHeight="1" x14ac:dyDescent="0.2">
      <c r="A4" s="2" t="s">
        <v>20</v>
      </c>
      <c r="B4" s="3" t="s">
        <v>20</v>
      </c>
      <c r="C4" s="20"/>
      <c r="D4" s="14"/>
      <c r="E4" s="286" t="s">
        <v>21</v>
      </c>
      <c r="F4" s="286"/>
      <c r="G4" s="286"/>
      <c r="H4" s="286"/>
      <c r="I4" s="286"/>
      <c r="J4" s="286"/>
      <c r="K4" s="286"/>
      <c r="L4" s="286"/>
      <c r="M4" s="286"/>
      <c r="N4" s="287"/>
      <c r="O4" s="35"/>
    </row>
    <row r="5" spans="1:40" ht="12.75" customHeight="1" x14ac:dyDescent="0.2">
      <c r="A5" s="25"/>
      <c r="B5" s="285"/>
      <c r="C5" s="285"/>
      <c r="D5" s="23"/>
      <c r="E5" s="286"/>
      <c r="F5" s="286"/>
      <c r="G5" s="286"/>
      <c r="H5" s="286"/>
      <c r="I5" s="286"/>
      <c r="J5" s="286"/>
      <c r="K5" s="286"/>
      <c r="L5" s="286"/>
      <c r="M5" s="286"/>
      <c r="N5" s="287"/>
      <c r="O5" s="35"/>
    </row>
    <row r="6" spans="1:40" ht="12.75" customHeight="1" x14ac:dyDescent="0.2">
      <c r="A6" s="2" t="s">
        <v>36</v>
      </c>
      <c r="B6" s="3" t="s">
        <v>36</v>
      </c>
      <c r="C6" s="3"/>
      <c r="D6" s="23"/>
      <c r="E6" s="286"/>
      <c r="F6" s="286"/>
      <c r="G6" s="286"/>
      <c r="H6" s="286"/>
      <c r="I6" s="286"/>
      <c r="J6" s="286"/>
      <c r="K6" s="286"/>
      <c r="L6" s="286"/>
      <c r="M6" s="286"/>
      <c r="N6" s="287"/>
      <c r="O6" s="35"/>
    </row>
    <row r="7" spans="1:40" ht="12.75" customHeight="1" x14ac:dyDescent="0.2">
      <c r="A7" s="24"/>
      <c r="B7" s="288"/>
      <c r="C7" s="288"/>
      <c r="D7" s="31"/>
      <c r="E7" s="289"/>
      <c r="F7" s="289"/>
      <c r="G7" s="289"/>
      <c r="H7" s="289"/>
      <c r="I7" s="289"/>
      <c r="J7" s="289"/>
      <c r="K7" s="289"/>
      <c r="L7" s="21"/>
      <c r="M7" s="289"/>
      <c r="N7" s="290"/>
      <c r="O7" s="36"/>
    </row>
    <row r="8" spans="1:40" ht="14.25" customHeight="1" x14ac:dyDescent="0.2">
      <c r="A8" s="262" t="s">
        <v>0</v>
      </c>
      <c r="B8" s="83" t="s">
        <v>1</v>
      </c>
      <c r="C8" s="82" t="s">
        <v>40</v>
      </c>
      <c r="D8" s="264" t="s">
        <v>9</v>
      </c>
      <c r="E8" s="264" t="s">
        <v>10</v>
      </c>
      <c r="F8" s="264" t="s">
        <v>11</v>
      </c>
      <c r="G8" s="266" t="s">
        <v>7</v>
      </c>
      <c r="H8" s="266"/>
      <c r="I8" s="267" t="s">
        <v>37</v>
      </c>
      <c r="J8" s="267" t="s">
        <v>8</v>
      </c>
      <c r="K8" s="267" t="s">
        <v>12</v>
      </c>
      <c r="L8" s="267" t="s">
        <v>38</v>
      </c>
      <c r="M8" s="267" t="s">
        <v>39</v>
      </c>
      <c r="N8" s="299" t="s">
        <v>13</v>
      </c>
      <c r="O8" s="37"/>
    </row>
    <row r="9" spans="1:40" ht="55.5" customHeight="1" thickBot="1" x14ac:dyDescent="0.25">
      <c r="A9" s="263"/>
      <c r="B9" s="301" t="s">
        <v>43</v>
      </c>
      <c r="C9" s="302"/>
      <c r="D9" s="265"/>
      <c r="E9" s="265"/>
      <c r="F9" s="265"/>
      <c r="G9" s="69" t="s">
        <v>2</v>
      </c>
      <c r="H9" s="69" t="s">
        <v>3</v>
      </c>
      <c r="I9" s="268"/>
      <c r="J9" s="268"/>
      <c r="K9" s="268"/>
      <c r="L9" s="268"/>
      <c r="M9" s="268"/>
      <c r="N9" s="300"/>
      <c r="O9" s="37"/>
    </row>
    <row r="10" spans="1:40" ht="15" customHeight="1" x14ac:dyDescent="0.2">
      <c r="A10" s="276" t="s">
        <v>45</v>
      </c>
      <c r="B10" s="277"/>
      <c r="C10" s="165"/>
      <c r="D10" s="254">
        <v>1</v>
      </c>
      <c r="E10" s="292"/>
      <c r="F10" s="293"/>
      <c r="G10" s="279"/>
      <c r="H10" s="280"/>
      <c r="I10" s="271" t="str">
        <f>IF(AND(G10&gt;0,H10&gt;0),G10-H10,"")</f>
        <v/>
      </c>
      <c r="J10" s="90"/>
      <c r="K10" s="91"/>
      <c r="L10" s="71"/>
      <c r="M10" s="71"/>
      <c r="N10" s="72"/>
      <c r="O10" s="85"/>
      <c r="P10" s="136" t="str">
        <f>IF(ISBLANK(H10),"",IF(AND(I10&gt;0.2,I10&lt;0.3),"Contamination, Labware, or Supersaturation of Dilution (D.I.) water.",IF(AND(I10&gt;0.29),"Review SOP's and fix the contamination issue.",IF(AND(I10&lt;0),"D.O. meter equipment issues."))))</f>
        <v/>
      </c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</row>
    <row r="11" spans="1:40" ht="15" customHeight="1" x14ac:dyDescent="0.2">
      <c r="A11" s="272"/>
      <c r="B11" s="278"/>
      <c r="C11" s="148"/>
      <c r="D11" s="255"/>
      <c r="E11" s="294"/>
      <c r="F11" s="295"/>
      <c r="G11" s="274"/>
      <c r="H11" s="201"/>
      <c r="I11" s="269"/>
      <c r="J11" s="92"/>
      <c r="K11" s="93"/>
      <c r="L11" s="59"/>
      <c r="M11" s="59"/>
      <c r="N11" s="61"/>
      <c r="O11" s="85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</row>
    <row r="12" spans="1:40" ht="15" customHeight="1" x14ac:dyDescent="0.2">
      <c r="A12" s="258" t="s">
        <v>45</v>
      </c>
      <c r="B12" s="273"/>
      <c r="C12" s="148"/>
      <c r="D12" s="255">
        <v>2</v>
      </c>
      <c r="E12" s="294"/>
      <c r="F12" s="295"/>
      <c r="G12" s="170"/>
      <c r="H12" s="170"/>
      <c r="I12" s="269" t="str">
        <f>IF(AND(G12&gt;0,H12&gt;0),G12-H12,"")</f>
        <v/>
      </c>
      <c r="J12" s="92"/>
      <c r="K12" s="93"/>
      <c r="L12" s="59"/>
      <c r="M12" s="59"/>
      <c r="N12" s="61"/>
      <c r="O12" s="86"/>
      <c r="P12" s="136" t="str">
        <f>IF(ISBLANK(H12),"",IF(AND(I12&gt;0.2,I12&lt;0.3),"Contamination, Labware, or Supersaturation of Dilution (D.I.) water.",IF(AND(I12&gt;0.29),"Review SOP's and fix the contamination issue.",IF(AND(I12&lt;0),"D.O. meter equipment issues."))))</f>
        <v/>
      </c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</row>
    <row r="13" spans="1:40" ht="15" customHeight="1" x14ac:dyDescent="0.2">
      <c r="A13" s="272"/>
      <c r="B13" s="274"/>
      <c r="C13" s="148"/>
      <c r="D13" s="255"/>
      <c r="E13" s="294"/>
      <c r="F13" s="295"/>
      <c r="G13" s="275"/>
      <c r="H13" s="275"/>
      <c r="I13" s="270"/>
      <c r="J13" s="92"/>
      <c r="K13" s="93"/>
      <c r="L13" s="59"/>
      <c r="M13" s="59"/>
      <c r="N13" s="61"/>
      <c r="O13" s="8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</row>
    <row r="14" spans="1:40" ht="15" customHeight="1" x14ac:dyDescent="0.2">
      <c r="A14" s="325" t="s">
        <v>45</v>
      </c>
      <c r="B14" s="278"/>
      <c r="C14" s="148"/>
      <c r="D14" s="255">
        <v>3</v>
      </c>
      <c r="E14" s="294"/>
      <c r="F14" s="295"/>
      <c r="G14" s="147"/>
      <c r="H14" s="147"/>
      <c r="I14" s="269" t="str">
        <f>IF(AND(G14&gt;0,H14&gt;0),G14-H14,"")</f>
        <v/>
      </c>
      <c r="J14" s="92"/>
      <c r="K14" s="93"/>
      <c r="L14" s="59"/>
      <c r="M14" s="59"/>
      <c r="N14" s="61"/>
      <c r="O14" s="86"/>
      <c r="P14" s="136" t="str">
        <f>IF(ISBLANK(H14),"",IF(AND(I14&gt;0.2,I14&lt;0.3),"Contamination, Labware, or Supersaturation of Dilution (D.I.) water.",IF(AND(I14&gt;0.29),"Review SOP's and fix the contamination issue.",IF(AND(I14&lt;0),"D.O. meter equipment issues."))))</f>
        <v/>
      </c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</row>
    <row r="15" spans="1:40" ht="15" customHeight="1" thickBot="1" x14ac:dyDescent="0.25">
      <c r="A15" s="326"/>
      <c r="B15" s="291"/>
      <c r="C15" s="149"/>
      <c r="D15" s="260"/>
      <c r="E15" s="296"/>
      <c r="F15" s="297"/>
      <c r="G15" s="156"/>
      <c r="H15" s="156"/>
      <c r="I15" s="298"/>
      <c r="J15" s="92"/>
      <c r="K15" s="93"/>
      <c r="L15" s="59"/>
      <c r="M15" s="59"/>
      <c r="N15" s="62"/>
      <c r="O15" s="8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</row>
    <row r="16" spans="1:40" ht="13.5" thickBot="1" x14ac:dyDescent="0.25">
      <c r="A16" s="8" t="s">
        <v>6</v>
      </c>
      <c r="B16" s="11"/>
      <c r="C16" s="9"/>
      <c r="D16" s="10"/>
      <c r="E16" s="31"/>
      <c r="F16" s="47"/>
      <c r="G16" s="251" t="s">
        <v>17</v>
      </c>
      <c r="H16" s="252"/>
      <c r="I16" s="80" t="e">
        <f>AVERAGEIF(I10:I15,"&gt;0")</f>
        <v>#DIV/0!</v>
      </c>
      <c r="J16" s="92"/>
      <c r="K16" s="93"/>
      <c r="L16" s="59"/>
      <c r="M16" s="59"/>
      <c r="N16" s="63"/>
      <c r="O16" s="87"/>
      <c r="P16" s="336" t="e">
        <f>IF(I16&gt;0.2,"Outside QA/QC parameters.","")</f>
        <v>#DIV/0!</v>
      </c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</row>
    <row r="17" spans="1:40" ht="15" customHeight="1" x14ac:dyDescent="0.2">
      <c r="A17" s="276" t="s">
        <v>4</v>
      </c>
      <c r="B17" s="165"/>
      <c r="C17" s="165"/>
      <c r="D17" s="254">
        <v>4</v>
      </c>
      <c r="E17" s="333" t="str">
        <f t="shared" ref="E17:E23" si="0">IF(AND(I17&gt;=2,H17&gt;=1),"","Delete Seed Values")</f>
        <v>Delete Seed Values</v>
      </c>
      <c r="F17" s="340"/>
      <c r="G17" s="169"/>
      <c r="H17" s="169"/>
      <c r="I17" s="334" t="str">
        <f t="shared" ref="I17:I23" si="1">IF(ISBLANK(H17),"",(G17-H17))</f>
        <v/>
      </c>
      <c r="J17" s="60"/>
      <c r="K17" s="60"/>
      <c r="L17" s="58"/>
      <c r="M17" s="58"/>
      <c r="N17" s="64"/>
      <c r="O17" s="84"/>
      <c r="P17" s="335" t="str">
        <f>IF(ISBLANK(H17),"",IF(AND(H17&lt;1),"Need to DELETE this individual seed control sample to perform accuarate SCF calculation. D.O. Depletion &lt; 1.0 mg/L remaining in bottle. Environmental sample too strong. Use LESS Sample. Need more nutrient water in bottle. Sample is not dilute enough.",IF(AND(G17-H17&lt;2),"Need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</row>
    <row r="18" spans="1:40" ht="15" customHeight="1" x14ac:dyDescent="0.2">
      <c r="A18" s="272"/>
      <c r="B18" s="148"/>
      <c r="C18" s="148"/>
      <c r="D18" s="255"/>
      <c r="E18" s="333"/>
      <c r="F18" s="256"/>
      <c r="G18" s="147"/>
      <c r="H18" s="147"/>
      <c r="I18" s="257"/>
      <c r="J18" s="60"/>
      <c r="K18" s="60"/>
      <c r="L18" s="10"/>
      <c r="M18" s="54"/>
      <c r="N18" s="65"/>
      <c r="O18" s="38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</row>
    <row r="19" spans="1:40" ht="15" customHeight="1" x14ac:dyDescent="0.2">
      <c r="A19" s="258" t="s">
        <v>4</v>
      </c>
      <c r="B19" s="148"/>
      <c r="C19" s="148"/>
      <c r="D19" s="255">
        <v>5</v>
      </c>
      <c r="E19" s="333" t="str">
        <f t="shared" si="0"/>
        <v>Delete Seed Values</v>
      </c>
      <c r="F19" s="256"/>
      <c r="G19" s="147"/>
      <c r="H19" s="147"/>
      <c r="I19" s="257" t="str">
        <f t="shared" si="1"/>
        <v/>
      </c>
      <c r="J19" s="60"/>
      <c r="K19" s="60"/>
      <c r="L19" s="55"/>
      <c r="M19" s="56"/>
      <c r="N19" s="75"/>
      <c r="O19" s="31"/>
      <c r="P19" s="335" t="str">
        <f t="shared" ref="P19" si="2">IF(ISBLANK(H19),"",IF(AND(H19&lt;1),"Need to DELETE this individual seed control sample to perform accuarate SCF calculation. D.O. Depletion &lt; 1.0 mg/L remaining in bottle. Environmental sample too strong. Use LESS Sample. Need more nutrient water in bottle. Sample is not dilute enough.",IF(AND(G19-H19&lt;2),"Need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</row>
    <row r="20" spans="1:40" ht="15" customHeight="1" x14ac:dyDescent="0.2">
      <c r="A20" s="272"/>
      <c r="B20" s="148"/>
      <c r="C20" s="148"/>
      <c r="D20" s="255"/>
      <c r="E20" s="333"/>
      <c r="F20" s="256"/>
      <c r="G20" s="147"/>
      <c r="H20" s="147"/>
      <c r="I20" s="257"/>
      <c r="J20" s="60"/>
      <c r="K20" s="60"/>
      <c r="L20" s="57"/>
      <c r="M20" s="56"/>
      <c r="N20" s="75"/>
      <c r="O20" s="31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</row>
    <row r="21" spans="1:40" ht="15" customHeight="1" x14ac:dyDescent="0.2">
      <c r="A21" s="258" t="s">
        <v>44</v>
      </c>
      <c r="B21" s="148"/>
      <c r="C21" s="148"/>
      <c r="D21" s="255">
        <v>6</v>
      </c>
      <c r="E21" s="333" t="str">
        <f t="shared" si="0"/>
        <v>Delete Seed Values</v>
      </c>
      <c r="F21" s="256"/>
      <c r="G21" s="147"/>
      <c r="H21" s="147"/>
      <c r="I21" s="257" t="str">
        <f t="shared" si="1"/>
        <v/>
      </c>
      <c r="J21" s="60"/>
      <c r="K21" s="60"/>
      <c r="L21" s="57"/>
      <c r="M21" s="56"/>
      <c r="N21" s="75"/>
      <c r="O21" s="31"/>
      <c r="P21" s="335" t="str">
        <f t="shared" ref="P21" si="3">IF(ISBLANK(H21),"",IF(AND(H21&lt;1),"Need to DELETE this individual seed control sample to perform accuarate SCF calculation. D.O. Depletion &lt; 1.0 mg/L remaining in bottle. Environmental sample too strong. Use LESS Sample. Need more nutrient water in bottle. Sample is not dilute enough.",IF(AND(G21-H21&lt;2),"Need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</row>
    <row r="22" spans="1:40" ht="15" customHeight="1" x14ac:dyDescent="0.2">
      <c r="A22" s="272"/>
      <c r="B22" s="148"/>
      <c r="C22" s="148"/>
      <c r="D22" s="255"/>
      <c r="E22" s="333"/>
      <c r="F22" s="256"/>
      <c r="G22" s="147"/>
      <c r="H22" s="147"/>
      <c r="I22" s="257"/>
      <c r="J22" s="60"/>
      <c r="K22" s="60"/>
      <c r="L22" s="57"/>
      <c r="M22" s="56"/>
      <c r="N22" s="75"/>
      <c r="O22" s="31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</row>
    <row r="23" spans="1:40" ht="15" customHeight="1" thickBot="1" x14ac:dyDescent="0.25">
      <c r="A23" s="258" t="s">
        <v>4</v>
      </c>
      <c r="B23" s="148"/>
      <c r="C23" s="148"/>
      <c r="D23" s="255">
        <v>7</v>
      </c>
      <c r="E23" s="333" t="str">
        <f t="shared" si="0"/>
        <v>Delete Seed Values</v>
      </c>
      <c r="F23" s="148"/>
      <c r="G23" s="147"/>
      <c r="H23" s="147"/>
      <c r="I23" s="257" t="str">
        <f t="shared" si="1"/>
        <v/>
      </c>
      <c r="J23" s="73"/>
      <c r="K23" s="73"/>
      <c r="L23" s="74"/>
      <c r="M23" s="76"/>
      <c r="N23" s="77"/>
      <c r="O23" s="31"/>
      <c r="P23" s="335" t="str">
        <f t="shared" ref="P23" si="4">IF(ISBLANK(H23),"",IF(AND(H23&lt;1),"Need to DELETE mLs Seed to perform accuarate SCF calculation. D.O. Depletion &lt; 1.0 mg/L remaining in bottle. Environmental sample too strong. Use LESS Sample. Need more nutrient water in bottle. Sample is not dilute enough.",IF(AND(G23-H23&lt;2),"Need to DELETE mLs Seed to perform accuarate SCF calculation. D.O. Depletion less than at least 2.0 mg/L. Environmental sample too weak. Use MORE Sample. Need less nutrient water in bottle. Sample is too dilute.","")))</f>
        <v/>
      </c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</row>
    <row r="24" spans="1:40" ht="15" customHeight="1" thickBot="1" x14ac:dyDescent="0.25">
      <c r="A24" s="259"/>
      <c r="B24" s="149"/>
      <c r="C24" s="149"/>
      <c r="D24" s="260"/>
      <c r="E24" s="333"/>
      <c r="F24" s="149"/>
      <c r="G24" s="156"/>
      <c r="H24" s="156"/>
      <c r="I24" s="261"/>
      <c r="J24" s="328" t="e">
        <f>IF(N24&lt;0.6,"SCF too Weak?","")</f>
        <v>#DIV/0!</v>
      </c>
      <c r="K24" s="328"/>
      <c r="L24" s="327" t="s">
        <v>46</v>
      </c>
      <c r="M24" s="327"/>
      <c r="N24" s="324" t="e">
        <f>IF(F25&gt;0,I25/F25,"")</f>
        <v>#DIV/0!</v>
      </c>
      <c r="O24" s="31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</row>
    <row r="25" spans="1:40" ht="15" customHeight="1" thickBot="1" x14ac:dyDescent="0.25">
      <c r="A25" s="8" t="s">
        <v>6</v>
      </c>
      <c r="B25" s="11"/>
      <c r="C25" s="9"/>
      <c r="D25" s="10"/>
      <c r="E25" s="31"/>
      <c r="F25" s="68" t="e">
        <f>AVERAGEIF(F17:F24,"&gt;0")</f>
        <v>#DIV/0!</v>
      </c>
      <c r="G25" s="251"/>
      <c r="H25" s="252"/>
      <c r="I25" s="81" t="e">
        <f>AVERAGEIF(I17:I24,"&gt;0")</f>
        <v>#DIV/0!</v>
      </c>
      <c r="J25" s="328" t="e">
        <f>IF(N24&gt;1,"SCF too Strong?","")</f>
        <v>#DIV/0!</v>
      </c>
      <c r="K25" s="328"/>
      <c r="L25" s="327"/>
      <c r="M25" s="327"/>
      <c r="N25" s="324"/>
      <c r="O25" s="31"/>
      <c r="P25" s="335" t="e">
        <f>IF(AND(N24&gt;1),"Increase dilution water. Seed correction sample too strong.",IF(AND(N24&lt;0.6),"Decrease dilution water. Seed correction sample too weak.",""))</f>
        <v>#DIV/0!</v>
      </c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</row>
    <row r="26" spans="1:40" ht="15" customHeight="1" x14ac:dyDescent="0.2">
      <c r="A26" s="253" t="s">
        <v>14</v>
      </c>
      <c r="B26" s="165"/>
      <c r="C26" s="165"/>
      <c r="D26" s="254">
        <v>8</v>
      </c>
      <c r="E26" s="167"/>
      <c r="F26" s="165"/>
      <c r="G26" s="169"/>
      <c r="H26" s="169"/>
      <c r="I26" s="238" t="str">
        <f>IF(AND(G26&gt;0,H26&gt;0),G26-H26,"")</f>
        <v/>
      </c>
      <c r="J26" s="238" t="str">
        <f>IF(F26&gt;0,N24*F26,"")</f>
        <v/>
      </c>
      <c r="K26" s="238" t="str">
        <f>IF(AND(G26&gt;0,H26&gt;0),I26-J26,"")</f>
        <v/>
      </c>
      <c r="L26" s="240">
        <f>IF(E26&gt;0,300/E26,0)</f>
        <v>0</v>
      </c>
      <c r="M26" s="240" t="str">
        <f>IF(AND(I26&gt;=2,H26&gt;=1),L26*K26,"INVALID")</f>
        <v>INVALID</v>
      </c>
      <c r="N26" s="242" t="e">
        <f>N32</f>
        <v>#DIV/0!</v>
      </c>
      <c r="O26" s="32"/>
      <c r="P26" s="136" t="str">
        <f>IF(ISBLANK(H26),"",IF(AND(M26&gt;228.5),"Decrease mLs of seed delivered to GGA bottle. Confirm with last 20 Standard deviation results.",IF(AND(M26&lt;167.5),"Increase mLs of seed delivered to GGA bottle. Confirm with last 20 Standard deviation results.","")))</f>
        <v/>
      </c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</row>
    <row r="27" spans="1:40" ht="15" customHeight="1" x14ac:dyDescent="0.2">
      <c r="A27" s="233"/>
      <c r="B27" s="148"/>
      <c r="C27" s="148"/>
      <c r="D27" s="255"/>
      <c r="E27" s="152"/>
      <c r="F27" s="148"/>
      <c r="G27" s="147"/>
      <c r="H27" s="147"/>
      <c r="I27" s="228"/>
      <c r="J27" s="239"/>
      <c r="K27" s="228"/>
      <c r="L27" s="241"/>
      <c r="M27" s="241"/>
      <c r="N27" s="243"/>
      <c r="O27" s="32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</row>
    <row r="28" spans="1:40" ht="15" customHeight="1" x14ac:dyDescent="0.2">
      <c r="A28" s="233" t="s">
        <v>14</v>
      </c>
      <c r="B28" s="148"/>
      <c r="C28" s="148"/>
      <c r="D28" s="235">
        <v>9</v>
      </c>
      <c r="E28" s="229"/>
      <c r="F28" s="227" t="str">
        <f>IF(F26&gt;0,F26,"")</f>
        <v/>
      </c>
      <c r="G28" s="147"/>
      <c r="H28" s="147"/>
      <c r="I28" s="228" t="str">
        <f>IF(AND(G28&gt;0,H28&gt;0),G28-H28,"")</f>
        <v/>
      </c>
      <c r="J28" s="239" t="e">
        <f>IF(F28&gt;0,N24*F28,"")</f>
        <v>#DIV/0!</v>
      </c>
      <c r="K28" s="239" t="str">
        <f>IF(AND(G28&gt;0,H28&gt;0),I28-J28,"")</f>
        <v/>
      </c>
      <c r="L28" s="247">
        <f>IF(E28&gt;0,300/E28,0)</f>
        <v>0</v>
      </c>
      <c r="M28" s="241" t="str">
        <f t="shared" ref="M28" si="5">IF(AND(I28&gt;=2,H28&gt;=1),L28*K28,"INVALID")</f>
        <v>INVALID</v>
      </c>
      <c r="N28" s="243"/>
      <c r="O28" s="32"/>
      <c r="P28" s="136" t="str">
        <f>IF(ISBLANK(H28),"",IF(AND(M28&gt;228.5),"Decrease mLs of seed delivered to GGA bottle. Confirm with last 20 Standard deviation results.",IF(AND(M28&lt;167.5),"Increase mLs of seed delivered to GGA bottle. Confirm with last 20 Standard deviation results.","")))</f>
        <v/>
      </c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</row>
    <row r="29" spans="1:40" ht="15" customHeight="1" x14ac:dyDescent="0.2">
      <c r="A29" s="233"/>
      <c r="B29" s="148"/>
      <c r="C29" s="148"/>
      <c r="D29" s="237"/>
      <c r="E29" s="229"/>
      <c r="F29" s="227"/>
      <c r="G29" s="147"/>
      <c r="H29" s="147"/>
      <c r="I29" s="228"/>
      <c r="J29" s="245"/>
      <c r="K29" s="246"/>
      <c r="L29" s="248"/>
      <c r="M29" s="241"/>
      <c r="N29" s="243"/>
      <c r="O29" s="32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</row>
    <row r="30" spans="1:40" ht="15" customHeight="1" x14ac:dyDescent="0.2">
      <c r="A30" s="233" t="s">
        <v>14</v>
      </c>
      <c r="B30" s="148"/>
      <c r="C30" s="148"/>
      <c r="D30" s="235">
        <v>10</v>
      </c>
      <c r="E30" s="229"/>
      <c r="F30" s="227" t="str">
        <f>IF(F26&gt;0,F26,"")</f>
        <v/>
      </c>
      <c r="G30" s="147"/>
      <c r="H30" s="147"/>
      <c r="I30" s="228" t="str">
        <f>IF(AND(G30&gt;0,H30&gt;0),G30-H30,"")</f>
        <v/>
      </c>
      <c r="J30" s="239" t="e">
        <f>IF(F30&gt;0,N24*F30,"")</f>
        <v>#DIV/0!</v>
      </c>
      <c r="K30" s="228" t="str">
        <f>IF(AND(G30&gt;0,H30&gt;0),I30-J30,"")</f>
        <v/>
      </c>
      <c r="L30" s="241">
        <f>IF(E30&gt;0,300/E30,0)</f>
        <v>0</v>
      </c>
      <c r="M30" s="241" t="str">
        <f t="shared" ref="M30" si="6">IF(AND(I30&gt;=2,H30&gt;=1),L30*K30,"INVALID")</f>
        <v>INVALID</v>
      </c>
      <c r="N30" s="243"/>
      <c r="O30" s="32"/>
      <c r="P30" s="136" t="str">
        <f t="shared" ref="P30" si="7">IF(ISBLANK(H30),"",IF(AND(M30&gt;228.5),"Decrease mLs of seed delivered to GGA bottle. Confirm with last 20 Standard deviation results.",IF(AND(M30&lt;167.5),"Increase mLs of seed delivered to GGA bottle. Confirm with last 20 Standard deviation results.","")))</f>
        <v/>
      </c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</row>
    <row r="31" spans="1:40" ht="15" customHeight="1" thickBot="1" x14ac:dyDescent="0.25">
      <c r="A31" s="234"/>
      <c r="B31" s="149"/>
      <c r="C31" s="149"/>
      <c r="D31" s="236"/>
      <c r="E31" s="230"/>
      <c r="F31" s="231"/>
      <c r="G31" s="147"/>
      <c r="H31" s="147"/>
      <c r="I31" s="232"/>
      <c r="J31" s="249"/>
      <c r="K31" s="232"/>
      <c r="L31" s="250"/>
      <c r="M31" s="250"/>
      <c r="N31" s="244"/>
      <c r="O31" s="32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</row>
    <row r="32" spans="1:40" ht="13.5" thickBot="1" x14ac:dyDescent="0.25">
      <c r="A32" s="8" t="s">
        <v>6</v>
      </c>
      <c r="B32" s="50"/>
      <c r="C32" s="9"/>
      <c r="D32" s="10"/>
      <c r="E32" s="9"/>
      <c r="F32" s="51"/>
      <c r="G32" s="50"/>
      <c r="H32" s="50"/>
      <c r="I32" s="49"/>
      <c r="J32" s="11"/>
      <c r="K32" s="11"/>
      <c r="L32" s="49"/>
      <c r="M32" s="48" t="s">
        <v>5</v>
      </c>
      <c r="N32" s="52" t="e">
        <f>AVERAGEIF(M26:M31,"&gt;0")</f>
        <v>#DIV/0!</v>
      </c>
      <c r="O32" s="33"/>
      <c r="P32" s="45"/>
      <c r="Q32" s="45"/>
      <c r="R32" s="45"/>
      <c r="S32" s="45"/>
      <c r="T32" s="45"/>
      <c r="U32" s="45"/>
      <c r="V32" s="45"/>
      <c r="W32" s="45"/>
      <c r="X32" s="45"/>
      <c r="Y32" s="46"/>
      <c r="Z32" s="46"/>
      <c r="AA32" s="46"/>
      <c r="AB32" s="46"/>
      <c r="AC32" s="46"/>
      <c r="AD32" s="46"/>
      <c r="AE32" s="46"/>
    </row>
    <row r="33" spans="1:40" ht="15" customHeight="1" x14ac:dyDescent="0.2">
      <c r="A33" s="209" t="s">
        <v>15</v>
      </c>
      <c r="B33" s="211"/>
      <c r="C33" s="211"/>
      <c r="D33" s="212">
        <v>11</v>
      </c>
      <c r="E33" s="213"/>
      <c r="F33" s="214"/>
      <c r="G33" s="217"/>
      <c r="H33" s="195"/>
      <c r="I33" s="196" t="str">
        <f>IF(AND(G33&gt;0,H33&gt;0),G33-H33,"")</f>
        <v/>
      </c>
      <c r="J33" s="203"/>
      <c r="K33" s="206" t="str">
        <f>IF(AND(G33&gt;0,H33&gt;0),I33-J33,"")</f>
        <v/>
      </c>
      <c r="L33" s="218">
        <f>IF(E33&gt;0,300/E33,0)</f>
        <v>0</v>
      </c>
      <c r="M33" s="219" t="str">
        <f>IF(AND(I33&gt;=2,H33&gt;=1),L33*K33,"INVALID")</f>
        <v>INVALID</v>
      </c>
      <c r="N33" s="179" t="e">
        <f>N43</f>
        <v>#DIV/0!</v>
      </c>
      <c r="O33" s="39"/>
      <c r="P33" s="136" t="str">
        <f>IF(ISBLANK(H33),"",IF(AND(H33&lt;1),"D.O. Depletion &lt; 1.0 mg/L remaining in bottle. Environmental sample too strong. Use LESS Sample. Need more nutrient water in bottle. Sample is not dilute enough.",IF(AND(G33-H33&lt;2),"D.O. Depletion less than at least 2.0 mg/L. Environmental sample too weak. Use MORE Sample. Need less nutrient water in bottle. Sample is too dilute.","")))</f>
        <v/>
      </c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</row>
    <row r="34" spans="1:40" ht="15" customHeight="1" x14ac:dyDescent="0.2">
      <c r="A34" s="210"/>
      <c r="B34" s="185"/>
      <c r="C34" s="185"/>
      <c r="D34" s="187"/>
      <c r="E34" s="189"/>
      <c r="F34" s="215"/>
      <c r="G34" s="191"/>
      <c r="H34" s="193"/>
      <c r="I34" s="197"/>
      <c r="J34" s="204"/>
      <c r="K34" s="175"/>
      <c r="L34" s="178"/>
      <c r="M34" s="172"/>
      <c r="N34" s="180"/>
      <c r="O34" s="40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</row>
    <row r="35" spans="1:40" ht="15" customHeight="1" x14ac:dyDescent="0.2">
      <c r="A35" s="182" t="s">
        <v>15</v>
      </c>
      <c r="B35" s="184"/>
      <c r="C35" s="184"/>
      <c r="D35" s="186">
        <v>12</v>
      </c>
      <c r="E35" s="188"/>
      <c r="F35" s="215"/>
      <c r="G35" s="190"/>
      <c r="H35" s="192"/>
      <c r="I35" s="194" t="str">
        <f t="shared" ref="I35" si="8">IF(AND(G35&gt;0,H35&gt;0),G35-H35,"")</f>
        <v/>
      </c>
      <c r="J35" s="204"/>
      <c r="K35" s="175" t="str">
        <f t="shared" ref="K35" si="9">IF(AND(G35&gt;0,H35&gt;0),I35-J35,"")</f>
        <v/>
      </c>
      <c r="L35" s="172">
        <f t="shared" ref="L35" si="10">IF(E35&gt;0,300/E35,0)</f>
        <v>0</v>
      </c>
      <c r="M35" s="172" t="str">
        <f>IF(AND(I35&gt;=2,H35&gt;=1),L35*K35,"INVALID")</f>
        <v>INVALID</v>
      </c>
      <c r="N35" s="180"/>
      <c r="O35" s="40"/>
      <c r="P35" s="136" t="str">
        <f t="shared" ref="P35" si="11">IF(ISBLANK(H35),"",IF(AND(H35&lt;1),"D.O. Depletion &lt; 1.0 mg/L remaining in bottle. Environmental sample too strong. Use LESS Sample. Need more nutrient water in bottle. Sample is not dilute enough.",IF(AND(G35-H35&lt;2),"D.O. Depletion less than at least 2.0 mg/L. Environmental sample too weak. Use MORE Sample. Need less nutrient water in bottle. Sample is too dilute.","")))</f>
        <v/>
      </c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</row>
    <row r="36" spans="1:40" ht="15" customHeight="1" x14ac:dyDescent="0.2">
      <c r="A36" s="183"/>
      <c r="B36" s="185"/>
      <c r="C36" s="185"/>
      <c r="D36" s="187"/>
      <c r="E36" s="189"/>
      <c r="F36" s="215"/>
      <c r="G36" s="191"/>
      <c r="H36" s="193"/>
      <c r="I36" s="194"/>
      <c r="J36" s="204"/>
      <c r="K36" s="175"/>
      <c r="L36" s="172"/>
      <c r="M36" s="172"/>
      <c r="N36" s="180"/>
      <c r="O36" s="40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</row>
    <row r="37" spans="1:40" ht="15" customHeight="1" x14ac:dyDescent="0.2">
      <c r="A37" s="198" t="s">
        <v>15</v>
      </c>
      <c r="B37" s="184"/>
      <c r="C37" s="184"/>
      <c r="D37" s="186">
        <v>13</v>
      </c>
      <c r="E37" s="188"/>
      <c r="F37" s="215"/>
      <c r="G37" s="190"/>
      <c r="H37" s="192"/>
      <c r="I37" s="194" t="str">
        <f t="shared" ref="I37:I41" si="12">IF(AND(G37&gt;0,H37&gt;0),G37-H37,"")</f>
        <v/>
      </c>
      <c r="J37" s="204"/>
      <c r="K37" s="175" t="str">
        <f t="shared" ref="K37" si="13">IF(AND(G37&gt;0,H37&gt;0),I37-J37,"")</f>
        <v/>
      </c>
      <c r="L37" s="172">
        <f t="shared" ref="L37" si="14">IF(E37&gt;0,300/E37,0)</f>
        <v>0</v>
      </c>
      <c r="M37" s="172" t="str">
        <f>IF(AND(I37&gt;=2,H37&gt;=1),L37*K37,"INVALID")</f>
        <v>INVALID</v>
      </c>
      <c r="N37" s="180"/>
      <c r="O37" s="40"/>
      <c r="P37" s="136" t="str">
        <f t="shared" ref="P37" si="15">IF(ISBLANK(H37),"",IF(AND(H37&lt;1),"D.O. Depletion &lt; 1.0 mg/L remaining in bottle. Environmental sample too strong. Use LESS Sample. Need more nutrient water in bottle. Sample is not dilute enough.",IF(AND(G37-H37&lt;2),"D.O. Depletion less than at least 2.0 mg/L. Environmental sample too weak. Use MORE Sample. Need less nutrient water in bottle. Sample is too dilute.","")))</f>
        <v/>
      </c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</row>
    <row r="38" spans="1:40" ht="15" customHeight="1" x14ac:dyDescent="0.2">
      <c r="A38" s="182"/>
      <c r="B38" s="220"/>
      <c r="C38" s="220"/>
      <c r="D38" s="221"/>
      <c r="E38" s="222"/>
      <c r="F38" s="215"/>
      <c r="G38" s="223"/>
      <c r="H38" s="224"/>
      <c r="I38" s="173"/>
      <c r="J38" s="204"/>
      <c r="K38" s="175"/>
      <c r="L38" s="172"/>
      <c r="M38" s="172"/>
      <c r="N38" s="180"/>
      <c r="O38" s="41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</row>
    <row r="39" spans="1:40" ht="15" customHeight="1" x14ac:dyDescent="0.2">
      <c r="A39" s="198" t="s">
        <v>15</v>
      </c>
      <c r="B39" s="184"/>
      <c r="C39" s="184"/>
      <c r="D39" s="186">
        <v>14</v>
      </c>
      <c r="E39" s="199"/>
      <c r="F39" s="215"/>
      <c r="G39" s="170"/>
      <c r="H39" s="170"/>
      <c r="I39" s="173" t="str">
        <f t="shared" si="12"/>
        <v/>
      </c>
      <c r="J39" s="204"/>
      <c r="K39" s="175" t="str">
        <f>IF(AND(G39&gt;0,H39&gt;0),I39-J39,"")</f>
        <v/>
      </c>
      <c r="L39" s="178">
        <f>IF(E39&gt;0,300/E39,0)</f>
        <v>0</v>
      </c>
      <c r="M39" s="172" t="str">
        <f>IF(AND(I39&gt;=2,H39&gt;=1),L39*K39,"INVALID")</f>
        <v>INVALID</v>
      </c>
      <c r="N39" s="180"/>
      <c r="O39" s="41"/>
      <c r="P39" s="136" t="str">
        <f t="shared" ref="P39" si="16">IF(ISBLANK(H39),"",IF(AND(H39&lt;1),"D.O. Depletion &lt; 1.0 mg/L remaining in bottle. Environmental sample too strong. Use LESS Sample. Need more nutrient water in bottle. Sample is not dilute enough.",IF(AND(G39-H39&lt;2),"D.O. Depletion less than at least 2.0 mg/L. Environmental sample too weak. Use MORE Sample. Need less nutrient water in bottle. Sample is too dilute.","")))</f>
        <v/>
      </c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</row>
    <row r="40" spans="1:40" ht="15" customHeight="1" x14ac:dyDescent="0.2">
      <c r="A40" s="182"/>
      <c r="B40" s="185"/>
      <c r="C40" s="185"/>
      <c r="D40" s="187"/>
      <c r="E40" s="200"/>
      <c r="F40" s="215"/>
      <c r="G40" s="201"/>
      <c r="H40" s="201"/>
      <c r="I40" s="202"/>
      <c r="J40" s="204"/>
      <c r="K40" s="175"/>
      <c r="L40" s="178"/>
      <c r="M40" s="172"/>
      <c r="N40" s="180"/>
      <c r="O40" s="41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</row>
    <row r="41" spans="1:40" ht="15" customHeight="1" x14ac:dyDescent="0.2">
      <c r="A41" s="198" t="s">
        <v>15</v>
      </c>
      <c r="B41" s="184"/>
      <c r="C41" s="184"/>
      <c r="D41" s="186">
        <v>15</v>
      </c>
      <c r="E41" s="199"/>
      <c r="F41" s="215"/>
      <c r="G41" s="170"/>
      <c r="H41" s="170"/>
      <c r="I41" s="173" t="str">
        <f t="shared" si="12"/>
        <v/>
      </c>
      <c r="J41" s="204"/>
      <c r="K41" s="175" t="str">
        <f t="shared" ref="K41" si="17">IF(AND(G41&gt;0,H41&gt;0),I41-J41,"")</f>
        <v/>
      </c>
      <c r="L41" s="172">
        <f t="shared" ref="L41" si="18">IF(E41&gt;0,300/E41,0)</f>
        <v>0</v>
      </c>
      <c r="M41" s="172" t="str">
        <f>IF(AND(I41&gt;=2,H41&gt;=1),L41*K41,"INVALID")</f>
        <v>INVALID</v>
      </c>
      <c r="N41" s="180"/>
      <c r="O41" s="41"/>
      <c r="P41" s="136" t="str">
        <f t="shared" ref="P41" si="19">IF(ISBLANK(H41),"",IF(AND(H41&lt;1),"D.O. Depletion &lt; 1.0 mg/L remaining in bottle. Environmental sample too strong. Use LESS Sample. Need more nutrient water in bottle. Sample is not dilute enough.",IF(AND(G41-H41&lt;2),"D.O. Depletion less than at least 2.0 mg/L. Environmental sample too weak. Use MORE Sample. Need less nutrient water in bottle. Sample is too dilute.","")))</f>
        <v/>
      </c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</row>
    <row r="42" spans="1:40" ht="15" customHeight="1" thickBot="1" x14ac:dyDescent="0.25">
      <c r="A42" s="207"/>
      <c r="B42" s="208"/>
      <c r="C42" s="208"/>
      <c r="D42" s="225"/>
      <c r="E42" s="226"/>
      <c r="F42" s="216"/>
      <c r="G42" s="171"/>
      <c r="H42" s="171"/>
      <c r="I42" s="174"/>
      <c r="J42" s="205"/>
      <c r="K42" s="176"/>
      <c r="L42" s="177"/>
      <c r="M42" s="177"/>
      <c r="N42" s="181"/>
      <c r="O42" s="41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</row>
    <row r="43" spans="1:40" ht="13.5" thickBot="1" x14ac:dyDescent="0.25">
      <c r="A43" s="8" t="s">
        <v>6</v>
      </c>
      <c r="B43" s="50"/>
      <c r="C43" s="9"/>
      <c r="D43" s="10"/>
      <c r="E43" s="9"/>
      <c r="F43" s="51"/>
      <c r="G43" s="50"/>
      <c r="H43" s="50"/>
      <c r="I43" s="49"/>
      <c r="J43" s="11"/>
      <c r="K43" s="11"/>
      <c r="L43" s="49"/>
      <c r="M43" s="48" t="s">
        <v>15</v>
      </c>
      <c r="N43" s="94" t="e">
        <f>AVERAGEIF(M33:M42,"&gt;0")</f>
        <v>#DIV/0!</v>
      </c>
      <c r="O43" s="33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</row>
    <row r="44" spans="1:40" ht="15" customHeight="1" x14ac:dyDescent="0.2">
      <c r="A44" s="164" t="s">
        <v>16</v>
      </c>
      <c r="B44" s="165"/>
      <c r="C44" s="165"/>
      <c r="D44" s="166">
        <v>16</v>
      </c>
      <c r="E44" s="167"/>
      <c r="F44" s="168" t="str">
        <f>IF(F26&gt;0,F26,"")</f>
        <v/>
      </c>
      <c r="G44" s="169"/>
      <c r="H44" s="169"/>
      <c r="I44" s="139" t="str">
        <f t="shared" ref="I44:I52" si="20">IF(AND(G44&gt;0,H44&gt;0),G44-H44,"")</f>
        <v/>
      </c>
      <c r="J44" s="158" t="e">
        <f>IF(F44&gt;0,N24*F44,"")</f>
        <v>#DIV/0!</v>
      </c>
      <c r="K44" s="159" t="str">
        <f t="shared" ref="K44:K52" si="21">IF(AND(G44&gt;0,H44&gt;0),I44-J44,"")</f>
        <v/>
      </c>
      <c r="L44" s="160">
        <f t="shared" ref="L44:L52" si="22">IF(E44&gt;0,300/E44,0)</f>
        <v>0</v>
      </c>
      <c r="M44" s="160" t="str">
        <f>IF(AND(I44&gt;=2,H44&gt;=1),L44*K44,"INVALID")</f>
        <v>INVALID</v>
      </c>
      <c r="N44" s="161" t="e">
        <f>N54</f>
        <v>#DIV/0!</v>
      </c>
      <c r="O44" s="39"/>
      <c r="P44" s="341" t="str">
        <f>IF(ISBLANK(H44),"",IF(AND(H44&lt;1),"D.O. Depletion &lt; 1.0 mg/L remaining in bottle. Environmental sample too strong. Use LESS Sample. Need more nutrient water in bottle. Sample is not dilute enough.",IF(AND(G44-H44&lt;2),"D.O. Depletion less than at least 2.0 mg/L. Environmental sample too weak. Use MORE Sample. Need less nutrient water in bottle. Sample is too dilute.","")))</f>
        <v/>
      </c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</row>
    <row r="45" spans="1:40" ht="15" customHeight="1" x14ac:dyDescent="0.2">
      <c r="A45" s="131"/>
      <c r="B45" s="148"/>
      <c r="C45" s="148"/>
      <c r="D45" s="157"/>
      <c r="E45" s="152"/>
      <c r="F45" s="154"/>
      <c r="G45" s="147"/>
      <c r="H45" s="147"/>
      <c r="I45" s="139"/>
      <c r="J45" s="141"/>
      <c r="K45" s="143"/>
      <c r="L45" s="145"/>
      <c r="M45" s="145"/>
      <c r="N45" s="162"/>
      <c r="O45" s="39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</row>
    <row r="46" spans="1:40" ht="15" customHeight="1" x14ac:dyDescent="0.2">
      <c r="A46" s="131" t="s">
        <v>16</v>
      </c>
      <c r="B46" s="148"/>
      <c r="C46" s="148"/>
      <c r="D46" s="157">
        <v>17</v>
      </c>
      <c r="E46" s="152"/>
      <c r="F46" s="154" t="str">
        <f>IF(F26&gt;0,F26,"")</f>
        <v/>
      </c>
      <c r="G46" s="147"/>
      <c r="H46" s="147"/>
      <c r="I46" s="139" t="str">
        <f t="shared" si="20"/>
        <v/>
      </c>
      <c r="J46" s="141" t="e">
        <f>IF(F46&gt;0,N24*F46,"")</f>
        <v>#DIV/0!</v>
      </c>
      <c r="K46" s="143" t="str">
        <f t="shared" si="21"/>
        <v/>
      </c>
      <c r="L46" s="145">
        <f t="shared" si="22"/>
        <v>0</v>
      </c>
      <c r="M46" s="145" t="str">
        <f t="shared" ref="M46" si="23">IF(AND(I46&gt;=2,H46&gt;=1),L46*K46,"INVALID")</f>
        <v>INVALID</v>
      </c>
      <c r="N46" s="162"/>
      <c r="O46" s="39"/>
      <c r="P46" s="341" t="str">
        <f t="shared" ref="P46" si="24">IF(ISBLANK(H46),"",IF(AND(H46&lt;1),"D.O. Depletion &lt; 1.0 mg/L remaining in bottle. Environmental sample too strong. Use LESS Sample. Need more nutrient water in bottle. Sample is not dilute enough.",IF(AND(G46-H46&lt;2),"D.O. Depletion less than at least 2.0 mg/L. Environmental sample too weak. Use MORE Sample. Need less nutrient water in bottle. Sample is too dilute.","")))</f>
        <v/>
      </c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41"/>
    </row>
    <row r="47" spans="1:40" ht="15" customHeight="1" x14ac:dyDescent="0.2">
      <c r="A47" s="131"/>
      <c r="B47" s="148"/>
      <c r="C47" s="148"/>
      <c r="D47" s="157"/>
      <c r="E47" s="152"/>
      <c r="F47" s="154"/>
      <c r="G47" s="147"/>
      <c r="H47" s="147"/>
      <c r="I47" s="139"/>
      <c r="J47" s="141"/>
      <c r="K47" s="143"/>
      <c r="L47" s="145"/>
      <c r="M47" s="145"/>
      <c r="N47" s="162"/>
      <c r="O47" s="39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</row>
    <row r="48" spans="1:40" ht="15" customHeight="1" x14ac:dyDescent="0.2">
      <c r="A48" s="131" t="s">
        <v>16</v>
      </c>
      <c r="B48" s="148"/>
      <c r="C48" s="148"/>
      <c r="D48" s="150">
        <v>18</v>
      </c>
      <c r="E48" s="152"/>
      <c r="F48" s="154" t="str">
        <f>IF(F26&gt;0,F26,"")</f>
        <v/>
      </c>
      <c r="G48" s="147"/>
      <c r="H48" s="147"/>
      <c r="I48" s="139" t="str">
        <f t="shared" si="20"/>
        <v/>
      </c>
      <c r="J48" s="141" t="e">
        <f>IF(F48&gt;0,N24*F48,"")</f>
        <v>#DIV/0!</v>
      </c>
      <c r="K48" s="143" t="str">
        <f t="shared" si="21"/>
        <v/>
      </c>
      <c r="L48" s="145">
        <f t="shared" si="22"/>
        <v>0</v>
      </c>
      <c r="M48" s="145" t="str">
        <f t="shared" ref="M48" si="25">IF(AND(I48&gt;=2,H48&gt;=1),L48*K48,"INVALID")</f>
        <v>INVALID</v>
      </c>
      <c r="N48" s="162"/>
      <c r="O48" s="39"/>
      <c r="P48" s="341" t="str">
        <f t="shared" ref="P48" si="26">IF(ISBLANK(H48),"",IF(AND(H48&lt;1),"D.O. Depletion &lt; 1.0 mg/L remaining in bottle. Environmental sample too strong. Use LESS Sample. Need more nutrient water in bottle. Sample is not dilute enough.",IF(AND(G48-H48&lt;2),"D.O. Depletion less than at least 2.0 mg/L. Environmental sample too weak. Use MORE Sample. Need less nutrient water in bottle. Sample is too dilute.","")))</f>
        <v/>
      </c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</row>
    <row r="49" spans="1:40" ht="15" customHeight="1" x14ac:dyDescent="0.2">
      <c r="A49" s="131"/>
      <c r="B49" s="148"/>
      <c r="C49" s="148"/>
      <c r="D49" s="150"/>
      <c r="E49" s="152"/>
      <c r="F49" s="154"/>
      <c r="G49" s="147"/>
      <c r="H49" s="147"/>
      <c r="I49" s="139"/>
      <c r="J49" s="141"/>
      <c r="K49" s="143"/>
      <c r="L49" s="145"/>
      <c r="M49" s="145"/>
      <c r="N49" s="162"/>
      <c r="O49" s="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</row>
    <row r="50" spans="1:40" ht="15" customHeight="1" x14ac:dyDescent="0.2">
      <c r="A50" s="131" t="s">
        <v>16</v>
      </c>
      <c r="B50" s="148"/>
      <c r="C50" s="148"/>
      <c r="D50" s="150">
        <v>19</v>
      </c>
      <c r="E50" s="152"/>
      <c r="F50" s="154" t="str">
        <f>IF(F26&gt;0,F26,"")</f>
        <v/>
      </c>
      <c r="G50" s="147"/>
      <c r="H50" s="147"/>
      <c r="I50" s="139" t="str">
        <f t="shared" si="20"/>
        <v/>
      </c>
      <c r="J50" s="141" t="e">
        <f>IF(F50&gt;0,N24*F50,"")</f>
        <v>#DIV/0!</v>
      </c>
      <c r="K50" s="143" t="str">
        <f t="shared" si="21"/>
        <v/>
      </c>
      <c r="L50" s="145">
        <f t="shared" si="22"/>
        <v>0</v>
      </c>
      <c r="M50" s="145" t="str">
        <f t="shared" ref="M50" si="27">IF(AND(I50&gt;=2,H50&gt;=1),L50*K50,"INVALID")</f>
        <v>INVALID</v>
      </c>
      <c r="N50" s="162"/>
      <c r="O50" s="41"/>
      <c r="P50" s="341" t="str">
        <f t="shared" ref="P50" si="28">IF(ISBLANK(H50),"",IF(AND(H50&lt;1),"D.O. Depletion &lt; 1.0 mg/L remaining in bottle. Environmental sample too strong. Use LESS Sample. Need more nutrient water in bottle. Sample is not dilute enough.",IF(AND(G50-H50&lt;2),"D.O. Depletion less than at least 2.0 mg/L. Environmental sample too weak. Use MORE Sample. Need less nutrient water in bottle. Sample is too dilute.","")))</f>
        <v/>
      </c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</row>
    <row r="51" spans="1:40" ht="15" customHeight="1" x14ac:dyDescent="0.2">
      <c r="A51" s="131"/>
      <c r="B51" s="148"/>
      <c r="C51" s="148"/>
      <c r="D51" s="150"/>
      <c r="E51" s="152"/>
      <c r="F51" s="154"/>
      <c r="G51" s="147"/>
      <c r="H51" s="147"/>
      <c r="I51" s="139"/>
      <c r="J51" s="141"/>
      <c r="K51" s="143"/>
      <c r="L51" s="145"/>
      <c r="M51" s="145"/>
      <c r="N51" s="162"/>
      <c r="O51" s="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</row>
    <row r="52" spans="1:40" ht="15" customHeight="1" x14ac:dyDescent="0.2">
      <c r="A52" s="131" t="s">
        <v>16</v>
      </c>
      <c r="B52" s="148"/>
      <c r="C52" s="148"/>
      <c r="D52" s="150">
        <v>20</v>
      </c>
      <c r="E52" s="152"/>
      <c r="F52" s="154" t="str">
        <f>IF(F26&gt;0,F26,"")</f>
        <v/>
      </c>
      <c r="G52" s="147"/>
      <c r="H52" s="147"/>
      <c r="I52" s="139" t="str">
        <f t="shared" si="20"/>
        <v/>
      </c>
      <c r="J52" s="141" t="e">
        <f>IF(F52&gt;0,N24*F52,"")</f>
        <v>#DIV/0!</v>
      </c>
      <c r="K52" s="143" t="str">
        <f t="shared" si="21"/>
        <v/>
      </c>
      <c r="L52" s="145">
        <f t="shared" si="22"/>
        <v>0</v>
      </c>
      <c r="M52" s="145" t="str">
        <f t="shared" ref="M52" si="29">IF(AND(I52&gt;=2,H52&gt;=1),L52*K52,"INVALID")</f>
        <v>INVALID</v>
      </c>
      <c r="N52" s="162"/>
      <c r="O52" s="41"/>
      <c r="P52" s="341" t="str">
        <f t="shared" ref="P52" si="30">IF(ISBLANK(H52),"",IF(AND(H52&lt;1),"D.O. Depletion &lt; 1.0 mg/L remaining in bottle. Environmental sample too strong. Use LESS Sample. Need more nutrient water in bottle. Sample is not dilute enough.",IF(AND(G52-H52&lt;2),"D.O. Depletion less than at least 2.0 mg/L. Environmental sample too weak. Use MORE Sample. Need less nutrient water in bottle. Sample is too dilute.","")))</f>
        <v/>
      </c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</row>
    <row r="53" spans="1:40" ht="15" customHeight="1" thickBot="1" x14ac:dyDescent="0.25">
      <c r="A53" s="132"/>
      <c r="B53" s="149"/>
      <c r="C53" s="149"/>
      <c r="D53" s="151"/>
      <c r="E53" s="153"/>
      <c r="F53" s="155"/>
      <c r="G53" s="156"/>
      <c r="H53" s="156"/>
      <c r="I53" s="140"/>
      <c r="J53" s="142"/>
      <c r="K53" s="144"/>
      <c r="L53" s="146"/>
      <c r="M53" s="146"/>
      <c r="N53" s="163"/>
      <c r="O53" s="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</row>
    <row r="54" spans="1:40" ht="12.2" customHeight="1" thickBot="1" x14ac:dyDescent="0.25">
      <c r="A54" s="4" t="s">
        <v>6</v>
      </c>
      <c r="B54" s="26"/>
      <c r="C54" s="6"/>
      <c r="D54" s="7"/>
      <c r="E54" s="6"/>
      <c r="F54" s="27"/>
      <c r="G54" s="26"/>
      <c r="H54" s="26"/>
      <c r="I54" s="12"/>
      <c r="J54" s="5"/>
      <c r="K54" s="5"/>
      <c r="L54" s="12"/>
      <c r="M54" s="28" t="s">
        <v>16</v>
      </c>
      <c r="N54" s="29" t="e">
        <f>AVERAGEIF(M44:M49,"&gt;0")</f>
        <v>#DIV/0!</v>
      </c>
      <c r="O54" s="33"/>
    </row>
    <row r="55" spans="1:40" ht="18" customHeight="1" thickBot="1" x14ac:dyDescent="0.25">
      <c r="A55" s="30" t="s">
        <v>26</v>
      </c>
      <c r="B55" s="70"/>
      <c r="C55" s="31"/>
      <c r="D55" s="31"/>
      <c r="E55" s="31"/>
      <c r="F55" s="31"/>
      <c r="G55" s="31"/>
      <c r="H55" s="31"/>
      <c r="I55" s="31"/>
      <c r="J55" s="31"/>
      <c r="K55" s="31"/>
      <c r="L55" s="137" t="s">
        <v>23</v>
      </c>
      <c r="M55" s="138"/>
      <c r="N55" s="44" t="e">
        <f>(N43-N54)/N43*100%</f>
        <v>#DIV/0!</v>
      </c>
      <c r="O55" s="42"/>
    </row>
    <row r="56" spans="1:40" ht="18" customHeight="1" x14ac:dyDescent="0.2">
      <c r="A56" s="315"/>
      <c r="B56" s="316"/>
      <c r="C56" s="316"/>
      <c r="D56" s="316"/>
      <c r="E56" s="316"/>
      <c r="F56" s="316"/>
      <c r="G56" s="317"/>
      <c r="H56" s="330" t="s">
        <v>41</v>
      </c>
      <c r="I56" s="331"/>
      <c r="J56" s="331"/>
      <c r="K56" s="331"/>
      <c r="L56" s="332"/>
      <c r="M56" s="53" t="s">
        <v>34</v>
      </c>
      <c r="N56" s="22" t="s">
        <v>35</v>
      </c>
      <c r="O56" s="84"/>
      <c r="P56" s="13"/>
      <c r="Q56" s="13"/>
    </row>
    <row r="57" spans="1:40" ht="18" customHeight="1" x14ac:dyDescent="0.2">
      <c r="A57" s="318"/>
      <c r="B57" s="319"/>
      <c r="C57" s="319"/>
      <c r="D57" s="319"/>
      <c r="E57" s="319"/>
      <c r="F57" s="319"/>
      <c r="G57" s="320"/>
      <c r="H57" s="306" t="s">
        <v>48</v>
      </c>
      <c r="I57" s="307"/>
      <c r="J57" s="307"/>
      <c r="K57" s="307"/>
      <c r="L57" s="308"/>
      <c r="M57" s="15" t="s">
        <v>27</v>
      </c>
      <c r="N57" s="16" t="s">
        <v>32</v>
      </c>
      <c r="O57" s="10"/>
    </row>
    <row r="58" spans="1:40" ht="18" customHeight="1" x14ac:dyDescent="0.2">
      <c r="A58" s="318"/>
      <c r="B58" s="319"/>
      <c r="C58" s="319"/>
      <c r="D58" s="319"/>
      <c r="E58" s="319"/>
      <c r="F58" s="319"/>
      <c r="G58" s="320"/>
      <c r="H58" s="304" t="s">
        <v>18</v>
      </c>
      <c r="I58" s="303"/>
      <c r="J58" s="303"/>
      <c r="K58" s="303"/>
      <c r="L58" s="305"/>
      <c r="M58" s="15" t="s">
        <v>28</v>
      </c>
      <c r="N58" s="16" t="s">
        <v>33</v>
      </c>
      <c r="O58" s="10"/>
    </row>
    <row r="59" spans="1:40" ht="18" customHeight="1" x14ac:dyDescent="0.2">
      <c r="A59" s="318"/>
      <c r="B59" s="319"/>
      <c r="C59" s="319"/>
      <c r="D59" s="319"/>
      <c r="E59" s="319"/>
      <c r="F59" s="319"/>
      <c r="G59" s="320"/>
      <c r="H59" s="304" t="s">
        <v>49</v>
      </c>
      <c r="I59" s="303"/>
      <c r="J59" s="303"/>
      <c r="K59" s="303"/>
      <c r="L59" s="305"/>
      <c r="M59" s="15" t="s">
        <v>29</v>
      </c>
      <c r="N59" s="16" t="s">
        <v>27</v>
      </c>
      <c r="O59" s="10"/>
    </row>
    <row r="60" spans="1:40" ht="18" customHeight="1" x14ac:dyDescent="0.2">
      <c r="A60" s="318"/>
      <c r="B60" s="319"/>
      <c r="C60" s="319"/>
      <c r="D60" s="319"/>
      <c r="E60" s="319"/>
      <c r="F60" s="319"/>
      <c r="G60" s="320"/>
      <c r="H60" s="133" t="s">
        <v>50</v>
      </c>
      <c r="I60" s="134"/>
      <c r="J60" s="134"/>
      <c r="K60" s="134"/>
      <c r="L60" s="135"/>
      <c r="M60" s="15" t="s">
        <v>30</v>
      </c>
      <c r="N60" s="16" t="s">
        <v>28</v>
      </c>
      <c r="O60" s="10"/>
    </row>
    <row r="61" spans="1:40" ht="18" customHeight="1" x14ac:dyDescent="0.2">
      <c r="A61" s="318"/>
      <c r="B61" s="319"/>
      <c r="C61" s="319"/>
      <c r="D61" s="319"/>
      <c r="E61" s="319"/>
      <c r="F61" s="319"/>
      <c r="G61" s="320"/>
      <c r="H61" s="306" t="s">
        <v>42</v>
      </c>
      <c r="I61" s="307"/>
      <c r="J61" s="307"/>
      <c r="K61" s="307"/>
      <c r="L61" s="308"/>
      <c r="M61" s="15" t="s">
        <v>31</v>
      </c>
      <c r="N61" s="16" t="s">
        <v>29</v>
      </c>
      <c r="O61" s="10"/>
    </row>
    <row r="62" spans="1:40" ht="18" customHeight="1" x14ac:dyDescent="0.2">
      <c r="A62" s="318"/>
      <c r="B62" s="319"/>
      <c r="C62" s="319"/>
      <c r="D62" s="319"/>
      <c r="E62" s="319"/>
      <c r="F62" s="319"/>
      <c r="G62" s="320"/>
      <c r="H62" s="309" t="s">
        <v>47</v>
      </c>
      <c r="I62" s="310"/>
      <c r="J62" s="310"/>
      <c r="K62" s="310"/>
      <c r="L62" s="311"/>
      <c r="M62" s="15" t="s">
        <v>32</v>
      </c>
      <c r="N62" s="16" t="s">
        <v>30</v>
      </c>
      <c r="O62" s="10"/>
    </row>
    <row r="63" spans="1:40" ht="18" customHeight="1" thickBot="1" x14ac:dyDescent="0.25">
      <c r="A63" s="321"/>
      <c r="B63" s="322"/>
      <c r="C63" s="322"/>
      <c r="D63" s="322"/>
      <c r="E63" s="322"/>
      <c r="F63" s="322"/>
      <c r="G63" s="323"/>
      <c r="H63" s="312"/>
      <c r="I63" s="313"/>
      <c r="J63" s="313"/>
      <c r="K63" s="313"/>
      <c r="L63" s="314"/>
      <c r="M63" s="17" t="s">
        <v>33</v>
      </c>
      <c r="N63" s="18" t="s">
        <v>31</v>
      </c>
      <c r="O63" s="10"/>
    </row>
    <row r="64" spans="1:40" x14ac:dyDescent="0.2">
      <c r="A64" s="329"/>
      <c r="B64" s="329"/>
      <c r="C64" s="329"/>
      <c r="D64" s="329"/>
      <c r="E64" s="329"/>
      <c r="H64" s="67"/>
    </row>
    <row r="65" spans="1:10" x14ac:dyDescent="0.2">
      <c r="A65" s="329"/>
      <c r="B65" s="329"/>
      <c r="C65" s="329"/>
      <c r="D65" s="329"/>
      <c r="E65" s="329"/>
    </row>
    <row r="66" spans="1:10" x14ac:dyDescent="0.2">
      <c r="A66" s="329"/>
      <c r="B66" s="337"/>
      <c r="C66" s="337"/>
      <c r="D66" s="337"/>
      <c r="E66" s="337"/>
      <c r="J66" s="67"/>
    </row>
    <row r="67" spans="1:10" x14ac:dyDescent="0.2">
      <c r="A67" s="337"/>
      <c r="B67" s="337"/>
      <c r="C67" s="337"/>
      <c r="D67" s="337"/>
      <c r="E67" s="337"/>
    </row>
    <row r="68" spans="1:10" x14ac:dyDescent="0.2">
      <c r="A68" s="338"/>
      <c r="B68" s="339"/>
      <c r="C68" s="339"/>
      <c r="D68" s="339"/>
      <c r="E68" s="339"/>
    </row>
    <row r="69" spans="1:10" x14ac:dyDescent="0.2">
      <c r="A69" s="303"/>
      <c r="B69" s="303"/>
      <c r="C69" s="303"/>
      <c r="D69" s="303"/>
      <c r="E69" s="303"/>
    </row>
    <row r="70" spans="1:10" x14ac:dyDescent="0.2">
      <c r="A70" s="31"/>
      <c r="B70" s="31"/>
      <c r="C70" s="31"/>
      <c r="D70" s="31"/>
      <c r="E70" s="31"/>
    </row>
  </sheetData>
  <sheetProtection algorithmName="SHA-512" hashValue="m5VksbB5iyTPXYNNfgncAP6ItrMk2yNqvNG8K1DEvdPnj/Ara5HXYEZf4FHA/FsFsgq+ciD1D161MHMGEMUglA==" saltValue="0+X7rgC4NbXGEEWFJjhzsg==" spinCount="100000" sheet="1" objects="1" scenarios="1"/>
  <mergeCells count="285">
    <mergeCell ref="I8:I9"/>
    <mergeCell ref="H10:H11"/>
    <mergeCell ref="I10:I11"/>
    <mergeCell ref="P10:AN11"/>
    <mergeCell ref="E1:N3"/>
    <mergeCell ref="B3:C3"/>
    <mergeCell ref="E4:N6"/>
    <mergeCell ref="B5:C5"/>
    <mergeCell ref="B7:C7"/>
    <mergeCell ref="E7:F7"/>
    <mergeCell ref="G7:K7"/>
    <mergeCell ref="M7:N7"/>
    <mergeCell ref="J8:J9"/>
    <mergeCell ref="K8:K9"/>
    <mergeCell ref="L8:L9"/>
    <mergeCell ref="M8:M9"/>
    <mergeCell ref="N8:N9"/>
    <mergeCell ref="B9:C9"/>
    <mergeCell ref="A10:A11"/>
    <mergeCell ref="B10:B11"/>
    <mergeCell ref="C10:C11"/>
    <mergeCell ref="D10:D11"/>
    <mergeCell ref="E10:F15"/>
    <mergeCell ref="G10:G11"/>
    <mergeCell ref="A8:A9"/>
    <mergeCell ref="D8:D9"/>
    <mergeCell ref="E8:E9"/>
    <mergeCell ref="F8:F9"/>
    <mergeCell ref="G8:H8"/>
    <mergeCell ref="P12:AN13"/>
    <mergeCell ref="A14:A15"/>
    <mergeCell ref="B14:B15"/>
    <mergeCell ref="C14:C15"/>
    <mergeCell ref="D14:D15"/>
    <mergeCell ref="G14:G15"/>
    <mergeCell ref="H14:H15"/>
    <mergeCell ref="I14:I15"/>
    <mergeCell ref="P14:AN15"/>
    <mergeCell ref="A12:A13"/>
    <mergeCell ref="B12:B13"/>
    <mergeCell ref="C12:C13"/>
    <mergeCell ref="D12:D13"/>
    <mergeCell ref="G12:G13"/>
    <mergeCell ref="H12:H13"/>
    <mergeCell ref="I12:I13"/>
    <mergeCell ref="G16:H16"/>
    <mergeCell ref="P16:AN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P17:AN18"/>
    <mergeCell ref="A19:A20"/>
    <mergeCell ref="B19:B20"/>
    <mergeCell ref="C19:C20"/>
    <mergeCell ref="D19:D20"/>
    <mergeCell ref="E19:E20"/>
    <mergeCell ref="F19:F20"/>
    <mergeCell ref="G19:G20"/>
    <mergeCell ref="H19:H20"/>
    <mergeCell ref="P19:AN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P23:AN24"/>
    <mergeCell ref="J24:K24"/>
    <mergeCell ref="L24:M25"/>
    <mergeCell ref="N24:N25"/>
    <mergeCell ref="G25:H25"/>
    <mergeCell ref="J25:K25"/>
    <mergeCell ref="P25:AN25"/>
    <mergeCell ref="I21:I22"/>
    <mergeCell ref="P21:AN22"/>
    <mergeCell ref="M26:M27"/>
    <mergeCell ref="N26:N31"/>
    <mergeCell ref="P26:AN27"/>
    <mergeCell ref="A28:A29"/>
    <mergeCell ref="B28:B29"/>
    <mergeCell ref="C28:C29"/>
    <mergeCell ref="D28:D29"/>
    <mergeCell ref="E28:E29"/>
    <mergeCell ref="F28:F29"/>
    <mergeCell ref="G28:G29"/>
    <mergeCell ref="G26:G27"/>
    <mergeCell ref="H26:H27"/>
    <mergeCell ref="I26:I27"/>
    <mergeCell ref="J26:J27"/>
    <mergeCell ref="K26:K27"/>
    <mergeCell ref="L26:L27"/>
    <mergeCell ref="A26:A27"/>
    <mergeCell ref="B26:B27"/>
    <mergeCell ref="C26:C27"/>
    <mergeCell ref="D26:D27"/>
    <mergeCell ref="E26:E27"/>
    <mergeCell ref="F26:F27"/>
    <mergeCell ref="P28:AN29"/>
    <mergeCell ref="A30:A31"/>
    <mergeCell ref="P30:AN31"/>
    <mergeCell ref="B30:B31"/>
    <mergeCell ref="C30:C31"/>
    <mergeCell ref="D30:D31"/>
    <mergeCell ref="E30:E31"/>
    <mergeCell ref="F30:F31"/>
    <mergeCell ref="G30:G31"/>
    <mergeCell ref="H30:H31"/>
    <mergeCell ref="I30:I31"/>
    <mergeCell ref="J28:J29"/>
    <mergeCell ref="K28:K29"/>
    <mergeCell ref="L28:L29"/>
    <mergeCell ref="M28:M29"/>
    <mergeCell ref="J30:J31"/>
    <mergeCell ref="K30:K31"/>
    <mergeCell ref="L30:L31"/>
    <mergeCell ref="M30:M31"/>
    <mergeCell ref="H28:H29"/>
    <mergeCell ref="I28:I29"/>
    <mergeCell ref="L35:L36"/>
    <mergeCell ref="M35:M36"/>
    <mergeCell ref="A33:A34"/>
    <mergeCell ref="B33:B34"/>
    <mergeCell ref="C33:C34"/>
    <mergeCell ref="D33:D34"/>
    <mergeCell ref="E33:E34"/>
    <mergeCell ref="L33:L34"/>
    <mergeCell ref="M33:M34"/>
    <mergeCell ref="A35:A36"/>
    <mergeCell ref="B35:B36"/>
    <mergeCell ref="C35:C36"/>
    <mergeCell ref="D35:D36"/>
    <mergeCell ref="E35:E36"/>
    <mergeCell ref="G35:G36"/>
    <mergeCell ref="F33:F42"/>
    <mergeCell ref="G33:G34"/>
    <mergeCell ref="H33:H34"/>
    <mergeCell ref="I33:I34"/>
    <mergeCell ref="J33:J42"/>
    <mergeCell ref="K33:K34"/>
    <mergeCell ref="H35:H36"/>
    <mergeCell ref="I35:I36"/>
    <mergeCell ref="I39:I40"/>
    <mergeCell ref="H41:H42"/>
    <mergeCell ref="I41:I42"/>
    <mergeCell ref="K41:K42"/>
    <mergeCell ref="L41:L42"/>
    <mergeCell ref="M41:M42"/>
    <mergeCell ref="P41:AN42"/>
    <mergeCell ref="A39:A40"/>
    <mergeCell ref="B39:B40"/>
    <mergeCell ref="C39:C40"/>
    <mergeCell ref="D39:D40"/>
    <mergeCell ref="E39:E40"/>
    <mergeCell ref="G39:G40"/>
    <mergeCell ref="K39:K40"/>
    <mergeCell ref="L39:L40"/>
    <mergeCell ref="M39:M40"/>
    <mergeCell ref="A41:A42"/>
    <mergeCell ref="B41:B42"/>
    <mergeCell ref="C41:C42"/>
    <mergeCell ref="D41:D42"/>
    <mergeCell ref="E41:E42"/>
    <mergeCell ref="G41:G42"/>
    <mergeCell ref="N33:N42"/>
    <mergeCell ref="P33:AN34"/>
    <mergeCell ref="K35:K36"/>
    <mergeCell ref="P35:AN36"/>
    <mergeCell ref="A37:A38"/>
    <mergeCell ref="B37:B38"/>
    <mergeCell ref="C37:C38"/>
    <mergeCell ref="D37:D38"/>
    <mergeCell ref="E37:E38"/>
    <mergeCell ref="G37:G38"/>
    <mergeCell ref="H37:H38"/>
    <mergeCell ref="H39:H40"/>
    <mergeCell ref="P39:AN40"/>
    <mergeCell ref="K37:K38"/>
    <mergeCell ref="L37:L38"/>
    <mergeCell ref="M37:M38"/>
    <mergeCell ref="P37:AN38"/>
    <mergeCell ref="I37:I38"/>
    <mergeCell ref="M44:M45"/>
    <mergeCell ref="N44:N53"/>
    <mergeCell ref="P44:AN45"/>
    <mergeCell ref="A46:A47"/>
    <mergeCell ref="B46:B47"/>
    <mergeCell ref="C46:C47"/>
    <mergeCell ref="D46:D47"/>
    <mergeCell ref="E46:E47"/>
    <mergeCell ref="F46:F47"/>
    <mergeCell ref="G46:G47"/>
    <mergeCell ref="G44:G45"/>
    <mergeCell ref="H44:H45"/>
    <mergeCell ref="I44:I45"/>
    <mergeCell ref="J44:J45"/>
    <mergeCell ref="K44:K45"/>
    <mergeCell ref="L44:L45"/>
    <mergeCell ref="A44:A45"/>
    <mergeCell ref="B44:B45"/>
    <mergeCell ref="C44:C45"/>
    <mergeCell ref="D44:D45"/>
    <mergeCell ref="E44:E45"/>
    <mergeCell ref="F44:F45"/>
    <mergeCell ref="P46:AN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H46:H47"/>
    <mergeCell ref="I46:I47"/>
    <mergeCell ref="J46:J47"/>
    <mergeCell ref="K46:K47"/>
    <mergeCell ref="L46:L47"/>
    <mergeCell ref="M46:M47"/>
    <mergeCell ref="J48:J49"/>
    <mergeCell ref="K48:K49"/>
    <mergeCell ref="L48:L49"/>
    <mergeCell ref="M48:M49"/>
    <mergeCell ref="P48:AN49"/>
    <mergeCell ref="A50:A51"/>
    <mergeCell ref="B50:B51"/>
    <mergeCell ref="C50:C51"/>
    <mergeCell ref="D50:D51"/>
    <mergeCell ref="E50:E51"/>
    <mergeCell ref="L50:L51"/>
    <mergeCell ref="M50:M51"/>
    <mergeCell ref="P50:AN51"/>
    <mergeCell ref="A52:A53"/>
    <mergeCell ref="B52:B53"/>
    <mergeCell ref="C52:C53"/>
    <mergeCell ref="D52:D53"/>
    <mergeCell ref="E52:E53"/>
    <mergeCell ref="F52:F53"/>
    <mergeCell ref="G52:G53"/>
    <mergeCell ref="F50:F51"/>
    <mergeCell ref="G50:G51"/>
    <mergeCell ref="H50:H51"/>
    <mergeCell ref="I50:I51"/>
    <mergeCell ref="J50:J51"/>
    <mergeCell ref="K50:K51"/>
    <mergeCell ref="A64:E64"/>
    <mergeCell ref="A65:E65"/>
    <mergeCell ref="A66:E66"/>
    <mergeCell ref="A67:E67"/>
    <mergeCell ref="A68:E68"/>
    <mergeCell ref="A69:E69"/>
    <mergeCell ref="P52:AN53"/>
    <mergeCell ref="L55:M55"/>
    <mergeCell ref="A56:G63"/>
    <mergeCell ref="H56:L56"/>
    <mergeCell ref="H57:L57"/>
    <mergeCell ref="H58:L58"/>
    <mergeCell ref="H59:L59"/>
    <mergeCell ref="H60:L60"/>
    <mergeCell ref="H61:L61"/>
    <mergeCell ref="H62:L63"/>
    <mergeCell ref="H52:H53"/>
    <mergeCell ref="I52:I53"/>
    <mergeCell ref="J52:J53"/>
    <mergeCell ref="K52:K53"/>
    <mergeCell ref="L52:L53"/>
    <mergeCell ref="M52:M53"/>
  </mergeCells>
  <conditionalFormatting sqref="I10:I16">
    <cfRule type="cellIs" dxfId="299" priority="42" operator="greaterThan">
      <formula>0.2</formula>
    </cfRule>
  </conditionalFormatting>
  <conditionalFormatting sqref="M26:M31">
    <cfRule type="containsText" dxfId="298" priority="29" operator="containsText" text="invalid">
      <formula>NOT(ISERROR(SEARCH("invalid",M26)))</formula>
    </cfRule>
    <cfRule type="cellIs" dxfId="297" priority="40" operator="lessThan">
      <formula>167.5</formula>
    </cfRule>
    <cfRule type="cellIs" dxfId="296" priority="41" operator="greaterThan">
      <formula>228.5</formula>
    </cfRule>
  </conditionalFormatting>
  <conditionalFormatting sqref="M33:M42 M44:M53">
    <cfRule type="containsText" dxfId="295" priority="39" operator="containsText" text="INVALID">
      <formula>NOT(ISERROR(SEARCH("INVALID",M33)))</formula>
    </cfRule>
  </conditionalFormatting>
  <conditionalFormatting sqref="P33 P44 P46 P48 P50 P52 P35 P37 P39 P41">
    <cfRule type="containsText" dxfId="294" priority="38" operator="containsText" text="Sample">
      <formula>NOT(ISERROR(SEARCH("Sample",P33)))</formula>
    </cfRule>
  </conditionalFormatting>
  <conditionalFormatting sqref="P26 P28 P30">
    <cfRule type="containsText" dxfId="293" priority="37" operator="containsText" text="seed">
      <formula>NOT(ISERROR(SEARCH("seed",P26)))</formula>
    </cfRule>
  </conditionalFormatting>
  <conditionalFormatting sqref="P14 P10 P12">
    <cfRule type="containsText" dxfId="292" priority="36" operator="containsText" text="contamination">
      <formula>NOT(ISERROR(SEARCH("contamination",P10)))</formula>
    </cfRule>
  </conditionalFormatting>
  <conditionalFormatting sqref="P16">
    <cfRule type="containsText" dxfId="291" priority="35" operator="containsText" text="outside">
      <formula>NOT(ISERROR(SEARCH("outside",P16)))</formula>
    </cfRule>
  </conditionalFormatting>
  <conditionalFormatting sqref="I16 F25 I25 N26 P16 N43 N54 N32">
    <cfRule type="containsErrors" dxfId="290" priority="34">
      <formula>ISERROR(F16)</formula>
    </cfRule>
  </conditionalFormatting>
  <conditionalFormatting sqref="M18">
    <cfRule type="containsErrors" dxfId="289" priority="33">
      <formula>ISERROR(M18)</formula>
    </cfRule>
  </conditionalFormatting>
  <conditionalFormatting sqref="N33">
    <cfRule type="containsErrors" dxfId="288" priority="32">
      <formula>ISERROR(N33)</formula>
    </cfRule>
  </conditionalFormatting>
  <conditionalFormatting sqref="N44">
    <cfRule type="containsErrors" dxfId="287" priority="31">
      <formula>ISERROR(N44)</formula>
    </cfRule>
  </conditionalFormatting>
  <conditionalFormatting sqref="N55">
    <cfRule type="containsErrors" dxfId="286" priority="30">
      <formula>ISERROR(N55)</formula>
    </cfRule>
  </conditionalFormatting>
  <conditionalFormatting sqref="M33:M42">
    <cfRule type="containsText" dxfId="285" priority="28" operator="containsText" text="invalid">
      <formula>NOT(ISERROR(SEARCH("invalid",M33)))</formula>
    </cfRule>
  </conditionalFormatting>
  <conditionalFormatting sqref="M44:M53">
    <cfRule type="containsText" dxfId="284" priority="27" operator="containsText" text="invalid">
      <formula>NOT(ISERROR(SEARCH("invalid",M44)))</formula>
    </cfRule>
  </conditionalFormatting>
  <conditionalFormatting sqref="I26:M31 P30 P28 P26">
    <cfRule type="cellIs" dxfId="283" priority="25" operator="equal">
      <formula>0</formula>
    </cfRule>
    <cfRule type="containsErrors" dxfId="282" priority="26">
      <formula>ISERROR(I26)</formula>
    </cfRule>
  </conditionalFormatting>
  <conditionalFormatting sqref="I33:M42 P41 P39 P37 P35 P33">
    <cfRule type="cellIs" dxfId="281" priority="23" operator="equal">
      <formula>0</formula>
    </cfRule>
    <cfRule type="containsErrors" dxfId="280" priority="24">
      <formula>ISERROR(I33)</formula>
    </cfRule>
  </conditionalFormatting>
  <conditionalFormatting sqref="I44:N53 P44 P50 P48 P46 P52">
    <cfRule type="cellIs" dxfId="279" priority="21" operator="equal">
      <formula>0</formula>
    </cfRule>
    <cfRule type="containsErrors" dxfId="278" priority="22">
      <formula>ISERROR(I44)</formula>
    </cfRule>
  </conditionalFormatting>
  <conditionalFormatting sqref="P30 P28 P26">
    <cfRule type="containsBlanks" dxfId="277" priority="20">
      <formula>LEN(TRIM(P26))=0</formula>
    </cfRule>
  </conditionalFormatting>
  <conditionalFormatting sqref="I10:I15">
    <cfRule type="containsBlanks" dxfId="276" priority="19">
      <formula>LEN(TRIM(I10))=0</formula>
    </cfRule>
  </conditionalFormatting>
  <conditionalFormatting sqref="J24:K25">
    <cfRule type="containsText" dxfId="275" priority="18" operator="containsText" text="too">
      <formula>NOT(ISERROR(SEARCH("too",J24)))</formula>
    </cfRule>
  </conditionalFormatting>
  <conditionalFormatting sqref="E19 E21 E23 E17">
    <cfRule type="containsText" dxfId="274" priority="17" operator="containsText" text="delete">
      <formula>NOT(ISERROR(SEARCH("delete",E17)))</formula>
    </cfRule>
  </conditionalFormatting>
  <conditionalFormatting sqref="P25">
    <cfRule type="containsText" dxfId="273" priority="16" operator="containsText" text="seed">
      <formula>NOT(ISERROR(SEARCH("seed",P25)))</formula>
    </cfRule>
  </conditionalFormatting>
  <conditionalFormatting sqref="J24:K25 N24:N25 P25">
    <cfRule type="containsErrors" dxfId="272" priority="15">
      <formula>ISERROR(J24)</formula>
    </cfRule>
  </conditionalFormatting>
  <conditionalFormatting sqref="M26:M31 M33:M42 M44:M53">
    <cfRule type="cellIs" dxfId="271" priority="14" operator="lessThan">
      <formula>0</formula>
    </cfRule>
  </conditionalFormatting>
  <conditionalFormatting sqref="P17 P23 P19 P21">
    <cfRule type="containsText" dxfId="270" priority="13" operator="containsText" text="Need">
      <formula>NOT(ISERROR(SEARCH("Need",P17)))</formula>
    </cfRule>
  </conditionalFormatting>
  <conditionalFormatting sqref="I17:I24">
    <cfRule type="expression" dxfId="269" priority="12">
      <formula>(G17-H17&lt;2)</formula>
    </cfRule>
  </conditionalFormatting>
  <conditionalFormatting sqref="I17:I24">
    <cfRule type="expression" dxfId="268" priority="11">
      <formula>(H17&lt;1)</formula>
    </cfRule>
  </conditionalFormatting>
  <conditionalFormatting sqref="I17:I24">
    <cfRule type="expression" dxfId="267" priority="10">
      <formula>ISBLANK(H17)</formula>
    </cfRule>
  </conditionalFormatting>
  <conditionalFormatting sqref="E17:E18">
    <cfRule type="expression" dxfId="266" priority="9">
      <formula>ISBLANK(H17)</formula>
    </cfRule>
  </conditionalFormatting>
  <conditionalFormatting sqref="E19:E20">
    <cfRule type="expression" dxfId="265" priority="8">
      <formula>ISBLANK(H19)</formula>
    </cfRule>
  </conditionalFormatting>
  <conditionalFormatting sqref="E21:E22">
    <cfRule type="expression" dxfId="264" priority="7">
      <formula>ISBLANK(H21)</formula>
    </cfRule>
  </conditionalFormatting>
  <conditionalFormatting sqref="E23:E24">
    <cfRule type="expression" dxfId="263" priority="6">
      <formula>ISBLANK(H23)</formula>
    </cfRule>
  </conditionalFormatting>
  <conditionalFormatting sqref="P10:AN15">
    <cfRule type="containsText" dxfId="262" priority="4" operator="containsText" text="meter">
      <formula>NOT(ISERROR(SEARCH("meter",P10)))</formula>
    </cfRule>
    <cfRule type="containsText" dxfId="261" priority="5" operator="containsText" text="False">
      <formula>NOT(ISERROR(SEARCH("False",P10)))</formula>
    </cfRule>
  </conditionalFormatting>
  <conditionalFormatting sqref="I10:I11">
    <cfRule type="expression" dxfId="260" priority="3">
      <formula>I10&lt;0</formula>
    </cfRule>
  </conditionalFormatting>
  <conditionalFormatting sqref="I12:I13">
    <cfRule type="expression" dxfId="259" priority="2">
      <formula>I12&lt;0</formula>
    </cfRule>
  </conditionalFormatting>
  <conditionalFormatting sqref="I14:I15">
    <cfRule type="expression" dxfId="258" priority="1">
      <formula>I14&lt;0</formula>
    </cfRule>
  </conditionalFormatting>
  <pageMargins left="0.7" right="0.7" top="0.75" bottom="0.75" header="0.3" footer="0.3"/>
  <pageSetup scale="50" orientation="landscape" r:id="rId1"/>
  <colBreaks count="1" manualBreakCount="1">
    <brk id="16" max="1048575" man="1"/>
  </col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70"/>
  <sheetViews>
    <sheetView showGridLines="0" zoomScaleNormal="100" workbookViewId="0"/>
  </sheetViews>
  <sheetFormatPr defaultRowHeight="12.75" x14ac:dyDescent="0.2"/>
  <cols>
    <col min="1" max="1" width="18" style="1" customWidth="1"/>
    <col min="2" max="8" width="11.7109375" style="1" customWidth="1"/>
    <col min="9" max="13" width="13.7109375" style="1" customWidth="1"/>
    <col min="14" max="14" width="15.7109375" style="1" customWidth="1"/>
    <col min="15" max="15" width="1.28515625" style="43" customWidth="1"/>
    <col min="16" max="16384" width="9.140625" style="1"/>
  </cols>
  <sheetData>
    <row r="1" spans="1:40" ht="12.75" customHeight="1" x14ac:dyDescent="0.2">
      <c r="A1" s="78" t="s">
        <v>25</v>
      </c>
      <c r="B1" s="79" t="s">
        <v>24</v>
      </c>
      <c r="C1" s="79"/>
      <c r="D1" s="19"/>
      <c r="E1" s="281" t="s">
        <v>22</v>
      </c>
      <c r="F1" s="281"/>
      <c r="G1" s="281"/>
      <c r="H1" s="281"/>
      <c r="I1" s="281"/>
      <c r="J1" s="281"/>
      <c r="K1" s="281"/>
      <c r="L1" s="281"/>
      <c r="M1" s="281"/>
      <c r="N1" s="282"/>
      <c r="O1" s="34"/>
    </row>
    <row r="2" spans="1:40" ht="12.75" customHeight="1" x14ac:dyDescent="0.2">
      <c r="A2" s="2" t="s">
        <v>19</v>
      </c>
      <c r="B2" s="3" t="s">
        <v>19</v>
      </c>
      <c r="C2" s="20"/>
      <c r="D2" s="14"/>
      <c r="E2" s="283"/>
      <c r="F2" s="283"/>
      <c r="G2" s="283"/>
      <c r="H2" s="283"/>
      <c r="I2" s="283"/>
      <c r="J2" s="283"/>
      <c r="K2" s="283"/>
      <c r="L2" s="283"/>
      <c r="M2" s="283"/>
      <c r="N2" s="284"/>
      <c r="O2" s="34"/>
    </row>
    <row r="3" spans="1:40" ht="12.75" customHeight="1" x14ac:dyDescent="0.2">
      <c r="A3" s="25"/>
      <c r="B3" s="285"/>
      <c r="C3" s="285"/>
      <c r="D3" s="23"/>
      <c r="E3" s="283"/>
      <c r="F3" s="283"/>
      <c r="G3" s="283"/>
      <c r="H3" s="283"/>
      <c r="I3" s="283"/>
      <c r="J3" s="283"/>
      <c r="K3" s="283"/>
      <c r="L3" s="283"/>
      <c r="M3" s="283"/>
      <c r="N3" s="284"/>
      <c r="O3" s="34"/>
    </row>
    <row r="4" spans="1:40" ht="12.75" customHeight="1" x14ac:dyDescent="0.2">
      <c r="A4" s="2" t="s">
        <v>20</v>
      </c>
      <c r="B4" s="3" t="s">
        <v>20</v>
      </c>
      <c r="C4" s="20"/>
      <c r="D4" s="14"/>
      <c r="E4" s="286" t="s">
        <v>21</v>
      </c>
      <c r="F4" s="286"/>
      <c r="G4" s="286"/>
      <c r="H4" s="286"/>
      <c r="I4" s="286"/>
      <c r="J4" s="286"/>
      <c r="K4" s="286"/>
      <c r="L4" s="286"/>
      <c r="M4" s="286"/>
      <c r="N4" s="287"/>
      <c r="O4" s="35"/>
    </row>
    <row r="5" spans="1:40" ht="12.75" customHeight="1" x14ac:dyDescent="0.2">
      <c r="A5" s="25"/>
      <c r="B5" s="285"/>
      <c r="C5" s="285"/>
      <c r="D5" s="23"/>
      <c r="E5" s="286"/>
      <c r="F5" s="286"/>
      <c r="G5" s="286"/>
      <c r="H5" s="286"/>
      <c r="I5" s="286"/>
      <c r="J5" s="286"/>
      <c r="K5" s="286"/>
      <c r="L5" s="286"/>
      <c r="M5" s="286"/>
      <c r="N5" s="287"/>
      <c r="O5" s="35"/>
    </row>
    <row r="6" spans="1:40" ht="12.75" customHeight="1" x14ac:dyDescent="0.2">
      <c r="A6" s="2" t="s">
        <v>36</v>
      </c>
      <c r="B6" s="3" t="s">
        <v>36</v>
      </c>
      <c r="C6" s="3"/>
      <c r="D6" s="23"/>
      <c r="E6" s="286"/>
      <c r="F6" s="286"/>
      <c r="G6" s="286"/>
      <c r="H6" s="286"/>
      <c r="I6" s="286"/>
      <c r="J6" s="286"/>
      <c r="K6" s="286"/>
      <c r="L6" s="286"/>
      <c r="M6" s="286"/>
      <c r="N6" s="287"/>
      <c r="O6" s="35"/>
    </row>
    <row r="7" spans="1:40" ht="12.75" customHeight="1" x14ac:dyDescent="0.2">
      <c r="A7" s="24"/>
      <c r="B7" s="288"/>
      <c r="C7" s="288"/>
      <c r="D7" s="31"/>
      <c r="E7" s="289"/>
      <c r="F7" s="289"/>
      <c r="G7" s="289"/>
      <c r="H7" s="289"/>
      <c r="I7" s="289"/>
      <c r="J7" s="289"/>
      <c r="K7" s="289"/>
      <c r="L7" s="21"/>
      <c r="M7" s="289"/>
      <c r="N7" s="290"/>
      <c r="O7" s="36"/>
    </row>
    <row r="8" spans="1:40" ht="14.25" customHeight="1" x14ac:dyDescent="0.2">
      <c r="A8" s="262" t="s">
        <v>0</v>
      </c>
      <c r="B8" s="83" t="s">
        <v>1</v>
      </c>
      <c r="C8" s="82" t="s">
        <v>40</v>
      </c>
      <c r="D8" s="264" t="s">
        <v>9</v>
      </c>
      <c r="E8" s="264" t="s">
        <v>10</v>
      </c>
      <c r="F8" s="264" t="s">
        <v>11</v>
      </c>
      <c r="G8" s="266" t="s">
        <v>7</v>
      </c>
      <c r="H8" s="266"/>
      <c r="I8" s="267" t="s">
        <v>37</v>
      </c>
      <c r="J8" s="267" t="s">
        <v>8</v>
      </c>
      <c r="K8" s="267" t="s">
        <v>12</v>
      </c>
      <c r="L8" s="267" t="s">
        <v>38</v>
      </c>
      <c r="M8" s="267" t="s">
        <v>39</v>
      </c>
      <c r="N8" s="299" t="s">
        <v>13</v>
      </c>
      <c r="O8" s="37"/>
    </row>
    <row r="9" spans="1:40" ht="55.5" customHeight="1" thickBot="1" x14ac:dyDescent="0.25">
      <c r="A9" s="263"/>
      <c r="B9" s="301" t="s">
        <v>43</v>
      </c>
      <c r="C9" s="302"/>
      <c r="D9" s="265"/>
      <c r="E9" s="265"/>
      <c r="F9" s="265"/>
      <c r="G9" s="69" t="s">
        <v>2</v>
      </c>
      <c r="H9" s="69" t="s">
        <v>3</v>
      </c>
      <c r="I9" s="268"/>
      <c r="J9" s="268"/>
      <c r="K9" s="268"/>
      <c r="L9" s="268"/>
      <c r="M9" s="268"/>
      <c r="N9" s="300"/>
      <c r="O9" s="37"/>
    </row>
    <row r="10" spans="1:40" ht="15" customHeight="1" x14ac:dyDescent="0.2">
      <c r="A10" s="276" t="s">
        <v>45</v>
      </c>
      <c r="B10" s="277"/>
      <c r="C10" s="165"/>
      <c r="D10" s="254">
        <v>1</v>
      </c>
      <c r="E10" s="292"/>
      <c r="F10" s="293"/>
      <c r="G10" s="279"/>
      <c r="H10" s="280"/>
      <c r="I10" s="271" t="str">
        <f>IF(AND(G10&gt;0,H10&gt;0),G10-H10,"")</f>
        <v/>
      </c>
      <c r="J10" s="90"/>
      <c r="K10" s="91"/>
      <c r="L10" s="71"/>
      <c r="M10" s="71"/>
      <c r="N10" s="72"/>
      <c r="O10" s="85"/>
      <c r="P10" s="136" t="str">
        <f>IF(ISBLANK(H10),"",IF(AND(I10&gt;0.2,I10&lt;0.3),"Contamination, Labware, or Supersaturation of Dilution (D.I.) water.",IF(AND(I10&gt;0.29),"Review SOP's and fix the contamination issue.",IF(AND(I10&lt;0),"D.O. meter equipment issues."))))</f>
        <v/>
      </c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</row>
    <row r="11" spans="1:40" ht="15" customHeight="1" x14ac:dyDescent="0.2">
      <c r="A11" s="272"/>
      <c r="B11" s="278"/>
      <c r="C11" s="148"/>
      <c r="D11" s="255"/>
      <c r="E11" s="294"/>
      <c r="F11" s="295"/>
      <c r="G11" s="274"/>
      <c r="H11" s="201"/>
      <c r="I11" s="269"/>
      <c r="J11" s="92"/>
      <c r="K11" s="93"/>
      <c r="L11" s="59"/>
      <c r="M11" s="59"/>
      <c r="N11" s="61"/>
      <c r="O11" s="85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</row>
    <row r="12" spans="1:40" ht="15" customHeight="1" x14ac:dyDescent="0.2">
      <c r="A12" s="258" t="s">
        <v>45</v>
      </c>
      <c r="B12" s="273"/>
      <c r="C12" s="148"/>
      <c r="D12" s="255">
        <v>2</v>
      </c>
      <c r="E12" s="294"/>
      <c r="F12" s="295"/>
      <c r="G12" s="170"/>
      <c r="H12" s="170"/>
      <c r="I12" s="269" t="str">
        <f>IF(AND(G12&gt;0,H12&gt;0),G12-H12,"")</f>
        <v/>
      </c>
      <c r="J12" s="92"/>
      <c r="K12" s="93"/>
      <c r="L12" s="59"/>
      <c r="M12" s="59"/>
      <c r="N12" s="61"/>
      <c r="O12" s="86"/>
      <c r="P12" s="136" t="str">
        <f>IF(ISBLANK(H12),"",IF(AND(I12&gt;0.2,I12&lt;0.3),"Contamination, Labware, or Supersaturation of Dilution (D.I.) water.",IF(AND(I12&gt;0.29),"Review SOP's and fix the contamination issue.",IF(AND(I12&lt;0),"D.O. meter equipment issues."))))</f>
        <v/>
      </c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</row>
    <row r="13" spans="1:40" ht="15" customHeight="1" x14ac:dyDescent="0.2">
      <c r="A13" s="272"/>
      <c r="B13" s="274"/>
      <c r="C13" s="148"/>
      <c r="D13" s="255"/>
      <c r="E13" s="294"/>
      <c r="F13" s="295"/>
      <c r="G13" s="275"/>
      <c r="H13" s="275"/>
      <c r="I13" s="270"/>
      <c r="J13" s="92"/>
      <c r="K13" s="93"/>
      <c r="L13" s="59"/>
      <c r="M13" s="59"/>
      <c r="N13" s="61"/>
      <c r="O13" s="8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</row>
    <row r="14" spans="1:40" ht="15" customHeight="1" x14ac:dyDescent="0.2">
      <c r="A14" s="325" t="s">
        <v>45</v>
      </c>
      <c r="B14" s="278"/>
      <c r="C14" s="148"/>
      <c r="D14" s="255">
        <v>3</v>
      </c>
      <c r="E14" s="294"/>
      <c r="F14" s="295"/>
      <c r="G14" s="147"/>
      <c r="H14" s="147"/>
      <c r="I14" s="269" t="str">
        <f>IF(AND(G14&gt;0,H14&gt;0),G14-H14,"")</f>
        <v/>
      </c>
      <c r="J14" s="92"/>
      <c r="K14" s="93"/>
      <c r="L14" s="59"/>
      <c r="M14" s="59"/>
      <c r="N14" s="61"/>
      <c r="O14" s="86"/>
      <c r="P14" s="136" t="str">
        <f>IF(ISBLANK(H14),"",IF(AND(I14&gt;0.2,I14&lt;0.3),"Contamination, Labware, or Supersaturation of Dilution (D.I.) water.",IF(AND(I14&gt;0.29),"Review SOP's and fix the contamination issue.",IF(AND(I14&lt;0),"D.O. meter equipment issues."))))</f>
        <v/>
      </c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</row>
    <row r="15" spans="1:40" ht="15" customHeight="1" thickBot="1" x14ac:dyDescent="0.25">
      <c r="A15" s="326"/>
      <c r="B15" s="291"/>
      <c r="C15" s="149"/>
      <c r="D15" s="260"/>
      <c r="E15" s="296"/>
      <c r="F15" s="297"/>
      <c r="G15" s="156"/>
      <c r="H15" s="156"/>
      <c r="I15" s="298"/>
      <c r="J15" s="92"/>
      <c r="K15" s="93"/>
      <c r="L15" s="59"/>
      <c r="M15" s="59"/>
      <c r="N15" s="62"/>
      <c r="O15" s="8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</row>
    <row r="16" spans="1:40" ht="13.5" thickBot="1" x14ac:dyDescent="0.25">
      <c r="A16" s="8" t="s">
        <v>6</v>
      </c>
      <c r="B16" s="11"/>
      <c r="C16" s="9"/>
      <c r="D16" s="10"/>
      <c r="E16" s="31"/>
      <c r="F16" s="47"/>
      <c r="G16" s="251" t="s">
        <v>17</v>
      </c>
      <c r="H16" s="252"/>
      <c r="I16" s="80" t="e">
        <f>AVERAGEIF(I10:I15,"&gt;0")</f>
        <v>#DIV/0!</v>
      </c>
      <c r="J16" s="92"/>
      <c r="K16" s="93"/>
      <c r="L16" s="59"/>
      <c r="M16" s="59"/>
      <c r="N16" s="63"/>
      <c r="O16" s="87"/>
      <c r="P16" s="336" t="e">
        <f>IF(I16&gt;0.2,"Outside QA/QC parameters.","")</f>
        <v>#DIV/0!</v>
      </c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</row>
    <row r="17" spans="1:40" ht="15" customHeight="1" x14ac:dyDescent="0.2">
      <c r="A17" s="276" t="s">
        <v>4</v>
      </c>
      <c r="B17" s="165"/>
      <c r="C17" s="165"/>
      <c r="D17" s="254">
        <v>4</v>
      </c>
      <c r="E17" s="333" t="str">
        <f t="shared" ref="E17:E23" si="0">IF(AND(I17&gt;=2,H17&gt;=1),"","Delete Seed Values")</f>
        <v>Delete Seed Values</v>
      </c>
      <c r="F17" s="340"/>
      <c r="G17" s="169"/>
      <c r="H17" s="169"/>
      <c r="I17" s="334" t="str">
        <f t="shared" ref="I17:I23" si="1">IF(ISBLANK(H17),"",(G17-H17))</f>
        <v/>
      </c>
      <c r="J17" s="60"/>
      <c r="K17" s="60"/>
      <c r="L17" s="58"/>
      <c r="M17" s="58"/>
      <c r="N17" s="64"/>
      <c r="O17" s="84"/>
      <c r="P17" s="335" t="str">
        <f>IF(ISBLANK(H17),"",IF(AND(H17&lt;1),"Need to DELETE this individual seed control sample to perform accuarate SCF calculation. D.O. Depletion &lt; 1.0 mg/L remaining in bottle. Environmental sample too strong. Use LESS Sample. Need more nutrient water in bottle. Sample is not dilute enough.",IF(AND(G17-H17&lt;2),"Need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</row>
    <row r="18" spans="1:40" ht="15" customHeight="1" x14ac:dyDescent="0.2">
      <c r="A18" s="272"/>
      <c r="B18" s="148"/>
      <c r="C18" s="148"/>
      <c r="D18" s="255"/>
      <c r="E18" s="333"/>
      <c r="F18" s="256"/>
      <c r="G18" s="147"/>
      <c r="H18" s="147"/>
      <c r="I18" s="257"/>
      <c r="J18" s="60"/>
      <c r="K18" s="60"/>
      <c r="L18" s="10"/>
      <c r="M18" s="54"/>
      <c r="N18" s="65"/>
      <c r="O18" s="38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</row>
    <row r="19" spans="1:40" ht="15" customHeight="1" x14ac:dyDescent="0.2">
      <c r="A19" s="258" t="s">
        <v>4</v>
      </c>
      <c r="B19" s="148"/>
      <c r="C19" s="148"/>
      <c r="D19" s="255">
        <v>5</v>
      </c>
      <c r="E19" s="333" t="str">
        <f t="shared" si="0"/>
        <v>Delete Seed Values</v>
      </c>
      <c r="F19" s="256"/>
      <c r="G19" s="147"/>
      <c r="H19" s="147"/>
      <c r="I19" s="257" t="str">
        <f t="shared" si="1"/>
        <v/>
      </c>
      <c r="J19" s="60"/>
      <c r="K19" s="60"/>
      <c r="L19" s="55"/>
      <c r="M19" s="56"/>
      <c r="N19" s="75"/>
      <c r="O19" s="31"/>
      <c r="P19" s="335" t="str">
        <f t="shared" ref="P19" si="2">IF(ISBLANK(H19),"",IF(AND(H19&lt;1),"Need to DELETE this individual seed control sample to perform accuarate SCF calculation. D.O. Depletion &lt; 1.0 mg/L remaining in bottle. Environmental sample too strong. Use LESS Sample. Need more nutrient water in bottle. Sample is not dilute enough.",IF(AND(G19-H19&lt;2),"Need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</row>
    <row r="20" spans="1:40" ht="15" customHeight="1" x14ac:dyDescent="0.2">
      <c r="A20" s="272"/>
      <c r="B20" s="148"/>
      <c r="C20" s="148"/>
      <c r="D20" s="255"/>
      <c r="E20" s="333"/>
      <c r="F20" s="256"/>
      <c r="G20" s="147"/>
      <c r="H20" s="147"/>
      <c r="I20" s="257"/>
      <c r="J20" s="60"/>
      <c r="K20" s="60"/>
      <c r="L20" s="57"/>
      <c r="M20" s="56"/>
      <c r="N20" s="75"/>
      <c r="O20" s="31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</row>
    <row r="21" spans="1:40" ht="15" customHeight="1" x14ac:dyDescent="0.2">
      <c r="A21" s="258" t="s">
        <v>44</v>
      </c>
      <c r="B21" s="148"/>
      <c r="C21" s="148"/>
      <c r="D21" s="255">
        <v>6</v>
      </c>
      <c r="E21" s="333" t="str">
        <f t="shared" si="0"/>
        <v>Delete Seed Values</v>
      </c>
      <c r="F21" s="256"/>
      <c r="G21" s="147"/>
      <c r="H21" s="147"/>
      <c r="I21" s="257" t="str">
        <f t="shared" si="1"/>
        <v/>
      </c>
      <c r="J21" s="60"/>
      <c r="K21" s="60"/>
      <c r="L21" s="57"/>
      <c r="M21" s="56"/>
      <c r="N21" s="75"/>
      <c r="O21" s="31"/>
      <c r="P21" s="335" t="str">
        <f t="shared" ref="P21" si="3">IF(ISBLANK(H21),"",IF(AND(H21&lt;1),"Need to DELETE this individual seed control sample to perform accuarate SCF calculation. D.O. Depletion &lt; 1.0 mg/L remaining in bottle. Environmental sample too strong. Use LESS Sample. Need more nutrient water in bottle. Sample is not dilute enough.",IF(AND(G21-H21&lt;2),"Need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</row>
    <row r="22" spans="1:40" ht="15" customHeight="1" x14ac:dyDescent="0.2">
      <c r="A22" s="272"/>
      <c r="B22" s="148"/>
      <c r="C22" s="148"/>
      <c r="D22" s="255"/>
      <c r="E22" s="333"/>
      <c r="F22" s="256"/>
      <c r="G22" s="147"/>
      <c r="H22" s="147"/>
      <c r="I22" s="257"/>
      <c r="J22" s="60"/>
      <c r="K22" s="60"/>
      <c r="L22" s="57"/>
      <c r="M22" s="56"/>
      <c r="N22" s="75"/>
      <c r="O22" s="31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</row>
    <row r="23" spans="1:40" ht="15" customHeight="1" thickBot="1" x14ac:dyDescent="0.25">
      <c r="A23" s="258" t="s">
        <v>4</v>
      </c>
      <c r="B23" s="148"/>
      <c r="C23" s="148"/>
      <c r="D23" s="255">
        <v>7</v>
      </c>
      <c r="E23" s="333" t="str">
        <f t="shared" si="0"/>
        <v>Delete Seed Values</v>
      </c>
      <c r="F23" s="148"/>
      <c r="G23" s="147"/>
      <c r="H23" s="147"/>
      <c r="I23" s="257" t="str">
        <f t="shared" si="1"/>
        <v/>
      </c>
      <c r="J23" s="73"/>
      <c r="K23" s="73"/>
      <c r="L23" s="74"/>
      <c r="M23" s="76"/>
      <c r="N23" s="77"/>
      <c r="O23" s="31"/>
      <c r="P23" s="335" t="str">
        <f t="shared" ref="P23" si="4">IF(ISBLANK(H23),"",IF(AND(H23&lt;1),"Need to DELETE mLs Seed to perform accuarate SCF calculation. D.O. Depletion &lt; 1.0 mg/L remaining in bottle. Environmental sample too strong. Use LESS Sample. Need more nutrient water in bottle. Sample is not dilute enough.",IF(AND(G23-H23&lt;2),"Need to DELETE mLs Seed to perform accuarate SCF calculation. D.O. Depletion less than at least 2.0 mg/L. Environmental sample too weak. Use MORE Sample. Need less nutrient water in bottle. Sample is too dilute.","")))</f>
        <v/>
      </c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</row>
    <row r="24" spans="1:40" ht="15" customHeight="1" thickBot="1" x14ac:dyDescent="0.25">
      <c r="A24" s="259"/>
      <c r="B24" s="149"/>
      <c r="C24" s="149"/>
      <c r="D24" s="260"/>
      <c r="E24" s="333"/>
      <c r="F24" s="149"/>
      <c r="G24" s="156"/>
      <c r="H24" s="156"/>
      <c r="I24" s="261"/>
      <c r="J24" s="328" t="e">
        <f>IF(N24&lt;0.6,"SCF too Weak?","")</f>
        <v>#DIV/0!</v>
      </c>
      <c r="K24" s="328"/>
      <c r="L24" s="327" t="s">
        <v>46</v>
      </c>
      <c r="M24" s="327"/>
      <c r="N24" s="324" t="e">
        <f>IF(F25&gt;0,I25/F25,"")</f>
        <v>#DIV/0!</v>
      </c>
      <c r="O24" s="31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</row>
    <row r="25" spans="1:40" ht="15" customHeight="1" thickBot="1" x14ac:dyDescent="0.25">
      <c r="A25" s="8" t="s">
        <v>6</v>
      </c>
      <c r="B25" s="11"/>
      <c r="C25" s="9"/>
      <c r="D25" s="10"/>
      <c r="E25" s="31"/>
      <c r="F25" s="68" t="e">
        <f>AVERAGEIF(F17:F24,"&gt;0")</f>
        <v>#DIV/0!</v>
      </c>
      <c r="G25" s="251"/>
      <c r="H25" s="252"/>
      <c r="I25" s="81" t="e">
        <f>AVERAGEIF(I17:I24,"&gt;0")</f>
        <v>#DIV/0!</v>
      </c>
      <c r="J25" s="328" t="e">
        <f>IF(N24&gt;1,"SCF too Strong?","")</f>
        <v>#DIV/0!</v>
      </c>
      <c r="K25" s="328"/>
      <c r="L25" s="327"/>
      <c r="M25" s="327"/>
      <c r="N25" s="324"/>
      <c r="O25" s="31"/>
      <c r="P25" s="335" t="e">
        <f>IF(AND(N24&gt;1),"Increase dilution water. Seed correction sample too strong.",IF(AND(N24&lt;0.6),"Decrease dilution water. Seed correction sample too weak.",""))</f>
        <v>#DIV/0!</v>
      </c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</row>
    <row r="26" spans="1:40" ht="15" customHeight="1" x14ac:dyDescent="0.2">
      <c r="A26" s="253" t="s">
        <v>14</v>
      </c>
      <c r="B26" s="165"/>
      <c r="C26" s="165"/>
      <c r="D26" s="254">
        <v>8</v>
      </c>
      <c r="E26" s="167"/>
      <c r="F26" s="165"/>
      <c r="G26" s="169"/>
      <c r="H26" s="169"/>
      <c r="I26" s="238" t="str">
        <f>IF(AND(G26&gt;0,H26&gt;0),G26-H26,"")</f>
        <v/>
      </c>
      <c r="J26" s="238" t="str">
        <f>IF(F26&gt;0,N24*F26,"")</f>
        <v/>
      </c>
      <c r="K26" s="238" t="str">
        <f>IF(AND(G26&gt;0,H26&gt;0),I26-J26,"")</f>
        <v/>
      </c>
      <c r="L26" s="240">
        <f>IF(E26&gt;0,300/E26,0)</f>
        <v>0</v>
      </c>
      <c r="M26" s="240" t="str">
        <f>IF(AND(I26&gt;=2,H26&gt;=1),L26*K26,"INVALID")</f>
        <v>INVALID</v>
      </c>
      <c r="N26" s="242" t="e">
        <f>N32</f>
        <v>#DIV/0!</v>
      </c>
      <c r="O26" s="32"/>
      <c r="P26" s="136" t="str">
        <f>IF(ISBLANK(H26),"",IF(AND(M26&gt;228.5),"Decrease mLs of seed delivered to GGA bottle. Confirm with last 20 Standard deviation results.",IF(AND(M26&lt;167.5),"Increase mLs of seed delivered to GGA bottle. Confirm with last 20 Standard deviation results.","")))</f>
        <v/>
      </c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</row>
    <row r="27" spans="1:40" ht="15" customHeight="1" x14ac:dyDescent="0.2">
      <c r="A27" s="233"/>
      <c r="B27" s="148"/>
      <c r="C27" s="148"/>
      <c r="D27" s="255"/>
      <c r="E27" s="152"/>
      <c r="F27" s="148"/>
      <c r="G27" s="147"/>
      <c r="H27" s="147"/>
      <c r="I27" s="228"/>
      <c r="J27" s="239"/>
      <c r="K27" s="228"/>
      <c r="L27" s="241"/>
      <c r="M27" s="241"/>
      <c r="N27" s="243"/>
      <c r="O27" s="32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</row>
    <row r="28" spans="1:40" ht="15" customHeight="1" x14ac:dyDescent="0.2">
      <c r="A28" s="233" t="s">
        <v>14</v>
      </c>
      <c r="B28" s="148"/>
      <c r="C28" s="148"/>
      <c r="D28" s="235">
        <v>9</v>
      </c>
      <c r="E28" s="229"/>
      <c r="F28" s="227" t="str">
        <f>IF(F26&gt;0,F26,"")</f>
        <v/>
      </c>
      <c r="G28" s="147"/>
      <c r="H28" s="147"/>
      <c r="I28" s="228" t="str">
        <f>IF(AND(G28&gt;0,H28&gt;0),G28-H28,"")</f>
        <v/>
      </c>
      <c r="J28" s="239" t="e">
        <f>IF(F28&gt;0,N24*F28,"")</f>
        <v>#DIV/0!</v>
      </c>
      <c r="K28" s="239" t="str">
        <f>IF(AND(G28&gt;0,H28&gt;0),I28-J28,"")</f>
        <v/>
      </c>
      <c r="L28" s="247">
        <f>IF(E28&gt;0,300/E28,0)</f>
        <v>0</v>
      </c>
      <c r="M28" s="241" t="str">
        <f t="shared" ref="M28" si="5">IF(AND(I28&gt;=2,H28&gt;=1),L28*K28,"INVALID")</f>
        <v>INVALID</v>
      </c>
      <c r="N28" s="243"/>
      <c r="O28" s="32"/>
      <c r="P28" s="136" t="str">
        <f>IF(ISBLANK(H28),"",IF(AND(M28&gt;228.5),"Decrease mLs of seed delivered to GGA bottle. Confirm with last 20 Standard deviation results.",IF(AND(M28&lt;167.5),"Increase mLs of seed delivered to GGA bottle. Confirm with last 20 Standard deviation results.","")))</f>
        <v/>
      </c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</row>
    <row r="29" spans="1:40" ht="15" customHeight="1" x14ac:dyDescent="0.2">
      <c r="A29" s="233"/>
      <c r="B29" s="148"/>
      <c r="C29" s="148"/>
      <c r="D29" s="237"/>
      <c r="E29" s="229"/>
      <c r="F29" s="227"/>
      <c r="G29" s="147"/>
      <c r="H29" s="147"/>
      <c r="I29" s="228"/>
      <c r="J29" s="245"/>
      <c r="K29" s="246"/>
      <c r="L29" s="248"/>
      <c r="M29" s="241"/>
      <c r="N29" s="243"/>
      <c r="O29" s="32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</row>
    <row r="30" spans="1:40" ht="15" customHeight="1" x14ac:dyDescent="0.2">
      <c r="A30" s="233" t="s">
        <v>14</v>
      </c>
      <c r="B30" s="148"/>
      <c r="C30" s="148"/>
      <c r="D30" s="235">
        <v>10</v>
      </c>
      <c r="E30" s="229"/>
      <c r="F30" s="227" t="str">
        <f>IF(F26&gt;0,F26,"")</f>
        <v/>
      </c>
      <c r="G30" s="147"/>
      <c r="H30" s="147"/>
      <c r="I30" s="228" t="str">
        <f>IF(AND(G30&gt;0,H30&gt;0),G30-H30,"")</f>
        <v/>
      </c>
      <c r="J30" s="239" t="e">
        <f>IF(F30&gt;0,N24*F30,"")</f>
        <v>#DIV/0!</v>
      </c>
      <c r="K30" s="228" t="str">
        <f>IF(AND(G30&gt;0,H30&gt;0),I30-J30,"")</f>
        <v/>
      </c>
      <c r="L30" s="241">
        <f>IF(E30&gt;0,300/E30,0)</f>
        <v>0</v>
      </c>
      <c r="M30" s="241" t="str">
        <f t="shared" ref="M30" si="6">IF(AND(I30&gt;=2,H30&gt;=1),L30*K30,"INVALID")</f>
        <v>INVALID</v>
      </c>
      <c r="N30" s="243"/>
      <c r="O30" s="32"/>
      <c r="P30" s="136" t="str">
        <f t="shared" ref="P30" si="7">IF(ISBLANK(H30),"",IF(AND(M30&gt;228.5),"Decrease mLs of seed delivered to GGA bottle. Confirm with last 20 Standard deviation results.",IF(AND(M30&lt;167.5),"Increase mLs of seed delivered to GGA bottle. Confirm with last 20 Standard deviation results.","")))</f>
        <v/>
      </c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</row>
    <row r="31" spans="1:40" ht="15" customHeight="1" thickBot="1" x14ac:dyDescent="0.25">
      <c r="A31" s="234"/>
      <c r="B31" s="149"/>
      <c r="C31" s="149"/>
      <c r="D31" s="236"/>
      <c r="E31" s="230"/>
      <c r="F31" s="231"/>
      <c r="G31" s="147"/>
      <c r="H31" s="147"/>
      <c r="I31" s="232"/>
      <c r="J31" s="249"/>
      <c r="K31" s="232"/>
      <c r="L31" s="250"/>
      <c r="M31" s="250"/>
      <c r="N31" s="244"/>
      <c r="O31" s="32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</row>
    <row r="32" spans="1:40" ht="13.5" thickBot="1" x14ac:dyDescent="0.25">
      <c r="A32" s="8" t="s">
        <v>6</v>
      </c>
      <c r="B32" s="50"/>
      <c r="C32" s="9"/>
      <c r="D32" s="10"/>
      <c r="E32" s="9"/>
      <c r="F32" s="51"/>
      <c r="G32" s="50"/>
      <c r="H32" s="50"/>
      <c r="I32" s="49"/>
      <c r="J32" s="11"/>
      <c r="K32" s="11"/>
      <c r="L32" s="49"/>
      <c r="M32" s="48" t="s">
        <v>5</v>
      </c>
      <c r="N32" s="52" t="e">
        <f>AVERAGEIF(M26:M31,"&gt;0")</f>
        <v>#DIV/0!</v>
      </c>
      <c r="O32" s="33"/>
      <c r="P32" s="45"/>
      <c r="Q32" s="45"/>
      <c r="R32" s="45"/>
      <c r="S32" s="45"/>
      <c r="T32" s="45"/>
      <c r="U32" s="45"/>
      <c r="V32" s="45"/>
      <c r="W32" s="45"/>
      <c r="X32" s="45"/>
      <c r="Y32" s="46"/>
      <c r="Z32" s="46"/>
      <c r="AA32" s="46"/>
      <c r="AB32" s="46"/>
      <c r="AC32" s="46"/>
      <c r="AD32" s="46"/>
      <c r="AE32" s="46"/>
    </row>
    <row r="33" spans="1:40" ht="15" customHeight="1" x14ac:dyDescent="0.2">
      <c r="A33" s="209" t="s">
        <v>15</v>
      </c>
      <c r="B33" s="211"/>
      <c r="C33" s="211"/>
      <c r="D33" s="212">
        <v>11</v>
      </c>
      <c r="E33" s="213"/>
      <c r="F33" s="214"/>
      <c r="G33" s="217"/>
      <c r="H33" s="195"/>
      <c r="I33" s="196" t="str">
        <f>IF(AND(G33&gt;0,H33&gt;0),G33-H33,"")</f>
        <v/>
      </c>
      <c r="J33" s="203"/>
      <c r="K33" s="206" t="str">
        <f>IF(AND(G33&gt;0,H33&gt;0),I33-J33,"")</f>
        <v/>
      </c>
      <c r="L33" s="218">
        <f>IF(E33&gt;0,300/E33,0)</f>
        <v>0</v>
      </c>
      <c r="M33" s="219" t="str">
        <f>IF(AND(I33&gt;=2,H33&gt;=1),L33*K33,"INVALID")</f>
        <v>INVALID</v>
      </c>
      <c r="N33" s="179" t="e">
        <f>N43</f>
        <v>#DIV/0!</v>
      </c>
      <c r="O33" s="39"/>
      <c r="P33" s="136" t="str">
        <f>IF(ISBLANK(H33),"",IF(AND(H33&lt;1),"D.O. Depletion &lt; 1.0 mg/L remaining in bottle. Environmental sample too strong. Use LESS Sample. Need more nutrient water in bottle. Sample is not dilute enough.",IF(AND(G33-H33&lt;2),"D.O. Depletion less than at least 2.0 mg/L. Environmental sample too weak. Use MORE Sample. Need less nutrient water in bottle. Sample is too dilute.","")))</f>
        <v/>
      </c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</row>
    <row r="34" spans="1:40" ht="15" customHeight="1" x14ac:dyDescent="0.2">
      <c r="A34" s="210"/>
      <c r="B34" s="185"/>
      <c r="C34" s="185"/>
      <c r="D34" s="187"/>
      <c r="E34" s="189"/>
      <c r="F34" s="215"/>
      <c r="G34" s="191"/>
      <c r="H34" s="193"/>
      <c r="I34" s="197"/>
      <c r="J34" s="204"/>
      <c r="K34" s="175"/>
      <c r="L34" s="178"/>
      <c r="M34" s="172"/>
      <c r="N34" s="180"/>
      <c r="O34" s="40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</row>
    <row r="35" spans="1:40" ht="15" customHeight="1" x14ac:dyDescent="0.2">
      <c r="A35" s="182" t="s">
        <v>15</v>
      </c>
      <c r="B35" s="184"/>
      <c r="C35" s="184"/>
      <c r="D35" s="186">
        <v>12</v>
      </c>
      <c r="E35" s="188"/>
      <c r="F35" s="215"/>
      <c r="G35" s="190"/>
      <c r="H35" s="192"/>
      <c r="I35" s="194" t="str">
        <f t="shared" ref="I35" si="8">IF(AND(G35&gt;0,H35&gt;0),G35-H35,"")</f>
        <v/>
      </c>
      <c r="J35" s="204"/>
      <c r="K35" s="175" t="str">
        <f t="shared" ref="K35" si="9">IF(AND(G35&gt;0,H35&gt;0),I35-J35,"")</f>
        <v/>
      </c>
      <c r="L35" s="172">
        <f t="shared" ref="L35" si="10">IF(E35&gt;0,300/E35,0)</f>
        <v>0</v>
      </c>
      <c r="M35" s="172" t="str">
        <f>IF(AND(I35&gt;=2,H35&gt;=1),L35*K35,"INVALID")</f>
        <v>INVALID</v>
      </c>
      <c r="N35" s="180"/>
      <c r="O35" s="40"/>
      <c r="P35" s="136" t="str">
        <f t="shared" ref="P35" si="11">IF(ISBLANK(H35),"",IF(AND(H35&lt;1),"D.O. Depletion &lt; 1.0 mg/L remaining in bottle. Environmental sample too strong. Use LESS Sample. Need more nutrient water in bottle. Sample is not dilute enough.",IF(AND(G35-H35&lt;2),"D.O. Depletion less than at least 2.0 mg/L. Environmental sample too weak. Use MORE Sample. Need less nutrient water in bottle. Sample is too dilute.","")))</f>
        <v/>
      </c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</row>
    <row r="36" spans="1:40" ht="15" customHeight="1" x14ac:dyDescent="0.2">
      <c r="A36" s="183"/>
      <c r="B36" s="185"/>
      <c r="C36" s="185"/>
      <c r="D36" s="187"/>
      <c r="E36" s="189"/>
      <c r="F36" s="215"/>
      <c r="G36" s="191"/>
      <c r="H36" s="193"/>
      <c r="I36" s="194"/>
      <c r="J36" s="204"/>
      <c r="K36" s="175"/>
      <c r="L36" s="172"/>
      <c r="M36" s="172"/>
      <c r="N36" s="180"/>
      <c r="O36" s="40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</row>
    <row r="37" spans="1:40" ht="15" customHeight="1" x14ac:dyDescent="0.2">
      <c r="A37" s="198" t="s">
        <v>15</v>
      </c>
      <c r="B37" s="184"/>
      <c r="C37" s="184"/>
      <c r="D37" s="186">
        <v>13</v>
      </c>
      <c r="E37" s="188"/>
      <c r="F37" s="215"/>
      <c r="G37" s="190"/>
      <c r="H37" s="192"/>
      <c r="I37" s="194" t="str">
        <f t="shared" ref="I37:I41" si="12">IF(AND(G37&gt;0,H37&gt;0),G37-H37,"")</f>
        <v/>
      </c>
      <c r="J37" s="204"/>
      <c r="K37" s="175" t="str">
        <f t="shared" ref="K37" si="13">IF(AND(G37&gt;0,H37&gt;0),I37-J37,"")</f>
        <v/>
      </c>
      <c r="L37" s="172">
        <f t="shared" ref="L37" si="14">IF(E37&gt;0,300/E37,0)</f>
        <v>0</v>
      </c>
      <c r="M37" s="172" t="str">
        <f>IF(AND(I37&gt;=2,H37&gt;=1),L37*K37,"INVALID")</f>
        <v>INVALID</v>
      </c>
      <c r="N37" s="180"/>
      <c r="O37" s="40"/>
      <c r="P37" s="136" t="str">
        <f t="shared" ref="P37" si="15">IF(ISBLANK(H37),"",IF(AND(H37&lt;1),"D.O. Depletion &lt; 1.0 mg/L remaining in bottle. Environmental sample too strong. Use LESS Sample. Need more nutrient water in bottle. Sample is not dilute enough.",IF(AND(G37-H37&lt;2),"D.O. Depletion less than at least 2.0 mg/L. Environmental sample too weak. Use MORE Sample. Need less nutrient water in bottle. Sample is too dilute.","")))</f>
        <v/>
      </c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</row>
    <row r="38" spans="1:40" ht="15" customHeight="1" x14ac:dyDescent="0.2">
      <c r="A38" s="182"/>
      <c r="B38" s="220"/>
      <c r="C38" s="220"/>
      <c r="D38" s="221"/>
      <c r="E38" s="222"/>
      <c r="F38" s="215"/>
      <c r="G38" s="223"/>
      <c r="H38" s="224"/>
      <c r="I38" s="173"/>
      <c r="J38" s="204"/>
      <c r="K38" s="175"/>
      <c r="L38" s="172"/>
      <c r="M38" s="172"/>
      <c r="N38" s="180"/>
      <c r="O38" s="41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</row>
    <row r="39" spans="1:40" ht="15" customHeight="1" x14ac:dyDescent="0.2">
      <c r="A39" s="198" t="s">
        <v>15</v>
      </c>
      <c r="B39" s="184"/>
      <c r="C39" s="184"/>
      <c r="D39" s="186">
        <v>14</v>
      </c>
      <c r="E39" s="199"/>
      <c r="F39" s="215"/>
      <c r="G39" s="170"/>
      <c r="H39" s="170"/>
      <c r="I39" s="173" t="str">
        <f t="shared" si="12"/>
        <v/>
      </c>
      <c r="J39" s="204"/>
      <c r="K39" s="175" t="str">
        <f>IF(AND(G39&gt;0,H39&gt;0),I39-J39,"")</f>
        <v/>
      </c>
      <c r="L39" s="178">
        <f>IF(E39&gt;0,300/E39,0)</f>
        <v>0</v>
      </c>
      <c r="M39" s="172" t="str">
        <f>IF(AND(I39&gt;=2,H39&gt;=1),L39*K39,"INVALID")</f>
        <v>INVALID</v>
      </c>
      <c r="N39" s="180"/>
      <c r="O39" s="41"/>
      <c r="P39" s="136" t="str">
        <f t="shared" ref="P39" si="16">IF(ISBLANK(H39),"",IF(AND(H39&lt;1),"D.O. Depletion &lt; 1.0 mg/L remaining in bottle. Environmental sample too strong. Use LESS Sample. Need more nutrient water in bottle. Sample is not dilute enough.",IF(AND(G39-H39&lt;2),"D.O. Depletion less than at least 2.0 mg/L. Environmental sample too weak. Use MORE Sample. Need less nutrient water in bottle. Sample is too dilute.","")))</f>
        <v/>
      </c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</row>
    <row r="40" spans="1:40" ht="15" customHeight="1" x14ac:dyDescent="0.2">
      <c r="A40" s="182"/>
      <c r="B40" s="185"/>
      <c r="C40" s="185"/>
      <c r="D40" s="187"/>
      <c r="E40" s="200"/>
      <c r="F40" s="215"/>
      <c r="G40" s="201"/>
      <c r="H40" s="201"/>
      <c r="I40" s="202"/>
      <c r="J40" s="204"/>
      <c r="K40" s="175"/>
      <c r="L40" s="178"/>
      <c r="M40" s="172"/>
      <c r="N40" s="180"/>
      <c r="O40" s="41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</row>
    <row r="41" spans="1:40" ht="15" customHeight="1" x14ac:dyDescent="0.2">
      <c r="A41" s="198" t="s">
        <v>15</v>
      </c>
      <c r="B41" s="184"/>
      <c r="C41" s="184"/>
      <c r="D41" s="186">
        <v>15</v>
      </c>
      <c r="E41" s="199"/>
      <c r="F41" s="215"/>
      <c r="G41" s="170"/>
      <c r="H41" s="170"/>
      <c r="I41" s="173" t="str">
        <f t="shared" si="12"/>
        <v/>
      </c>
      <c r="J41" s="204"/>
      <c r="K41" s="175" t="str">
        <f t="shared" ref="K41" si="17">IF(AND(G41&gt;0,H41&gt;0),I41-J41,"")</f>
        <v/>
      </c>
      <c r="L41" s="172">
        <f t="shared" ref="L41" si="18">IF(E41&gt;0,300/E41,0)</f>
        <v>0</v>
      </c>
      <c r="M41" s="172" t="str">
        <f>IF(AND(I41&gt;=2,H41&gt;=1),L41*K41,"INVALID")</f>
        <v>INVALID</v>
      </c>
      <c r="N41" s="180"/>
      <c r="O41" s="41"/>
      <c r="P41" s="136" t="str">
        <f t="shared" ref="P41" si="19">IF(ISBLANK(H41),"",IF(AND(H41&lt;1),"D.O. Depletion &lt; 1.0 mg/L remaining in bottle. Environmental sample too strong. Use LESS Sample. Need more nutrient water in bottle. Sample is not dilute enough.",IF(AND(G41-H41&lt;2),"D.O. Depletion less than at least 2.0 mg/L. Environmental sample too weak. Use MORE Sample. Need less nutrient water in bottle. Sample is too dilute.","")))</f>
        <v/>
      </c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</row>
    <row r="42" spans="1:40" ht="15" customHeight="1" thickBot="1" x14ac:dyDescent="0.25">
      <c r="A42" s="207"/>
      <c r="B42" s="208"/>
      <c r="C42" s="208"/>
      <c r="D42" s="225"/>
      <c r="E42" s="226"/>
      <c r="F42" s="216"/>
      <c r="G42" s="171"/>
      <c r="H42" s="171"/>
      <c r="I42" s="174"/>
      <c r="J42" s="205"/>
      <c r="K42" s="176"/>
      <c r="L42" s="177"/>
      <c r="M42" s="177"/>
      <c r="N42" s="181"/>
      <c r="O42" s="41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</row>
    <row r="43" spans="1:40" ht="13.5" thickBot="1" x14ac:dyDescent="0.25">
      <c r="A43" s="8" t="s">
        <v>6</v>
      </c>
      <c r="B43" s="50"/>
      <c r="C43" s="9"/>
      <c r="D43" s="10"/>
      <c r="E43" s="9"/>
      <c r="F43" s="51"/>
      <c r="G43" s="50"/>
      <c r="H43" s="50"/>
      <c r="I43" s="49"/>
      <c r="J43" s="11"/>
      <c r="K43" s="11"/>
      <c r="L43" s="49"/>
      <c r="M43" s="48" t="s">
        <v>15</v>
      </c>
      <c r="N43" s="94" t="e">
        <f>AVERAGEIF(M33:M42,"&gt;0")</f>
        <v>#DIV/0!</v>
      </c>
      <c r="O43" s="33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</row>
    <row r="44" spans="1:40" ht="15" customHeight="1" x14ac:dyDescent="0.2">
      <c r="A44" s="164" t="s">
        <v>16</v>
      </c>
      <c r="B44" s="165"/>
      <c r="C44" s="165"/>
      <c r="D44" s="166">
        <v>16</v>
      </c>
      <c r="E44" s="167"/>
      <c r="F44" s="168" t="str">
        <f>IF(F26&gt;0,F26,"")</f>
        <v/>
      </c>
      <c r="G44" s="169"/>
      <c r="H44" s="169"/>
      <c r="I44" s="139" t="str">
        <f t="shared" ref="I44:I52" si="20">IF(AND(G44&gt;0,H44&gt;0),G44-H44,"")</f>
        <v/>
      </c>
      <c r="J44" s="158" t="e">
        <f>IF(F44&gt;0,N24*F44,"")</f>
        <v>#DIV/0!</v>
      </c>
      <c r="K44" s="159" t="str">
        <f t="shared" ref="K44:K52" si="21">IF(AND(G44&gt;0,H44&gt;0),I44-J44,"")</f>
        <v/>
      </c>
      <c r="L44" s="160">
        <f t="shared" ref="L44:L52" si="22">IF(E44&gt;0,300/E44,0)</f>
        <v>0</v>
      </c>
      <c r="M44" s="160" t="str">
        <f>IF(AND(I44&gt;=2,H44&gt;=1),L44*K44,"INVALID")</f>
        <v>INVALID</v>
      </c>
      <c r="N44" s="161" t="e">
        <f>N54</f>
        <v>#DIV/0!</v>
      </c>
      <c r="O44" s="39"/>
      <c r="P44" s="341" t="str">
        <f>IF(ISBLANK(H44),"",IF(AND(H44&lt;1),"D.O. Depletion &lt; 1.0 mg/L remaining in bottle. Environmental sample too strong. Use LESS Sample. Need more nutrient water in bottle. Sample is not dilute enough.",IF(AND(G44-H44&lt;2),"D.O. Depletion less than at least 2.0 mg/L. Environmental sample too weak. Use MORE Sample. Need less nutrient water in bottle. Sample is too dilute.","")))</f>
        <v/>
      </c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</row>
    <row r="45" spans="1:40" ht="15" customHeight="1" x14ac:dyDescent="0.2">
      <c r="A45" s="131"/>
      <c r="B45" s="148"/>
      <c r="C45" s="148"/>
      <c r="D45" s="157"/>
      <c r="E45" s="152"/>
      <c r="F45" s="154"/>
      <c r="G45" s="147"/>
      <c r="H45" s="147"/>
      <c r="I45" s="139"/>
      <c r="J45" s="141"/>
      <c r="K45" s="143"/>
      <c r="L45" s="145"/>
      <c r="M45" s="145"/>
      <c r="N45" s="162"/>
      <c r="O45" s="39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</row>
    <row r="46" spans="1:40" ht="15" customHeight="1" x14ac:dyDescent="0.2">
      <c r="A46" s="131" t="s">
        <v>16</v>
      </c>
      <c r="B46" s="148"/>
      <c r="C46" s="148"/>
      <c r="D46" s="157">
        <v>17</v>
      </c>
      <c r="E46" s="152"/>
      <c r="F46" s="154" t="str">
        <f>IF(F26&gt;0,F26,"")</f>
        <v/>
      </c>
      <c r="G46" s="147"/>
      <c r="H46" s="147"/>
      <c r="I46" s="139" t="str">
        <f t="shared" si="20"/>
        <v/>
      </c>
      <c r="J46" s="141" t="e">
        <f>IF(F46&gt;0,N24*F46,"")</f>
        <v>#DIV/0!</v>
      </c>
      <c r="K46" s="143" t="str">
        <f t="shared" si="21"/>
        <v/>
      </c>
      <c r="L46" s="145">
        <f t="shared" si="22"/>
        <v>0</v>
      </c>
      <c r="M46" s="145" t="str">
        <f t="shared" ref="M46" si="23">IF(AND(I46&gt;=2,H46&gt;=1),L46*K46,"INVALID")</f>
        <v>INVALID</v>
      </c>
      <c r="N46" s="162"/>
      <c r="O46" s="39"/>
      <c r="P46" s="341" t="str">
        <f t="shared" ref="P46" si="24">IF(ISBLANK(H46),"",IF(AND(H46&lt;1),"D.O. Depletion &lt; 1.0 mg/L remaining in bottle. Environmental sample too strong. Use LESS Sample. Need more nutrient water in bottle. Sample is not dilute enough.",IF(AND(G46-H46&lt;2),"D.O. Depletion less than at least 2.0 mg/L. Environmental sample too weak. Use MORE Sample. Need less nutrient water in bottle. Sample is too dilute.","")))</f>
        <v/>
      </c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41"/>
    </row>
    <row r="47" spans="1:40" ht="15" customHeight="1" x14ac:dyDescent="0.2">
      <c r="A47" s="131"/>
      <c r="B47" s="148"/>
      <c r="C47" s="148"/>
      <c r="D47" s="157"/>
      <c r="E47" s="152"/>
      <c r="F47" s="154"/>
      <c r="G47" s="147"/>
      <c r="H47" s="147"/>
      <c r="I47" s="139"/>
      <c r="J47" s="141"/>
      <c r="K47" s="143"/>
      <c r="L47" s="145"/>
      <c r="M47" s="145"/>
      <c r="N47" s="162"/>
      <c r="O47" s="39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</row>
    <row r="48" spans="1:40" ht="15" customHeight="1" x14ac:dyDescent="0.2">
      <c r="A48" s="131" t="s">
        <v>16</v>
      </c>
      <c r="B48" s="148"/>
      <c r="C48" s="148"/>
      <c r="D48" s="150">
        <v>18</v>
      </c>
      <c r="E48" s="152"/>
      <c r="F48" s="154" t="str">
        <f>IF(F26&gt;0,F26,"")</f>
        <v/>
      </c>
      <c r="G48" s="147"/>
      <c r="H48" s="147"/>
      <c r="I48" s="139" t="str">
        <f t="shared" si="20"/>
        <v/>
      </c>
      <c r="J48" s="141" t="e">
        <f>IF(F48&gt;0,N24*F48,"")</f>
        <v>#DIV/0!</v>
      </c>
      <c r="K48" s="143" t="str">
        <f t="shared" si="21"/>
        <v/>
      </c>
      <c r="L48" s="145">
        <f t="shared" si="22"/>
        <v>0</v>
      </c>
      <c r="M48" s="145" t="str">
        <f t="shared" ref="M48" si="25">IF(AND(I48&gt;=2,H48&gt;=1),L48*K48,"INVALID")</f>
        <v>INVALID</v>
      </c>
      <c r="N48" s="162"/>
      <c r="O48" s="39"/>
      <c r="P48" s="341" t="str">
        <f t="shared" ref="P48" si="26">IF(ISBLANK(H48),"",IF(AND(H48&lt;1),"D.O. Depletion &lt; 1.0 mg/L remaining in bottle. Environmental sample too strong. Use LESS Sample. Need more nutrient water in bottle. Sample is not dilute enough.",IF(AND(G48-H48&lt;2),"D.O. Depletion less than at least 2.0 mg/L. Environmental sample too weak. Use MORE Sample. Need less nutrient water in bottle. Sample is too dilute.","")))</f>
        <v/>
      </c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</row>
    <row r="49" spans="1:40" ht="15" customHeight="1" x14ac:dyDescent="0.2">
      <c r="A49" s="131"/>
      <c r="B49" s="148"/>
      <c r="C49" s="148"/>
      <c r="D49" s="150"/>
      <c r="E49" s="152"/>
      <c r="F49" s="154"/>
      <c r="G49" s="147"/>
      <c r="H49" s="147"/>
      <c r="I49" s="139"/>
      <c r="J49" s="141"/>
      <c r="K49" s="143"/>
      <c r="L49" s="145"/>
      <c r="M49" s="145"/>
      <c r="N49" s="162"/>
      <c r="O49" s="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</row>
    <row r="50" spans="1:40" ht="15" customHeight="1" x14ac:dyDescent="0.2">
      <c r="A50" s="131" t="s">
        <v>16</v>
      </c>
      <c r="B50" s="148"/>
      <c r="C50" s="148"/>
      <c r="D50" s="150">
        <v>19</v>
      </c>
      <c r="E50" s="152"/>
      <c r="F50" s="154" t="str">
        <f>IF(F26&gt;0,F26,"")</f>
        <v/>
      </c>
      <c r="G50" s="147"/>
      <c r="H50" s="147"/>
      <c r="I50" s="139" t="str">
        <f t="shared" si="20"/>
        <v/>
      </c>
      <c r="J50" s="141" t="e">
        <f>IF(F50&gt;0,N24*F50,"")</f>
        <v>#DIV/0!</v>
      </c>
      <c r="K50" s="143" t="str">
        <f t="shared" si="21"/>
        <v/>
      </c>
      <c r="L50" s="145">
        <f t="shared" si="22"/>
        <v>0</v>
      </c>
      <c r="M50" s="145" t="str">
        <f t="shared" ref="M50" si="27">IF(AND(I50&gt;=2,H50&gt;=1),L50*K50,"INVALID")</f>
        <v>INVALID</v>
      </c>
      <c r="N50" s="162"/>
      <c r="O50" s="41"/>
      <c r="P50" s="341" t="str">
        <f t="shared" ref="P50" si="28">IF(ISBLANK(H50),"",IF(AND(H50&lt;1),"D.O. Depletion &lt; 1.0 mg/L remaining in bottle. Environmental sample too strong. Use LESS Sample. Need more nutrient water in bottle. Sample is not dilute enough.",IF(AND(G50-H50&lt;2),"D.O. Depletion less than at least 2.0 mg/L. Environmental sample too weak. Use MORE Sample. Need less nutrient water in bottle. Sample is too dilute.","")))</f>
        <v/>
      </c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</row>
    <row r="51" spans="1:40" ht="15" customHeight="1" x14ac:dyDescent="0.2">
      <c r="A51" s="131"/>
      <c r="B51" s="148"/>
      <c r="C51" s="148"/>
      <c r="D51" s="150"/>
      <c r="E51" s="152"/>
      <c r="F51" s="154"/>
      <c r="G51" s="147"/>
      <c r="H51" s="147"/>
      <c r="I51" s="139"/>
      <c r="J51" s="141"/>
      <c r="K51" s="143"/>
      <c r="L51" s="145"/>
      <c r="M51" s="145"/>
      <c r="N51" s="162"/>
      <c r="O51" s="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</row>
    <row r="52" spans="1:40" ht="15" customHeight="1" x14ac:dyDescent="0.2">
      <c r="A52" s="131" t="s">
        <v>16</v>
      </c>
      <c r="B52" s="148"/>
      <c r="C52" s="148"/>
      <c r="D52" s="150">
        <v>20</v>
      </c>
      <c r="E52" s="152"/>
      <c r="F52" s="154" t="str">
        <f>IF(F26&gt;0,F26,"")</f>
        <v/>
      </c>
      <c r="G52" s="147"/>
      <c r="H52" s="147"/>
      <c r="I52" s="139" t="str">
        <f t="shared" si="20"/>
        <v/>
      </c>
      <c r="J52" s="141" t="e">
        <f>IF(F52&gt;0,N24*F52,"")</f>
        <v>#DIV/0!</v>
      </c>
      <c r="K52" s="143" t="str">
        <f t="shared" si="21"/>
        <v/>
      </c>
      <c r="L52" s="145">
        <f t="shared" si="22"/>
        <v>0</v>
      </c>
      <c r="M52" s="145" t="str">
        <f t="shared" ref="M52" si="29">IF(AND(I52&gt;=2,H52&gt;=1),L52*K52,"INVALID")</f>
        <v>INVALID</v>
      </c>
      <c r="N52" s="162"/>
      <c r="O52" s="41"/>
      <c r="P52" s="341" t="str">
        <f t="shared" ref="P52" si="30">IF(ISBLANK(H52),"",IF(AND(H52&lt;1),"D.O. Depletion &lt; 1.0 mg/L remaining in bottle. Environmental sample too strong. Use LESS Sample. Need more nutrient water in bottle. Sample is not dilute enough.",IF(AND(G52-H52&lt;2),"D.O. Depletion less than at least 2.0 mg/L. Environmental sample too weak. Use MORE Sample. Need less nutrient water in bottle. Sample is too dilute.","")))</f>
        <v/>
      </c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</row>
    <row r="53" spans="1:40" ht="15" customHeight="1" thickBot="1" x14ac:dyDescent="0.25">
      <c r="A53" s="132"/>
      <c r="B53" s="149"/>
      <c r="C53" s="149"/>
      <c r="D53" s="151"/>
      <c r="E53" s="153"/>
      <c r="F53" s="155"/>
      <c r="G53" s="156"/>
      <c r="H53" s="156"/>
      <c r="I53" s="140"/>
      <c r="J53" s="142"/>
      <c r="K53" s="144"/>
      <c r="L53" s="146"/>
      <c r="M53" s="146"/>
      <c r="N53" s="163"/>
      <c r="O53" s="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</row>
    <row r="54" spans="1:40" ht="12.2" customHeight="1" thickBot="1" x14ac:dyDescent="0.25">
      <c r="A54" s="4" t="s">
        <v>6</v>
      </c>
      <c r="B54" s="26"/>
      <c r="C54" s="6"/>
      <c r="D54" s="7"/>
      <c r="E54" s="6"/>
      <c r="F54" s="27"/>
      <c r="G54" s="26"/>
      <c r="H54" s="26"/>
      <c r="I54" s="12"/>
      <c r="J54" s="5"/>
      <c r="K54" s="5"/>
      <c r="L54" s="12"/>
      <c r="M54" s="28" t="s">
        <v>16</v>
      </c>
      <c r="N54" s="29" t="e">
        <f>AVERAGEIF(M44:M49,"&gt;0")</f>
        <v>#DIV/0!</v>
      </c>
      <c r="O54" s="33"/>
    </row>
    <row r="55" spans="1:40" ht="18" customHeight="1" thickBot="1" x14ac:dyDescent="0.25">
      <c r="A55" s="30" t="s">
        <v>26</v>
      </c>
      <c r="B55" s="70"/>
      <c r="C55" s="31"/>
      <c r="D55" s="31"/>
      <c r="E55" s="31"/>
      <c r="F55" s="31"/>
      <c r="G55" s="31"/>
      <c r="H55" s="31"/>
      <c r="I55" s="31"/>
      <c r="J55" s="31"/>
      <c r="K55" s="31"/>
      <c r="L55" s="137" t="s">
        <v>23</v>
      </c>
      <c r="M55" s="138"/>
      <c r="N55" s="44" t="e">
        <f>(N43-N54)/N43*100%</f>
        <v>#DIV/0!</v>
      </c>
      <c r="O55" s="42"/>
    </row>
    <row r="56" spans="1:40" ht="18" customHeight="1" x14ac:dyDescent="0.2">
      <c r="A56" s="315"/>
      <c r="B56" s="316"/>
      <c r="C56" s="316"/>
      <c r="D56" s="316"/>
      <c r="E56" s="316"/>
      <c r="F56" s="316"/>
      <c r="G56" s="317"/>
      <c r="H56" s="330" t="s">
        <v>41</v>
      </c>
      <c r="I56" s="331"/>
      <c r="J56" s="331"/>
      <c r="K56" s="331"/>
      <c r="L56" s="332"/>
      <c r="M56" s="53" t="s">
        <v>34</v>
      </c>
      <c r="N56" s="22" t="s">
        <v>35</v>
      </c>
      <c r="O56" s="84"/>
      <c r="P56" s="13"/>
      <c r="Q56" s="13"/>
    </row>
    <row r="57" spans="1:40" ht="18" customHeight="1" x14ac:dyDescent="0.2">
      <c r="A57" s="318"/>
      <c r="B57" s="319"/>
      <c r="C57" s="319"/>
      <c r="D57" s="319"/>
      <c r="E57" s="319"/>
      <c r="F57" s="319"/>
      <c r="G57" s="320"/>
      <c r="H57" s="306" t="s">
        <v>48</v>
      </c>
      <c r="I57" s="307"/>
      <c r="J57" s="307"/>
      <c r="K57" s="307"/>
      <c r="L57" s="308"/>
      <c r="M57" s="15" t="s">
        <v>27</v>
      </c>
      <c r="N57" s="16" t="s">
        <v>32</v>
      </c>
      <c r="O57" s="10"/>
    </row>
    <row r="58" spans="1:40" ht="18" customHeight="1" x14ac:dyDescent="0.2">
      <c r="A58" s="318"/>
      <c r="B58" s="319"/>
      <c r="C58" s="319"/>
      <c r="D58" s="319"/>
      <c r="E58" s="319"/>
      <c r="F58" s="319"/>
      <c r="G58" s="320"/>
      <c r="H58" s="304" t="s">
        <v>18</v>
      </c>
      <c r="I58" s="303"/>
      <c r="J58" s="303"/>
      <c r="K58" s="303"/>
      <c r="L58" s="305"/>
      <c r="M58" s="15" t="s">
        <v>28</v>
      </c>
      <c r="N58" s="16" t="s">
        <v>33</v>
      </c>
      <c r="O58" s="10"/>
    </row>
    <row r="59" spans="1:40" ht="18" customHeight="1" x14ac:dyDescent="0.2">
      <c r="A59" s="318"/>
      <c r="B59" s="319"/>
      <c r="C59" s="319"/>
      <c r="D59" s="319"/>
      <c r="E59" s="319"/>
      <c r="F59" s="319"/>
      <c r="G59" s="320"/>
      <c r="H59" s="304" t="s">
        <v>49</v>
      </c>
      <c r="I59" s="303"/>
      <c r="J59" s="303"/>
      <c r="K59" s="303"/>
      <c r="L59" s="305"/>
      <c r="M59" s="15" t="s">
        <v>29</v>
      </c>
      <c r="N59" s="16" t="s">
        <v>27</v>
      </c>
      <c r="O59" s="10"/>
    </row>
    <row r="60" spans="1:40" ht="18" customHeight="1" x14ac:dyDescent="0.2">
      <c r="A60" s="318"/>
      <c r="B60" s="319"/>
      <c r="C60" s="319"/>
      <c r="D60" s="319"/>
      <c r="E60" s="319"/>
      <c r="F60" s="319"/>
      <c r="G60" s="320"/>
      <c r="H60" s="133" t="s">
        <v>50</v>
      </c>
      <c r="I60" s="134"/>
      <c r="J60" s="134"/>
      <c r="K60" s="134"/>
      <c r="L60" s="135"/>
      <c r="M60" s="15" t="s">
        <v>30</v>
      </c>
      <c r="N60" s="16" t="s">
        <v>28</v>
      </c>
      <c r="O60" s="10"/>
    </row>
    <row r="61" spans="1:40" ht="18" customHeight="1" x14ac:dyDescent="0.2">
      <c r="A61" s="318"/>
      <c r="B61" s="319"/>
      <c r="C61" s="319"/>
      <c r="D61" s="319"/>
      <c r="E61" s="319"/>
      <c r="F61" s="319"/>
      <c r="G61" s="320"/>
      <c r="H61" s="306" t="s">
        <v>42</v>
      </c>
      <c r="I61" s="307"/>
      <c r="J61" s="307"/>
      <c r="K61" s="307"/>
      <c r="L61" s="308"/>
      <c r="M61" s="15" t="s">
        <v>31</v>
      </c>
      <c r="N61" s="16" t="s">
        <v>29</v>
      </c>
      <c r="O61" s="10"/>
    </row>
    <row r="62" spans="1:40" ht="18" customHeight="1" x14ac:dyDescent="0.2">
      <c r="A62" s="318"/>
      <c r="B62" s="319"/>
      <c r="C62" s="319"/>
      <c r="D62" s="319"/>
      <c r="E62" s="319"/>
      <c r="F62" s="319"/>
      <c r="G62" s="320"/>
      <c r="H62" s="309" t="s">
        <v>47</v>
      </c>
      <c r="I62" s="310"/>
      <c r="J62" s="310"/>
      <c r="K62" s="310"/>
      <c r="L62" s="311"/>
      <c r="M62" s="15" t="s">
        <v>32</v>
      </c>
      <c r="N62" s="16" t="s">
        <v>30</v>
      </c>
      <c r="O62" s="10"/>
    </row>
    <row r="63" spans="1:40" ht="18" customHeight="1" thickBot="1" x14ac:dyDescent="0.25">
      <c r="A63" s="321"/>
      <c r="B63" s="322"/>
      <c r="C63" s="322"/>
      <c r="D63" s="322"/>
      <c r="E63" s="322"/>
      <c r="F63" s="322"/>
      <c r="G63" s="323"/>
      <c r="H63" s="312"/>
      <c r="I63" s="313"/>
      <c r="J63" s="313"/>
      <c r="K63" s="313"/>
      <c r="L63" s="314"/>
      <c r="M63" s="17" t="s">
        <v>33</v>
      </c>
      <c r="N63" s="18" t="s">
        <v>31</v>
      </c>
      <c r="O63" s="10"/>
    </row>
    <row r="64" spans="1:40" x14ac:dyDescent="0.2">
      <c r="A64" s="329"/>
      <c r="B64" s="329"/>
      <c r="C64" s="329"/>
      <c r="D64" s="329"/>
      <c r="E64" s="329"/>
      <c r="H64" s="67"/>
    </row>
    <row r="65" spans="1:10" x14ac:dyDescent="0.2">
      <c r="A65" s="329"/>
      <c r="B65" s="329"/>
      <c r="C65" s="329"/>
      <c r="D65" s="329"/>
      <c r="E65" s="329"/>
    </row>
    <row r="66" spans="1:10" x14ac:dyDescent="0.2">
      <c r="A66" s="329"/>
      <c r="B66" s="337"/>
      <c r="C66" s="337"/>
      <c r="D66" s="337"/>
      <c r="E66" s="337"/>
      <c r="J66" s="67"/>
    </row>
    <row r="67" spans="1:10" x14ac:dyDescent="0.2">
      <c r="A67" s="337"/>
      <c r="B67" s="337"/>
      <c r="C67" s="337"/>
      <c r="D67" s="337"/>
      <c r="E67" s="337"/>
    </row>
    <row r="68" spans="1:10" x14ac:dyDescent="0.2">
      <c r="A68" s="338"/>
      <c r="B68" s="339"/>
      <c r="C68" s="339"/>
      <c r="D68" s="339"/>
      <c r="E68" s="339"/>
    </row>
    <row r="69" spans="1:10" x14ac:dyDescent="0.2">
      <c r="A69" s="303"/>
      <c r="B69" s="303"/>
      <c r="C69" s="303"/>
      <c r="D69" s="303"/>
      <c r="E69" s="303"/>
    </row>
    <row r="70" spans="1:10" x14ac:dyDescent="0.2">
      <c r="A70" s="31"/>
      <c r="B70" s="31"/>
      <c r="C70" s="31"/>
      <c r="D70" s="31"/>
      <c r="E70" s="31"/>
    </row>
  </sheetData>
  <sheetProtection algorithmName="SHA-512" hashValue="zeYHQ/kZQvgzzE0iL07BC5DYXNkM57HdCca1OMm24fPjE5dG8ryD1atqrdx+FHSjH9KxX05g34gz/XkdmCSMLw==" saltValue="46fe5agOI/GZ9vRKd69k+g==" spinCount="100000" sheet="1" objects="1" scenarios="1"/>
  <mergeCells count="285">
    <mergeCell ref="I8:I9"/>
    <mergeCell ref="H10:H11"/>
    <mergeCell ref="I10:I11"/>
    <mergeCell ref="P10:AN11"/>
    <mergeCell ref="E1:N3"/>
    <mergeCell ref="B3:C3"/>
    <mergeCell ref="E4:N6"/>
    <mergeCell ref="B5:C5"/>
    <mergeCell ref="B7:C7"/>
    <mergeCell ref="E7:F7"/>
    <mergeCell ref="G7:K7"/>
    <mergeCell ref="M7:N7"/>
    <mergeCell ref="J8:J9"/>
    <mergeCell ref="K8:K9"/>
    <mergeCell ref="L8:L9"/>
    <mergeCell ref="M8:M9"/>
    <mergeCell ref="N8:N9"/>
    <mergeCell ref="B9:C9"/>
    <mergeCell ref="A10:A11"/>
    <mergeCell ref="B10:B11"/>
    <mergeCell ref="C10:C11"/>
    <mergeCell ref="D10:D11"/>
    <mergeCell ref="E10:F15"/>
    <mergeCell ref="G10:G11"/>
    <mergeCell ref="A8:A9"/>
    <mergeCell ref="D8:D9"/>
    <mergeCell ref="E8:E9"/>
    <mergeCell ref="F8:F9"/>
    <mergeCell ref="G8:H8"/>
    <mergeCell ref="P12:AN13"/>
    <mergeCell ref="A14:A15"/>
    <mergeCell ref="B14:B15"/>
    <mergeCell ref="C14:C15"/>
    <mergeCell ref="D14:D15"/>
    <mergeCell ref="G14:G15"/>
    <mergeCell ref="H14:H15"/>
    <mergeCell ref="I14:I15"/>
    <mergeCell ref="P14:AN15"/>
    <mergeCell ref="A12:A13"/>
    <mergeCell ref="B12:B13"/>
    <mergeCell ref="C12:C13"/>
    <mergeCell ref="D12:D13"/>
    <mergeCell ref="G12:G13"/>
    <mergeCell ref="H12:H13"/>
    <mergeCell ref="I12:I13"/>
    <mergeCell ref="G16:H16"/>
    <mergeCell ref="P16:AN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P17:AN18"/>
    <mergeCell ref="A19:A20"/>
    <mergeCell ref="B19:B20"/>
    <mergeCell ref="C19:C20"/>
    <mergeCell ref="D19:D20"/>
    <mergeCell ref="E19:E20"/>
    <mergeCell ref="F19:F20"/>
    <mergeCell ref="G19:G20"/>
    <mergeCell ref="H19:H20"/>
    <mergeCell ref="P19:AN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P23:AN24"/>
    <mergeCell ref="J24:K24"/>
    <mergeCell ref="L24:M25"/>
    <mergeCell ref="N24:N25"/>
    <mergeCell ref="G25:H25"/>
    <mergeCell ref="J25:K25"/>
    <mergeCell ref="P25:AN25"/>
    <mergeCell ref="I21:I22"/>
    <mergeCell ref="P21:AN22"/>
    <mergeCell ref="M26:M27"/>
    <mergeCell ref="N26:N31"/>
    <mergeCell ref="P26:AN27"/>
    <mergeCell ref="A28:A29"/>
    <mergeCell ref="B28:B29"/>
    <mergeCell ref="C28:C29"/>
    <mergeCell ref="D28:D29"/>
    <mergeCell ref="E28:E29"/>
    <mergeCell ref="F28:F29"/>
    <mergeCell ref="G28:G29"/>
    <mergeCell ref="G26:G27"/>
    <mergeCell ref="H26:H27"/>
    <mergeCell ref="I26:I27"/>
    <mergeCell ref="J26:J27"/>
    <mergeCell ref="K26:K27"/>
    <mergeCell ref="L26:L27"/>
    <mergeCell ref="A26:A27"/>
    <mergeCell ref="B26:B27"/>
    <mergeCell ref="C26:C27"/>
    <mergeCell ref="D26:D27"/>
    <mergeCell ref="E26:E27"/>
    <mergeCell ref="F26:F27"/>
    <mergeCell ref="P28:AN29"/>
    <mergeCell ref="A30:A31"/>
    <mergeCell ref="P30:AN31"/>
    <mergeCell ref="B30:B31"/>
    <mergeCell ref="C30:C31"/>
    <mergeCell ref="D30:D31"/>
    <mergeCell ref="E30:E31"/>
    <mergeCell ref="F30:F31"/>
    <mergeCell ref="G30:G31"/>
    <mergeCell ref="H30:H31"/>
    <mergeCell ref="I30:I31"/>
    <mergeCell ref="J28:J29"/>
    <mergeCell ref="K28:K29"/>
    <mergeCell ref="L28:L29"/>
    <mergeCell ref="M28:M29"/>
    <mergeCell ref="J30:J31"/>
    <mergeCell ref="K30:K31"/>
    <mergeCell ref="L30:L31"/>
    <mergeCell ref="M30:M31"/>
    <mergeCell ref="H28:H29"/>
    <mergeCell ref="I28:I29"/>
    <mergeCell ref="L35:L36"/>
    <mergeCell ref="M35:M36"/>
    <mergeCell ref="A33:A34"/>
    <mergeCell ref="B33:B34"/>
    <mergeCell ref="C33:C34"/>
    <mergeCell ref="D33:D34"/>
    <mergeCell ref="E33:E34"/>
    <mergeCell ref="L33:L34"/>
    <mergeCell ref="M33:M34"/>
    <mergeCell ref="A35:A36"/>
    <mergeCell ref="B35:B36"/>
    <mergeCell ref="C35:C36"/>
    <mergeCell ref="D35:D36"/>
    <mergeCell ref="E35:E36"/>
    <mergeCell ref="G35:G36"/>
    <mergeCell ref="F33:F42"/>
    <mergeCell ref="G33:G34"/>
    <mergeCell ref="H33:H34"/>
    <mergeCell ref="I33:I34"/>
    <mergeCell ref="J33:J42"/>
    <mergeCell ref="K33:K34"/>
    <mergeCell ref="H35:H36"/>
    <mergeCell ref="I35:I36"/>
    <mergeCell ref="I39:I40"/>
    <mergeCell ref="H41:H42"/>
    <mergeCell ref="I41:I42"/>
    <mergeCell ref="K41:K42"/>
    <mergeCell ref="L41:L42"/>
    <mergeCell ref="M41:M42"/>
    <mergeCell ref="P41:AN42"/>
    <mergeCell ref="A39:A40"/>
    <mergeCell ref="B39:B40"/>
    <mergeCell ref="C39:C40"/>
    <mergeCell ref="D39:D40"/>
    <mergeCell ref="E39:E40"/>
    <mergeCell ref="G39:G40"/>
    <mergeCell ref="K39:K40"/>
    <mergeCell ref="L39:L40"/>
    <mergeCell ref="M39:M40"/>
    <mergeCell ref="A41:A42"/>
    <mergeCell ref="B41:B42"/>
    <mergeCell ref="C41:C42"/>
    <mergeCell ref="D41:D42"/>
    <mergeCell ref="E41:E42"/>
    <mergeCell ref="G41:G42"/>
    <mergeCell ref="N33:N42"/>
    <mergeCell ref="P33:AN34"/>
    <mergeCell ref="K35:K36"/>
    <mergeCell ref="P35:AN36"/>
    <mergeCell ref="A37:A38"/>
    <mergeCell ref="B37:B38"/>
    <mergeCell ref="C37:C38"/>
    <mergeCell ref="D37:D38"/>
    <mergeCell ref="E37:E38"/>
    <mergeCell ref="G37:G38"/>
    <mergeCell ref="H37:H38"/>
    <mergeCell ref="H39:H40"/>
    <mergeCell ref="P39:AN40"/>
    <mergeCell ref="K37:K38"/>
    <mergeCell ref="L37:L38"/>
    <mergeCell ref="M37:M38"/>
    <mergeCell ref="P37:AN38"/>
    <mergeCell ref="I37:I38"/>
    <mergeCell ref="M44:M45"/>
    <mergeCell ref="N44:N53"/>
    <mergeCell ref="P44:AN45"/>
    <mergeCell ref="A46:A47"/>
    <mergeCell ref="B46:B47"/>
    <mergeCell ref="C46:C47"/>
    <mergeCell ref="D46:D47"/>
    <mergeCell ref="E46:E47"/>
    <mergeCell ref="F46:F47"/>
    <mergeCell ref="G46:G47"/>
    <mergeCell ref="G44:G45"/>
    <mergeCell ref="H44:H45"/>
    <mergeCell ref="I44:I45"/>
    <mergeCell ref="J44:J45"/>
    <mergeCell ref="K44:K45"/>
    <mergeCell ref="L44:L45"/>
    <mergeCell ref="A44:A45"/>
    <mergeCell ref="B44:B45"/>
    <mergeCell ref="C44:C45"/>
    <mergeCell ref="D44:D45"/>
    <mergeCell ref="E44:E45"/>
    <mergeCell ref="F44:F45"/>
    <mergeCell ref="P46:AN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H46:H47"/>
    <mergeCell ref="I46:I47"/>
    <mergeCell ref="J46:J47"/>
    <mergeCell ref="K46:K47"/>
    <mergeCell ref="L46:L47"/>
    <mergeCell ref="M46:M47"/>
    <mergeCell ref="J48:J49"/>
    <mergeCell ref="K48:K49"/>
    <mergeCell ref="L48:L49"/>
    <mergeCell ref="M48:M49"/>
    <mergeCell ref="P48:AN49"/>
    <mergeCell ref="A50:A51"/>
    <mergeCell ref="B50:B51"/>
    <mergeCell ref="C50:C51"/>
    <mergeCell ref="D50:D51"/>
    <mergeCell ref="E50:E51"/>
    <mergeCell ref="L50:L51"/>
    <mergeCell ref="M50:M51"/>
    <mergeCell ref="P50:AN51"/>
    <mergeCell ref="A52:A53"/>
    <mergeCell ref="B52:B53"/>
    <mergeCell ref="C52:C53"/>
    <mergeCell ref="D52:D53"/>
    <mergeCell ref="E52:E53"/>
    <mergeCell ref="F52:F53"/>
    <mergeCell ref="G52:G53"/>
    <mergeCell ref="F50:F51"/>
    <mergeCell ref="G50:G51"/>
    <mergeCell ref="H50:H51"/>
    <mergeCell ref="I50:I51"/>
    <mergeCell ref="J50:J51"/>
    <mergeCell ref="K50:K51"/>
    <mergeCell ref="A64:E64"/>
    <mergeCell ref="A65:E65"/>
    <mergeCell ref="A66:E66"/>
    <mergeCell ref="A67:E67"/>
    <mergeCell ref="A68:E68"/>
    <mergeCell ref="A69:E69"/>
    <mergeCell ref="P52:AN53"/>
    <mergeCell ref="L55:M55"/>
    <mergeCell ref="A56:G63"/>
    <mergeCell ref="H56:L56"/>
    <mergeCell ref="H57:L57"/>
    <mergeCell ref="H58:L58"/>
    <mergeCell ref="H59:L59"/>
    <mergeCell ref="H60:L60"/>
    <mergeCell ref="H61:L61"/>
    <mergeCell ref="H62:L63"/>
    <mergeCell ref="H52:H53"/>
    <mergeCell ref="I52:I53"/>
    <mergeCell ref="J52:J53"/>
    <mergeCell ref="K52:K53"/>
    <mergeCell ref="L52:L53"/>
    <mergeCell ref="M52:M53"/>
  </mergeCells>
  <conditionalFormatting sqref="I10:I16">
    <cfRule type="cellIs" dxfId="257" priority="42" operator="greaterThan">
      <formula>0.2</formula>
    </cfRule>
  </conditionalFormatting>
  <conditionalFormatting sqref="M26:M31">
    <cfRule type="containsText" dxfId="256" priority="29" operator="containsText" text="invalid">
      <formula>NOT(ISERROR(SEARCH("invalid",M26)))</formula>
    </cfRule>
    <cfRule type="cellIs" dxfId="255" priority="40" operator="lessThan">
      <formula>167.5</formula>
    </cfRule>
    <cfRule type="cellIs" dxfId="254" priority="41" operator="greaterThan">
      <formula>228.5</formula>
    </cfRule>
  </conditionalFormatting>
  <conditionalFormatting sqref="M33:M42 M44:M53">
    <cfRule type="containsText" dxfId="253" priority="39" operator="containsText" text="INVALID">
      <formula>NOT(ISERROR(SEARCH("INVALID",M33)))</formula>
    </cfRule>
  </conditionalFormatting>
  <conditionalFormatting sqref="P33 P44 P46 P48 P50 P52 P35 P37 P39 P41">
    <cfRule type="containsText" dxfId="252" priority="38" operator="containsText" text="Sample">
      <formula>NOT(ISERROR(SEARCH("Sample",P33)))</formula>
    </cfRule>
  </conditionalFormatting>
  <conditionalFormatting sqref="P26 P28 P30">
    <cfRule type="containsText" dxfId="251" priority="37" operator="containsText" text="seed">
      <formula>NOT(ISERROR(SEARCH("seed",P26)))</formula>
    </cfRule>
  </conditionalFormatting>
  <conditionalFormatting sqref="P14 P10 P12">
    <cfRule type="containsText" dxfId="250" priority="36" operator="containsText" text="contamination">
      <formula>NOT(ISERROR(SEARCH("contamination",P10)))</formula>
    </cfRule>
  </conditionalFormatting>
  <conditionalFormatting sqref="P16">
    <cfRule type="containsText" dxfId="249" priority="35" operator="containsText" text="outside">
      <formula>NOT(ISERROR(SEARCH("outside",P16)))</formula>
    </cfRule>
  </conditionalFormatting>
  <conditionalFormatting sqref="I16 F25 I25 N26 P16 N43 N54 N32">
    <cfRule type="containsErrors" dxfId="248" priority="34">
      <formula>ISERROR(F16)</formula>
    </cfRule>
  </conditionalFormatting>
  <conditionalFormatting sqref="M18">
    <cfRule type="containsErrors" dxfId="247" priority="33">
      <formula>ISERROR(M18)</formula>
    </cfRule>
  </conditionalFormatting>
  <conditionalFormatting sqref="N33">
    <cfRule type="containsErrors" dxfId="246" priority="32">
      <formula>ISERROR(N33)</formula>
    </cfRule>
  </conditionalFormatting>
  <conditionalFormatting sqref="N44">
    <cfRule type="containsErrors" dxfId="245" priority="31">
      <formula>ISERROR(N44)</formula>
    </cfRule>
  </conditionalFormatting>
  <conditionalFormatting sqref="N55">
    <cfRule type="containsErrors" dxfId="244" priority="30">
      <formula>ISERROR(N55)</formula>
    </cfRule>
  </conditionalFormatting>
  <conditionalFormatting sqref="M33:M42">
    <cfRule type="containsText" dxfId="243" priority="28" operator="containsText" text="invalid">
      <formula>NOT(ISERROR(SEARCH("invalid",M33)))</formula>
    </cfRule>
  </conditionalFormatting>
  <conditionalFormatting sqref="M44:M53">
    <cfRule type="containsText" dxfId="242" priority="27" operator="containsText" text="invalid">
      <formula>NOT(ISERROR(SEARCH("invalid",M44)))</formula>
    </cfRule>
  </conditionalFormatting>
  <conditionalFormatting sqref="I26:M31 P30 P28 P26">
    <cfRule type="cellIs" dxfId="241" priority="25" operator="equal">
      <formula>0</formula>
    </cfRule>
    <cfRule type="containsErrors" dxfId="240" priority="26">
      <formula>ISERROR(I26)</formula>
    </cfRule>
  </conditionalFormatting>
  <conditionalFormatting sqref="I33:M42 P41 P39 P37 P35 P33">
    <cfRule type="cellIs" dxfId="239" priority="23" operator="equal">
      <formula>0</formula>
    </cfRule>
    <cfRule type="containsErrors" dxfId="238" priority="24">
      <formula>ISERROR(I33)</formula>
    </cfRule>
  </conditionalFormatting>
  <conditionalFormatting sqref="I44:N53 P44 P50 P48 P46 P52">
    <cfRule type="cellIs" dxfId="237" priority="21" operator="equal">
      <formula>0</formula>
    </cfRule>
    <cfRule type="containsErrors" dxfId="236" priority="22">
      <formula>ISERROR(I44)</formula>
    </cfRule>
  </conditionalFormatting>
  <conditionalFormatting sqref="P30 P28 P26">
    <cfRule type="containsBlanks" dxfId="235" priority="20">
      <formula>LEN(TRIM(P26))=0</formula>
    </cfRule>
  </conditionalFormatting>
  <conditionalFormatting sqref="I10:I15">
    <cfRule type="containsBlanks" dxfId="234" priority="19">
      <formula>LEN(TRIM(I10))=0</formula>
    </cfRule>
  </conditionalFormatting>
  <conditionalFormatting sqref="J24:K25">
    <cfRule type="containsText" dxfId="233" priority="18" operator="containsText" text="too">
      <formula>NOT(ISERROR(SEARCH("too",J24)))</formula>
    </cfRule>
  </conditionalFormatting>
  <conditionalFormatting sqref="E19 E21 E23 E17">
    <cfRule type="containsText" dxfId="232" priority="17" operator="containsText" text="delete">
      <formula>NOT(ISERROR(SEARCH("delete",E17)))</formula>
    </cfRule>
  </conditionalFormatting>
  <conditionalFormatting sqref="P25">
    <cfRule type="containsText" dxfId="231" priority="16" operator="containsText" text="seed">
      <formula>NOT(ISERROR(SEARCH("seed",P25)))</formula>
    </cfRule>
  </conditionalFormatting>
  <conditionalFormatting sqref="J24:K25 N24:N25 P25">
    <cfRule type="containsErrors" dxfId="230" priority="15">
      <formula>ISERROR(J24)</formula>
    </cfRule>
  </conditionalFormatting>
  <conditionalFormatting sqref="M26:M31 M33:M42 M44:M53">
    <cfRule type="cellIs" dxfId="229" priority="14" operator="lessThan">
      <formula>0</formula>
    </cfRule>
  </conditionalFormatting>
  <conditionalFormatting sqref="P17 P23 P19 P21">
    <cfRule type="containsText" dxfId="228" priority="13" operator="containsText" text="Need">
      <formula>NOT(ISERROR(SEARCH("Need",P17)))</formula>
    </cfRule>
  </conditionalFormatting>
  <conditionalFormatting sqref="I17:I24">
    <cfRule type="expression" dxfId="227" priority="12">
      <formula>(G17-H17&lt;2)</formula>
    </cfRule>
  </conditionalFormatting>
  <conditionalFormatting sqref="I17:I24">
    <cfRule type="expression" dxfId="226" priority="11">
      <formula>(H17&lt;1)</formula>
    </cfRule>
  </conditionalFormatting>
  <conditionalFormatting sqref="I17:I24">
    <cfRule type="expression" dxfId="225" priority="10">
      <formula>ISBLANK(H17)</formula>
    </cfRule>
  </conditionalFormatting>
  <conditionalFormatting sqref="E17:E18">
    <cfRule type="expression" dxfId="224" priority="9">
      <formula>ISBLANK(H17)</formula>
    </cfRule>
  </conditionalFormatting>
  <conditionalFormatting sqref="E19:E20">
    <cfRule type="expression" dxfId="223" priority="8">
      <formula>ISBLANK(H19)</formula>
    </cfRule>
  </conditionalFormatting>
  <conditionalFormatting sqref="E21:E22">
    <cfRule type="expression" dxfId="222" priority="7">
      <formula>ISBLANK(H21)</formula>
    </cfRule>
  </conditionalFormatting>
  <conditionalFormatting sqref="E23:E24">
    <cfRule type="expression" dxfId="221" priority="6">
      <formula>ISBLANK(H23)</formula>
    </cfRule>
  </conditionalFormatting>
  <conditionalFormatting sqref="P10:AN15">
    <cfRule type="containsText" dxfId="220" priority="4" operator="containsText" text="meter">
      <formula>NOT(ISERROR(SEARCH("meter",P10)))</formula>
    </cfRule>
    <cfRule type="containsText" dxfId="219" priority="5" operator="containsText" text="False">
      <formula>NOT(ISERROR(SEARCH("False",P10)))</formula>
    </cfRule>
  </conditionalFormatting>
  <conditionalFormatting sqref="I10:I11">
    <cfRule type="expression" dxfId="218" priority="3">
      <formula>I10&lt;0</formula>
    </cfRule>
  </conditionalFormatting>
  <conditionalFormatting sqref="I12:I13">
    <cfRule type="expression" dxfId="217" priority="2">
      <formula>I12&lt;0</formula>
    </cfRule>
  </conditionalFormatting>
  <conditionalFormatting sqref="I14:I15">
    <cfRule type="expression" dxfId="216" priority="1">
      <formula>I14&lt;0</formula>
    </cfRule>
  </conditionalFormatting>
  <pageMargins left="0.7" right="0.7" top="0.75" bottom="0.75" header="0.3" footer="0.3"/>
  <pageSetup scale="50" orientation="landscape" r:id="rId1"/>
  <colBreaks count="1" manualBreakCount="1">
    <brk id="16" max="1048575" man="1"/>
  </col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70"/>
  <sheetViews>
    <sheetView showGridLines="0" zoomScaleNormal="100" workbookViewId="0"/>
  </sheetViews>
  <sheetFormatPr defaultRowHeight="12.75" x14ac:dyDescent="0.2"/>
  <cols>
    <col min="1" max="1" width="18" style="1" customWidth="1"/>
    <col min="2" max="8" width="11.7109375" style="1" customWidth="1"/>
    <col min="9" max="13" width="13.7109375" style="1" customWidth="1"/>
    <col min="14" max="14" width="15.7109375" style="1" customWidth="1"/>
    <col min="15" max="15" width="1.28515625" style="43" customWidth="1"/>
    <col min="16" max="16384" width="9.140625" style="1"/>
  </cols>
  <sheetData>
    <row r="1" spans="1:40" ht="12.75" customHeight="1" x14ac:dyDescent="0.2">
      <c r="A1" s="78" t="s">
        <v>25</v>
      </c>
      <c r="B1" s="79" t="s">
        <v>24</v>
      </c>
      <c r="C1" s="79"/>
      <c r="D1" s="19"/>
      <c r="E1" s="281" t="s">
        <v>22</v>
      </c>
      <c r="F1" s="281"/>
      <c r="G1" s="281"/>
      <c r="H1" s="281"/>
      <c r="I1" s="281"/>
      <c r="J1" s="281"/>
      <c r="K1" s="281"/>
      <c r="L1" s="281"/>
      <c r="M1" s="281"/>
      <c r="N1" s="282"/>
      <c r="O1" s="34"/>
    </row>
    <row r="2" spans="1:40" ht="12.75" customHeight="1" x14ac:dyDescent="0.2">
      <c r="A2" s="2" t="s">
        <v>19</v>
      </c>
      <c r="B2" s="3" t="s">
        <v>19</v>
      </c>
      <c r="C2" s="20"/>
      <c r="D2" s="14"/>
      <c r="E2" s="283"/>
      <c r="F2" s="283"/>
      <c r="G2" s="283"/>
      <c r="H2" s="283"/>
      <c r="I2" s="283"/>
      <c r="J2" s="283"/>
      <c r="K2" s="283"/>
      <c r="L2" s="283"/>
      <c r="M2" s="283"/>
      <c r="N2" s="284"/>
      <c r="O2" s="34"/>
    </row>
    <row r="3" spans="1:40" ht="12.75" customHeight="1" x14ac:dyDescent="0.2">
      <c r="A3" s="25"/>
      <c r="B3" s="285"/>
      <c r="C3" s="285"/>
      <c r="D3" s="23"/>
      <c r="E3" s="283"/>
      <c r="F3" s="283"/>
      <c r="G3" s="283"/>
      <c r="H3" s="283"/>
      <c r="I3" s="283"/>
      <c r="J3" s="283"/>
      <c r="K3" s="283"/>
      <c r="L3" s="283"/>
      <c r="M3" s="283"/>
      <c r="N3" s="284"/>
      <c r="O3" s="34"/>
    </row>
    <row r="4" spans="1:40" ht="12.75" customHeight="1" x14ac:dyDescent="0.2">
      <c r="A4" s="2" t="s">
        <v>20</v>
      </c>
      <c r="B4" s="3" t="s">
        <v>20</v>
      </c>
      <c r="C4" s="20"/>
      <c r="D4" s="14"/>
      <c r="E4" s="286" t="s">
        <v>21</v>
      </c>
      <c r="F4" s="286"/>
      <c r="G4" s="286"/>
      <c r="H4" s="286"/>
      <c r="I4" s="286"/>
      <c r="J4" s="286"/>
      <c r="K4" s="286"/>
      <c r="L4" s="286"/>
      <c r="M4" s="286"/>
      <c r="N4" s="287"/>
      <c r="O4" s="35"/>
    </row>
    <row r="5" spans="1:40" ht="12.75" customHeight="1" x14ac:dyDescent="0.2">
      <c r="A5" s="25"/>
      <c r="B5" s="285"/>
      <c r="C5" s="285"/>
      <c r="D5" s="23"/>
      <c r="E5" s="286"/>
      <c r="F5" s="286"/>
      <c r="G5" s="286"/>
      <c r="H5" s="286"/>
      <c r="I5" s="286"/>
      <c r="J5" s="286"/>
      <c r="K5" s="286"/>
      <c r="L5" s="286"/>
      <c r="M5" s="286"/>
      <c r="N5" s="287"/>
      <c r="O5" s="35"/>
    </row>
    <row r="6" spans="1:40" ht="12.75" customHeight="1" x14ac:dyDescent="0.2">
      <c r="A6" s="2" t="s">
        <v>36</v>
      </c>
      <c r="B6" s="3" t="s">
        <v>36</v>
      </c>
      <c r="C6" s="3"/>
      <c r="D6" s="23"/>
      <c r="E6" s="286"/>
      <c r="F6" s="286"/>
      <c r="G6" s="286"/>
      <c r="H6" s="286"/>
      <c r="I6" s="286"/>
      <c r="J6" s="286"/>
      <c r="K6" s="286"/>
      <c r="L6" s="286"/>
      <c r="M6" s="286"/>
      <c r="N6" s="287"/>
      <c r="O6" s="35"/>
    </row>
    <row r="7" spans="1:40" ht="12.75" customHeight="1" x14ac:dyDescent="0.2">
      <c r="A7" s="24"/>
      <c r="B7" s="288"/>
      <c r="C7" s="288"/>
      <c r="D7" s="31"/>
      <c r="E7" s="289"/>
      <c r="F7" s="289"/>
      <c r="G7" s="289"/>
      <c r="H7" s="289"/>
      <c r="I7" s="289"/>
      <c r="J7" s="289"/>
      <c r="K7" s="289"/>
      <c r="L7" s="21"/>
      <c r="M7" s="289"/>
      <c r="N7" s="290"/>
      <c r="O7" s="36"/>
    </row>
    <row r="8" spans="1:40" ht="14.25" customHeight="1" x14ac:dyDescent="0.2">
      <c r="A8" s="262" t="s">
        <v>0</v>
      </c>
      <c r="B8" s="83" t="s">
        <v>1</v>
      </c>
      <c r="C8" s="82" t="s">
        <v>40</v>
      </c>
      <c r="D8" s="264" t="s">
        <v>9</v>
      </c>
      <c r="E8" s="264" t="s">
        <v>10</v>
      </c>
      <c r="F8" s="264" t="s">
        <v>11</v>
      </c>
      <c r="G8" s="266" t="s">
        <v>7</v>
      </c>
      <c r="H8" s="266"/>
      <c r="I8" s="267" t="s">
        <v>37</v>
      </c>
      <c r="J8" s="267" t="s">
        <v>8</v>
      </c>
      <c r="K8" s="267" t="s">
        <v>12</v>
      </c>
      <c r="L8" s="267" t="s">
        <v>38</v>
      </c>
      <c r="M8" s="267" t="s">
        <v>39</v>
      </c>
      <c r="N8" s="299" t="s">
        <v>13</v>
      </c>
      <c r="O8" s="37"/>
    </row>
    <row r="9" spans="1:40" ht="55.5" customHeight="1" thickBot="1" x14ac:dyDescent="0.25">
      <c r="A9" s="263"/>
      <c r="B9" s="301" t="s">
        <v>43</v>
      </c>
      <c r="C9" s="302"/>
      <c r="D9" s="265"/>
      <c r="E9" s="265"/>
      <c r="F9" s="265"/>
      <c r="G9" s="69" t="s">
        <v>2</v>
      </c>
      <c r="H9" s="69" t="s">
        <v>3</v>
      </c>
      <c r="I9" s="268"/>
      <c r="J9" s="268"/>
      <c r="K9" s="268"/>
      <c r="L9" s="268"/>
      <c r="M9" s="268"/>
      <c r="N9" s="300"/>
      <c r="O9" s="37"/>
    </row>
    <row r="10" spans="1:40" ht="15" customHeight="1" x14ac:dyDescent="0.2">
      <c r="A10" s="276" t="s">
        <v>45</v>
      </c>
      <c r="B10" s="277"/>
      <c r="C10" s="165"/>
      <c r="D10" s="254">
        <v>1</v>
      </c>
      <c r="E10" s="292"/>
      <c r="F10" s="293"/>
      <c r="G10" s="279"/>
      <c r="H10" s="280"/>
      <c r="I10" s="271" t="str">
        <f>IF(AND(G10&gt;0,H10&gt;0),G10-H10,"")</f>
        <v/>
      </c>
      <c r="J10" s="90"/>
      <c r="K10" s="91"/>
      <c r="L10" s="71"/>
      <c r="M10" s="71"/>
      <c r="N10" s="72"/>
      <c r="O10" s="85"/>
      <c r="P10" s="136" t="str">
        <f>IF(ISBLANK(H10),"",IF(AND(I10&gt;0.2,I10&lt;0.3),"Contamination, Labware, or Supersaturation of Dilution (D.I.) water.",IF(AND(I10&gt;0.29),"Review SOP's and fix the contamination issue.",IF(AND(I10&lt;0),"D.O. meter equipment issues."))))</f>
        <v/>
      </c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</row>
    <row r="11" spans="1:40" ht="15" customHeight="1" x14ac:dyDescent="0.2">
      <c r="A11" s="272"/>
      <c r="B11" s="278"/>
      <c r="C11" s="148"/>
      <c r="D11" s="255"/>
      <c r="E11" s="294"/>
      <c r="F11" s="295"/>
      <c r="G11" s="274"/>
      <c r="H11" s="201"/>
      <c r="I11" s="269"/>
      <c r="J11" s="92"/>
      <c r="K11" s="93"/>
      <c r="L11" s="59"/>
      <c r="M11" s="59"/>
      <c r="N11" s="61"/>
      <c r="O11" s="85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</row>
    <row r="12" spans="1:40" ht="15" customHeight="1" x14ac:dyDescent="0.2">
      <c r="A12" s="258" t="s">
        <v>45</v>
      </c>
      <c r="B12" s="273"/>
      <c r="C12" s="148"/>
      <c r="D12" s="255">
        <v>2</v>
      </c>
      <c r="E12" s="294"/>
      <c r="F12" s="295"/>
      <c r="G12" s="170"/>
      <c r="H12" s="170"/>
      <c r="I12" s="269" t="str">
        <f>IF(AND(G12&gt;0,H12&gt;0),G12-H12,"")</f>
        <v/>
      </c>
      <c r="J12" s="92"/>
      <c r="K12" s="93"/>
      <c r="L12" s="59"/>
      <c r="M12" s="59"/>
      <c r="N12" s="61"/>
      <c r="O12" s="86"/>
      <c r="P12" s="136" t="str">
        <f>IF(ISBLANK(H12),"",IF(AND(I12&gt;0.2,I12&lt;0.3),"Contamination, Labware, or Supersaturation of Dilution (D.I.) water.",IF(AND(I12&gt;0.29),"Review SOP's and fix the contamination issue.",IF(AND(I12&lt;0),"D.O. meter equipment issues."))))</f>
        <v/>
      </c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</row>
    <row r="13" spans="1:40" ht="15" customHeight="1" x14ac:dyDescent="0.2">
      <c r="A13" s="272"/>
      <c r="B13" s="274"/>
      <c r="C13" s="148"/>
      <c r="D13" s="255"/>
      <c r="E13" s="294"/>
      <c r="F13" s="295"/>
      <c r="G13" s="275"/>
      <c r="H13" s="275"/>
      <c r="I13" s="270"/>
      <c r="J13" s="92"/>
      <c r="K13" s="93"/>
      <c r="L13" s="59"/>
      <c r="M13" s="59"/>
      <c r="N13" s="61"/>
      <c r="O13" s="8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</row>
    <row r="14" spans="1:40" ht="15" customHeight="1" x14ac:dyDescent="0.2">
      <c r="A14" s="325" t="s">
        <v>45</v>
      </c>
      <c r="B14" s="278"/>
      <c r="C14" s="148"/>
      <c r="D14" s="255">
        <v>3</v>
      </c>
      <c r="E14" s="294"/>
      <c r="F14" s="295"/>
      <c r="G14" s="147"/>
      <c r="H14" s="147"/>
      <c r="I14" s="269" t="str">
        <f>IF(AND(G14&gt;0,H14&gt;0),G14-H14,"")</f>
        <v/>
      </c>
      <c r="J14" s="92"/>
      <c r="K14" s="93"/>
      <c r="L14" s="59"/>
      <c r="M14" s="59"/>
      <c r="N14" s="61"/>
      <c r="O14" s="86"/>
      <c r="P14" s="136" t="str">
        <f>IF(ISBLANK(H14),"",IF(AND(I14&gt;0.2,I14&lt;0.3),"Contamination, Labware, or Supersaturation of Dilution (D.I.) water.",IF(AND(I14&gt;0.29),"Review SOP's and fix the contamination issue.",IF(AND(I14&lt;0),"D.O. meter equipment issues."))))</f>
        <v/>
      </c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</row>
    <row r="15" spans="1:40" ht="15" customHeight="1" thickBot="1" x14ac:dyDescent="0.25">
      <c r="A15" s="326"/>
      <c r="B15" s="291"/>
      <c r="C15" s="149"/>
      <c r="D15" s="260"/>
      <c r="E15" s="296"/>
      <c r="F15" s="297"/>
      <c r="G15" s="156"/>
      <c r="H15" s="156"/>
      <c r="I15" s="298"/>
      <c r="J15" s="92"/>
      <c r="K15" s="93"/>
      <c r="L15" s="59"/>
      <c r="M15" s="59"/>
      <c r="N15" s="62"/>
      <c r="O15" s="8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</row>
    <row r="16" spans="1:40" ht="13.5" thickBot="1" x14ac:dyDescent="0.25">
      <c r="A16" s="8" t="s">
        <v>6</v>
      </c>
      <c r="B16" s="11"/>
      <c r="C16" s="9"/>
      <c r="D16" s="10"/>
      <c r="E16" s="31"/>
      <c r="F16" s="47"/>
      <c r="G16" s="251" t="s">
        <v>17</v>
      </c>
      <c r="H16" s="252"/>
      <c r="I16" s="80" t="e">
        <f>AVERAGEIF(I10:I15,"&gt;0")</f>
        <v>#DIV/0!</v>
      </c>
      <c r="J16" s="92"/>
      <c r="K16" s="93"/>
      <c r="L16" s="59"/>
      <c r="M16" s="59"/>
      <c r="N16" s="63"/>
      <c r="O16" s="87"/>
      <c r="P16" s="336" t="e">
        <f>IF(I16&gt;0.2,"Outside QA/QC parameters.","")</f>
        <v>#DIV/0!</v>
      </c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</row>
    <row r="17" spans="1:40" ht="15" customHeight="1" x14ac:dyDescent="0.2">
      <c r="A17" s="276" t="s">
        <v>4</v>
      </c>
      <c r="B17" s="165"/>
      <c r="C17" s="165"/>
      <c r="D17" s="254">
        <v>4</v>
      </c>
      <c r="E17" s="333" t="str">
        <f t="shared" ref="E17:E23" si="0">IF(AND(I17&gt;=2,H17&gt;=1),"","Delete Seed Values")</f>
        <v>Delete Seed Values</v>
      </c>
      <c r="F17" s="340"/>
      <c r="G17" s="169"/>
      <c r="H17" s="169"/>
      <c r="I17" s="334" t="str">
        <f t="shared" ref="I17:I23" si="1">IF(ISBLANK(H17),"",(G17-H17))</f>
        <v/>
      </c>
      <c r="J17" s="60"/>
      <c r="K17" s="60"/>
      <c r="L17" s="58"/>
      <c r="M17" s="58"/>
      <c r="N17" s="64"/>
      <c r="O17" s="84"/>
      <c r="P17" s="335" t="str">
        <f>IF(ISBLANK(H17),"",IF(AND(H17&lt;1),"Need to DELETE this individual seed control sample to perform accuarate SCF calculation. D.O. Depletion &lt; 1.0 mg/L remaining in bottle. Environmental sample too strong. Use LESS Sample. Need more nutrient water in bottle. Sample is not dilute enough.",IF(AND(G17-H17&lt;2),"Need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</row>
    <row r="18" spans="1:40" ht="15" customHeight="1" x14ac:dyDescent="0.2">
      <c r="A18" s="272"/>
      <c r="B18" s="148"/>
      <c r="C18" s="148"/>
      <c r="D18" s="255"/>
      <c r="E18" s="333"/>
      <c r="F18" s="256"/>
      <c r="G18" s="147"/>
      <c r="H18" s="147"/>
      <c r="I18" s="257"/>
      <c r="J18" s="60"/>
      <c r="K18" s="60"/>
      <c r="L18" s="10"/>
      <c r="M18" s="54"/>
      <c r="N18" s="65"/>
      <c r="O18" s="38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</row>
    <row r="19" spans="1:40" ht="15" customHeight="1" x14ac:dyDescent="0.2">
      <c r="A19" s="258" t="s">
        <v>4</v>
      </c>
      <c r="B19" s="148"/>
      <c r="C19" s="148"/>
      <c r="D19" s="255">
        <v>5</v>
      </c>
      <c r="E19" s="333" t="str">
        <f t="shared" si="0"/>
        <v>Delete Seed Values</v>
      </c>
      <c r="F19" s="256"/>
      <c r="G19" s="147"/>
      <c r="H19" s="147"/>
      <c r="I19" s="257" t="str">
        <f t="shared" si="1"/>
        <v/>
      </c>
      <c r="J19" s="60"/>
      <c r="K19" s="60"/>
      <c r="L19" s="55"/>
      <c r="M19" s="56"/>
      <c r="N19" s="75"/>
      <c r="O19" s="31"/>
      <c r="P19" s="335" t="str">
        <f t="shared" ref="P19" si="2">IF(ISBLANK(H19),"",IF(AND(H19&lt;1),"Need to DELETE this individual seed control sample to perform accuarate SCF calculation. D.O. Depletion &lt; 1.0 mg/L remaining in bottle. Environmental sample too strong. Use LESS Sample. Need more nutrient water in bottle. Sample is not dilute enough.",IF(AND(G19-H19&lt;2),"Need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</row>
    <row r="20" spans="1:40" ht="15" customHeight="1" x14ac:dyDescent="0.2">
      <c r="A20" s="272"/>
      <c r="B20" s="148"/>
      <c r="C20" s="148"/>
      <c r="D20" s="255"/>
      <c r="E20" s="333"/>
      <c r="F20" s="256"/>
      <c r="G20" s="147"/>
      <c r="H20" s="147"/>
      <c r="I20" s="257"/>
      <c r="J20" s="60"/>
      <c r="K20" s="60"/>
      <c r="L20" s="57"/>
      <c r="M20" s="56"/>
      <c r="N20" s="75"/>
      <c r="O20" s="31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</row>
    <row r="21" spans="1:40" ht="15" customHeight="1" x14ac:dyDescent="0.2">
      <c r="A21" s="258" t="s">
        <v>44</v>
      </c>
      <c r="B21" s="148"/>
      <c r="C21" s="148"/>
      <c r="D21" s="255">
        <v>6</v>
      </c>
      <c r="E21" s="333" t="str">
        <f t="shared" si="0"/>
        <v>Delete Seed Values</v>
      </c>
      <c r="F21" s="256"/>
      <c r="G21" s="147"/>
      <c r="H21" s="147"/>
      <c r="I21" s="257" t="str">
        <f t="shared" si="1"/>
        <v/>
      </c>
      <c r="J21" s="60"/>
      <c r="K21" s="60"/>
      <c r="L21" s="57"/>
      <c r="M21" s="56"/>
      <c r="N21" s="75"/>
      <c r="O21" s="31"/>
      <c r="P21" s="335" t="str">
        <f t="shared" ref="P21" si="3">IF(ISBLANK(H21),"",IF(AND(H21&lt;1),"Need to DELETE this individual seed control sample to perform accuarate SCF calculation. D.O. Depletion &lt; 1.0 mg/L remaining in bottle. Environmental sample too strong. Use LESS Sample. Need more nutrient water in bottle. Sample is not dilute enough.",IF(AND(G21-H21&lt;2),"Need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</row>
    <row r="22" spans="1:40" ht="15" customHeight="1" x14ac:dyDescent="0.2">
      <c r="A22" s="272"/>
      <c r="B22" s="148"/>
      <c r="C22" s="148"/>
      <c r="D22" s="255"/>
      <c r="E22" s="333"/>
      <c r="F22" s="256"/>
      <c r="G22" s="147"/>
      <c r="H22" s="147"/>
      <c r="I22" s="257"/>
      <c r="J22" s="60"/>
      <c r="K22" s="60"/>
      <c r="L22" s="57"/>
      <c r="M22" s="56"/>
      <c r="N22" s="75"/>
      <c r="O22" s="31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</row>
    <row r="23" spans="1:40" ht="15" customHeight="1" thickBot="1" x14ac:dyDescent="0.25">
      <c r="A23" s="258" t="s">
        <v>4</v>
      </c>
      <c r="B23" s="148"/>
      <c r="C23" s="148"/>
      <c r="D23" s="255">
        <v>7</v>
      </c>
      <c r="E23" s="333" t="str">
        <f t="shared" si="0"/>
        <v>Delete Seed Values</v>
      </c>
      <c r="F23" s="148"/>
      <c r="G23" s="147"/>
      <c r="H23" s="147"/>
      <c r="I23" s="257" t="str">
        <f t="shared" si="1"/>
        <v/>
      </c>
      <c r="J23" s="73"/>
      <c r="K23" s="73"/>
      <c r="L23" s="74"/>
      <c r="M23" s="76"/>
      <c r="N23" s="77"/>
      <c r="O23" s="31"/>
      <c r="P23" s="335" t="str">
        <f t="shared" ref="P23" si="4">IF(ISBLANK(H23),"",IF(AND(H23&lt;1),"Need to DELETE mLs Seed to perform accuarate SCF calculation. D.O. Depletion &lt; 1.0 mg/L remaining in bottle. Environmental sample too strong. Use LESS Sample. Need more nutrient water in bottle. Sample is not dilute enough.",IF(AND(G23-H23&lt;2),"Need to DELETE mLs Seed to perform accuarate SCF calculation. D.O. Depletion less than at least 2.0 mg/L. Environmental sample too weak. Use MORE Sample. Need less nutrient water in bottle. Sample is too dilute.","")))</f>
        <v/>
      </c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</row>
    <row r="24" spans="1:40" ht="15" customHeight="1" thickBot="1" x14ac:dyDescent="0.25">
      <c r="A24" s="259"/>
      <c r="B24" s="149"/>
      <c r="C24" s="149"/>
      <c r="D24" s="260"/>
      <c r="E24" s="333"/>
      <c r="F24" s="149"/>
      <c r="G24" s="156"/>
      <c r="H24" s="156"/>
      <c r="I24" s="261"/>
      <c r="J24" s="328" t="e">
        <f>IF(N24&lt;0.6,"SCF too Weak?","")</f>
        <v>#DIV/0!</v>
      </c>
      <c r="K24" s="328"/>
      <c r="L24" s="327" t="s">
        <v>46</v>
      </c>
      <c r="M24" s="327"/>
      <c r="N24" s="324" t="e">
        <f>IF(F25&gt;0,I25/F25,"")</f>
        <v>#DIV/0!</v>
      </c>
      <c r="O24" s="31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</row>
    <row r="25" spans="1:40" ht="15" customHeight="1" thickBot="1" x14ac:dyDescent="0.25">
      <c r="A25" s="8" t="s">
        <v>6</v>
      </c>
      <c r="B25" s="11"/>
      <c r="C25" s="9"/>
      <c r="D25" s="10"/>
      <c r="E25" s="31"/>
      <c r="F25" s="68" t="e">
        <f>AVERAGEIF(F17:F24,"&gt;0")</f>
        <v>#DIV/0!</v>
      </c>
      <c r="G25" s="251"/>
      <c r="H25" s="252"/>
      <c r="I25" s="81" t="e">
        <f>AVERAGEIF(I17:I24,"&gt;0")</f>
        <v>#DIV/0!</v>
      </c>
      <c r="J25" s="328" t="e">
        <f>IF(N24&gt;1,"SCF too Strong?","")</f>
        <v>#DIV/0!</v>
      </c>
      <c r="K25" s="328"/>
      <c r="L25" s="327"/>
      <c r="M25" s="327"/>
      <c r="N25" s="324"/>
      <c r="O25" s="31"/>
      <c r="P25" s="335" t="e">
        <f>IF(AND(N24&gt;1),"Increase dilution water. Seed correction sample too strong.",IF(AND(N24&lt;0.6),"Decrease dilution water. Seed correction sample too weak.",""))</f>
        <v>#DIV/0!</v>
      </c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</row>
    <row r="26" spans="1:40" ht="15" customHeight="1" x14ac:dyDescent="0.2">
      <c r="A26" s="253" t="s">
        <v>14</v>
      </c>
      <c r="B26" s="165"/>
      <c r="C26" s="165"/>
      <c r="D26" s="254">
        <v>8</v>
      </c>
      <c r="E26" s="167"/>
      <c r="F26" s="165"/>
      <c r="G26" s="169"/>
      <c r="H26" s="169"/>
      <c r="I26" s="238" t="str">
        <f>IF(AND(G26&gt;0,H26&gt;0),G26-H26,"")</f>
        <v/>
      </c>
      <c r="J26" s="238" t="str">
        <f>IF(F26&gt;0,N24*F26,"")</f>
        <v/>
      </c>
      <c r="K26" s="238" t="str">
        <f>IF(AND(G26&gt;0,H26&gt;0),I26-J26,"")</f>
        <v/>
      </c>
      <c r="L26" s="240">
        <f>IF(E26&gt;0,300/E26,0)</f>
        <v>0</v>
      </c>
      <c r="M26" s="240" t="str">
        <f>IF(AND(I26&gt;=2,H26&gt;=1),L26*K26,"INVALID")</f>
        <v>INVALID</v>
      </c>
      <c r="N26" s="242" t="e">
        <f>N32</f>
        <v>#DIV/0!</v>
      </c>
      <c r="O26" s="32"/>
      <c r="P26" s="136" t="str">
        <f>IF(ISBLANK(H26),"",IF(AND(M26&gt;228.5),"Decrease mLs of seed delivered to GGA bottle. Confirm with last 20 Standard deviation results.",IF(AND(M26&lt;167.5),"Increase mLs of seed delivered to GGA bottle. Confirm with last 20 Standard deviation results.","")))</f>
        <v/>
      </c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</row>
    <row r="27" spans="1:40" ht="15" customHeight="1" x14ac:dyDescent="0.2">
      <c r="A27" s="233"/>
      <c r="B27" s="148"/>
      <c r="C27" s="148"/>
      <c r="D27" s="255"/>
      <c r="E27" s="152"/>
      <c r="F27" s="148"/>
      <c r="G27" s="147"/>
      <c r="H27" s="147"/>
      <c r="I27" s="228"/>
      <c r="J27" s="239"/>
      <c r="K27" s="228"/>
      <c r="L27" s="241"/>
      <c r="M27" s="241"/>
      <c r="N27" s="243"/>
      <c r="O27" s="32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</row>
    <row r="28" spans="1:40" ht="15" customHeight="1" x14ac:dyDescent="0.2">
      <c r="A28" s="233" t="s">
        <v>14</v>
      </c>
      <c r="B28" s="148"/>
      <c r="C28" s="148"/>
      <c r="D28" s="235">
        <v>9</v>
      </c>
      <c r="E28" s="229"/>
      <c r="F28" s="227" t="str">
        <f>IF(F26&gt;0,F26,"")</f>
        <v/>
      </c>
      <c r="G28" s="147"/>
      <c r="H28" s="147"/>
      <c r="I28" s="228" t="str">
        <f>IF(AND(G28&gt;0,H28&gt;0),G28-H28,"")</f>
        <v/>
      </c>
      <c r="J28" s="239" t="e">
        <f>IF(F28&gt;0,N24*F28,"")</f>
        <v>#DIV/0!</v>
      </c>
      <c r="K28" s="239" t="str">
        <f>IF(AND(G28&gt;0,H28&gt;0),I28-J28,"")</f>
        <v/>
      </c>
      <c r="L28" s="247">
        <f>IF(E28&gt;0,300/E28,0)</f>
        <v>0</v>
      </c>
      <c r="M28" s="241" t="str">
        <f t="shared" ref="M28" si="5">IF(AND(I28&gt;=2,H28&gt;=1),L28*K28,"INVALID")</f>
        <v>INVALID</v>
      </c>
      <c r="N28" s="243"/>
      <c r="O28" s="32"/>
      <c r="P28" s="136" t="str">
        <f>IF(ISBLANK(H28),"",IF(AND(M28&gt;228.5),"Decrease mLs of seed delivered to GGA bottle. Confirm with last 20 Standard deviation results.",IF(AND(M28&lt;167.5),"Increase mLs of seed delivered to GGA bottle. Confirm with last 20 Standard deviation results.","")))</f>
        <v/>
      </c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</row>
    <row r="29" spans="1:40" ht="15" customHeight="1" x14ac:dyDescent="0.2">
      <c r="A29" s="233"/>
      <c r="B29" s="148"/>
      <c r="C29" s="148"/>
      <c r="D29" s="237"/>
      <c r="E29" s="229"/>
      <c r="F29" s="227"/>
      <c r="G29" s="147"/>
      <c r="H29" s="147"/>
      <c r="I29" s="228"/>
      <c r="J29" s="245"/>
      <c r="K29" s="246"/>
      <c r="L29" s="248"/>
      <c r="M29" s="241"/>
      <c r="N29" s="243"/>
      <c r="O29" s="32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</row>
    <row r="30" spans="1:40" ht="15" customHeight="1" x14ac:dyDescent="0.2">
      <c r="A30" s="233" t="s">
        <v>14</v>
      </c>
      <c r="B30" s="148"/>
      <c r="C30" s="148"/>
      <c r="D30" s="235">
        <v>10</v>
      </c>
      <c r="E30" s="229"/>
      <c r="F30" s="227" t="str">
        <f>IF(F26&gt;0,F26,"")</f>
        <v/>
      </c>
      <c r="G30" s="147"/>
      <c r="H30" s="147"/>
      <c r="I30" s="228" t="str">
        <f>IF(AND(G30&gt;0,H30&gt;0),G30-H30,"")</f>
        <v/>
      </c>
      <c r="J30" s="239" t="e">
        <f>IF(F30&gt;0,N24*F30,"")</f>
        <v>#DIV/0!</v>
      </c>
      <c r="K30" s="228" t="str">
        <f>IF(AND(G30&gt;0,H30&gt;0),I30-J30,"")</f>
        <v/>
      </c>
      <c r="L30" s="241">
        <f>IF(E30&gt;0,300/E30,0)</f>
        <v>0</v>
      </c>
      <c r="M30" s="241" t="str">
        <f t="shared" ref="M30" si="6">IF(AND(I30&gt;=2,H30&gt;=1),L30*K30,"INVALID")</f>
        <v>INVALID</v>
      </c>
      <c r="N30" s="243"/>
      <c r="O30" s="32"/>
      <c r="P30" s="136" t="str">
        <f t="shared" ref="P30" si="7">IF(ISBLANK(H30),"",IF(AND(M30&gt;228.5),"Decrease mLs of seed delivered to GGA bottle. Confirm with last 20 Standard deviation results.",IF(AND(M30&lt;167.5),"Increase mLs of seed delivered to GGA bottle. Confirm with last 20 Standard deviation results.","")))</f>
        <v/>
      </c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</row>
    <row r="31" spans="1:40" ht="15" customHeight="1" thickBot="1" x14ac:dyDescent="0.25">
      <c r="A31" s="234"/>
      <c r="B31" s="149"/>
      <c r="C31" s="149"/>
      <c r="D31" s="236"/>
      <c r="E31" s="230"/>
      <c r="F31" s="231"/>
      <c r="G31" s="147"/>
      <c r="H31" s="147"/>
      <c r="I31" s="232"/>
      <c r="J31" s="249"/>
      <c r="K31" s="232"/>
      <c r="L31" s="250"/>
      <c r="M31" s="250"/>
      <c r="N31" s="244"/>
      <c r="O31" s="32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</row>
    <row r="32" spans="1:40" ht="13.5" thickBot="1" x14ac:dyDescent="0.25">
      <c r="A32" s="8" t="s">
        <v>6</v>
      </c>
      <c r="B32" s="50"/>
      <c r="C32" s="9"/>
      <c r="D32" s="10"/>
      <c r="E32" s="9"/>
      <c r="F32" s="51"/>
      <c r="G32" s="50"/>
      <c r="H32" s="50"/>
      <c r="I32" s="49"/>
      <c r="J32" s="11"/>
      <c r="K32" s="11"/>
      <c r="L32" s="49"/>
      <c r="M32" s="48" t="s">
        <v>5</v>
      </c>
      <c r="N32" s="52" t="e">
        <f>AVERAGEIF(M26:M31,"&gt;0")</f>
        <v>#DIV/0!</v>
      </c>
      <c r="O32" s="33"/>
      <c r="P32" s="45"/>
      <c r="Q32" s="45"/>
      <c r="R32" s="45"/>
      <c r="S32" s="45"/>
      <c r="T32" s="45"/>
      <c r="U32" s="45"/>
      <c r="V32" s="45"/>
      <c r="W32" s="45"/>
      <c r="X32" s="45"/>
      <c r="Y32" s="46"/>
      <c r="Z32" s="46"/>
      <c r="AA32" s="46"/>
      <c r="AB32" s="46"/>
      <c r="AC32" s="46"/>
      <c r="AD32" s="46"/>
      <c r="AE32" s="46"/>
    </row>
    <row r="33" spans="1:40" ht="15" customHeight="1" x14ac:dyDescent="0.2">
      <c r="A33" s="209" t="s">
        <v>15</v>
      </c>
      <c r="B33" s="211"/>
      <c r="C33" s="211"/>
      <c r="D33" s="212">
        <v>11</v>
      </c>
      <c r="E33" s="213"/>
      <c r="F33" s="214"/>
      <c r="G33" s="217"/>
      <c r="H33" s="195"/>
      <c r="I33" s="196" t="str">
        <f>IF(AND(G33&gt;0,H33&gt;0),G33-H33,"")</f>
        <v/>
      </c>
      <c r="J33" s="203"/>
      <c r="K33" s="206" t="str">
        <f>IF(AND(G33&gt;0,H33&gt;0),I33-J33,"")</f>
        <v/>
      </c>
      <c r="L33" s="218">
        <f>IF(E33&gt;0,300/E33,0)</f>
        <v>0</v>
      </c>
      <c r="M33" s="219" t="str">
        <f>IF(AND(I33&gt;=2,H33&gt;=1),L33*K33,"INVALID")</f>
        <v>INVALID</v>
      </c>
      <c r="N33" s="179" t="e">
        <f>N43</f>
        <v>#DIV/0!</v>
      </c>
      <c r="O33" s="39"/>
      <c r="P33" s="136" t="str">
        <f>IF(ISBLANK(H33),"",IF(AND(H33&lt;1),"D.O. Depletion &lt; 1.0 mg/L remaining in bottle. Environmental sample too strong. Use LESS Sample. Need more nutrient water in bottle. Sample is not dilute enough.",IF(AND(G33-H33&lt;2),"D.O. Depletion less than at least 2.0 mg/L. Environmental sample too weak. Use MORE Sample. Need less nutrient water in bottle. Sample is too dilute.","")))</f>
        <v/>
      </c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</row>
    <row r="34" spans="1:40" ht="15" customHeight="1" x14ac:dyDescent="0.2">
      <c r="A34" s="210"/>
      <c r="B34" s="185"/>
      <c r="C34" s="185"/>
      <c r="D34" s="187"/>
      <c r="E34" s="189"/>
      <c r="F34" s="215"/>
      <c r="G34" s="191"/>
      <c r="H34" s="193"/>
      <c r="I34" s="197"/>
      <c r="J34" s="204"/>
      <c r="K34" s="175"/>
      <c r="L34" s="178"/>
      <c r="M34" s="172"/>
      <c r="N34" s="180"/>
      <c r="O34" s="40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</row>
    <row r="35" spans="1:40" ht="15" customHeight="1" x14ac:dyDescent="0.2">
      <c r="A35" s="182" t="s">
        <v>15</v>
      </c>
      <c r="B35" s="184"/>
      <c r="C35" s="184"/>
      <c r="D35" s="186">
        <v>12</v>
      </c>
      <c r="E35" s="188"/>
      <c r="F35" s="215"/>
      <c r="G35" s="190"/>
      <c r="H35" s="192"/>
      <c r="I35" s="194" t="str">
        <f t="shared" ref="I35" si="8">IF(AND(G35&gt;0,H35&gt;0),G35-H35,"")</f>
        <v/>
      </c>
      <c r="J35" s="204"/>
      <c r="K35" s="175" t="str">
        <f t="shared" ref="K35" si="9">IF(AND(G35&gt;0,H35&gt;0),I35-J35,"")</f>
        <v/>
      </c>
      <c r="L35" s="172">
        <f t="shared" ref="L35" si="10">IF(E35&gt;0,300/E35,0)</f>
        <v>0</v>
      </c>
      <c r="M35" s="172" t="str">
        <f>IF(AND(I35&gt;=2,H35&gt;=1),L35*K35,"INVALID")</f>
        <v>INVALID</v>
      </c>
      <c r="N35" s="180"/>
      <c r="O35" s="40"/>
      <c r="P35" s="136" t="str">
        <f t="shared" ref="P35" si="11">IF(ISBLANK(H35),"",IF(AND(H35&lt;1),"D.O. Depletion &lt; 1.0 mg/L remaining in bottle. Environmental sample too strong. Use LESS Sample. Need more nutrient water in bottle. Sample is not dilute enough.",IF(AND(G35-H35&lt;2),"D.O. Depletion less than at least 2.0 mg/L. Environmental sample too weak. Use MORE Sample. Need less nutrient water in bottle. Sample is too dilute.","")))</f>
        <v/>
      </c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</row>
    <row r="36" spans="1:40" ht="15" customHeight="1" x14ac:dyDescent="0.2">
      <c r="A36" s="183"/>
      <c r="B36" s="185"/>
      <c r="C36" s="185"/>
      <c r="D36" s="187"/>
      <c r="E36" s="189"/>
      <c r="F36" s="215"/>
      <c r="G36" s="191"/>
      <c r="H36" s="193"/>
      <c r="I36" s="194"/>
      <c r="J36" s="204"/>
      <c r="K36" s="175"/>
      <c r="L36" s="172"/>
      <c r="M36" s="172"/>
      <c r="N36" s="180"/>
      <c r="O36" s="40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</row>
    <row r="37" spans="1:40" ht="15" customHeight="1" x14ac:dyDescent="0.2">
      <c r="A37" s="198" t="s">
        <v>15</v>
      </c>
      <c r="B37" s="184"/>
      <c r="C37" s="184"/>
      <c r="D37" s="186">
        <v>13</v>
      </c>
      <c r="E37" s="188"/>
      <c r="F37" s="215"/>
      <c r="G37" s="190"/>
      <c r="H37" s="192"/>
      <c r="I37" s="194" t="str">
        <f t="shared" ref="I37:I41" si="12">IF(AND(G37&gt;0,H37&gt;0),G37-H37,"")</f>
        <v/>
      </c>
      <c r="J37" s="204"/>
      <c r="K37" s="175" t="str">
        <f t="shared" ref="K37" si="13">IF(AND(G37&gt;0,H37&gt;0),I37-J37,"")</f>
        <v/>
      </c>
      <c r="L37" s="172">
        <f t="shared" ref="L37" si="14">IF(E37&gt;0,300/E37,0)</f>
        <v>0</v>
      </c>
      <c r="M37" s="172" t="str">
        <f>IF(AND(I37&gt;=2,H37&gt;=1),L37*K37,"INVALID")</f>
        <v>INVALID</v>
      </c>
      <c r="N37" s="180"/>
      <c r="O37" s="40"/>
      <c r="P37" s="136" t="str">
        <f t="shared" ref="P37" si="15">IF(ISBLANK(H37),"",IF(AND(H37&lt;1),"D.O. Depletion &lt; 1.0 mg/L remaining in bottle. Environmental sample too strong. Use LESS Sample. Need more nutrient water in bottle. Sample is not dilute enough.",IF(AND(G37-H37&lt;2),"D.O. Depletion less than at least 2.0 mg/L. Environmental sample too weak. Use MORE Sample. Need less nutrient water in bottle. Sample is too dilute.","")))</f>
        <v/>
      </c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</row>
    <row r="38" spans="1:40" ht="15" customHeight="1" x14ac:dyDescent="0.2">
      <c r="A38" s="182"/>
      <c r="B38" s="220"/>
      <c r="C38" s="220"/>
      <c r="D38" s="221"/>
      <c r="E38" s="222"/>
      <c r="F38" s="215"/>
      <c r="G38" s="223"/>
      <c r="H38" s="224"/>
      <c r="I38" s="173"/>
      <c r="J38" s="204"/>
      <c r="K38" s="175"/>
      <c r="L38" s="172"/>
      <c r="M38" s="172"/>
      <c r="N38" s="180"/>
      <c r="O38" s="41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</row>
    <row r="39" spans="1:40" ht="15" customHeight="1" x14ac:dyDescent="0.2">
      <c r="A39" s="198" t="s">
        <v>15</v>
      </c>
      <c r="B39" s="184"/>
      <c r="C39" s="184"/>
      <c r="D39" s="186">
        <v>14</v>
      </c>
      <c r="E39" s="199"/>
      <c r="F39" s="215"/>
      <c r="G39" s="170"/>
      <c r="H39" s="170"/>
      <c r="I39" s="173" t="str">
        <f t="shared" si="12"/>
        <v/>
      </c>
      <c r="J39" s="204"/>
      <c r="K39" s="175" t="str">
        <f>IF(AND(G39&gt;0,H39&gt;0),I39-J39,"")</f>
        <v/>
      </c>
      <c r="L39" s="178">
        <f>IF(E39&gt;0,300/E39,0)</f>
        <v>0</v>
      </c>
      <c r="M39" s="172" t="str">
        <f>IF(AND(I39&gt;=2,H39&gt;=1),L39*K39,"INVALID")</f>
        <v>INVALID</v>
      </c>
      <c r="N39" s="180"/>
      <c r="O39" s="41"/>
      <c r="P39" s="136" t="str">
        <f t="shared" ref="P39" si="16">IF(ISBLANK(H39),"",IF(AND(H39&lt;1),"D.O. Depletion &lt; 1.0 mg/L remaining in bottle. Environmental sample too strong. Use LESS Sample. Need more nutrient water in bottle. Sample is not dilute enough.",IF(AND(G39-H39&lt;2),"D.O. Depletion less than at least 2.0 mg/L. Environmental sample too weak. Use MORE Sample. Need less nutrient water in bottle. Sample is too dilute.","")))</f>
        <v/>
      </c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</row>
    <row r="40" spans="1:40" ht="15" customHeight="1" x14ac:dyDescent="0.2">
      <c r="A40" s="182"/>
      <c r="B40" s="185"/>
      <c r="C40" s="185"/>
      <c r="D40" s="187"/>
      <c r="E40" s="200"/>
      <c r="F40" s="215"/>
      <c r="G40" s="201"/>
      <c r="H40" s="201"/>
      <c r="I40" s="202"/>
      <c r="J40" s="204"/>
      <c r="K40" s="175"/>
      <c r="L40" s="178"/>
      <c r="M40" s="172"/>
      <c r="N40" s="180"/>
      <c r="O40" s="41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</row>
    <row r="41" spans="1:40" ht="15" customHeight="1" x14ac:dyDescent="0.2">
      <c r="A41" s="198" t="s">
        <v>15</v>
      </c>
      <c r="B41" s="184"/>
      <c r="C41" s="184"/>
      <c r="D41" s="186">
        <v>15</v>
      </c>
      <c r="E41" s="199"/>
      <c r="F41" s="215"/>
      <c r="G41" s="170"/>
      <c r="H41" s="170"/>
      <c r="I41" s="173" t="str">
        <f t="shared" si="12"/>
        <v/>
      </c>
      <c r="J41" s="204"/>
      <c r="K41" s="175" t="str">
        <f t="shared" ref="K41" si="17">IF(AND(G41&gt;0,H41&gt;0),I41-J41,"")</f>
        <v/>
      </c>
      <c r="L41" s="172">
        <f t="shared" ref="L41" si="18">IF(E41&gt;0,300/E41,0)</f>
        <v>0</v>
      </c>
      <c r="M41" s="172" t="str">
        <f>IF(AND(I41&gt;=2,H41&gt;=1),L41*K41,"INVALID")</f>
        <v>INVALID</v>
      </c>
      <c r="N41" s="180"/>
      <c r="O41" s="41"/>
      <c r="P41" s="136" t="str">
        <f t="shared" ref="P41" si="19">IF(ISBLANK(H41),"",IF(AND(H41&lt;1),"D.O. Depletion &lt; 1.0 mg/L remaining in bottle. Environmental sample too strong. Use LESS Sample. Need more nutrient water in bottle. Sample is not dilute enough.",IF(AND(G41-H41&lt;2),"D.O. Depletion less than at least 2.0 mg/L. Environmental sample too weak. Use MORE Sample. Need less nutrient water in bottle. Sample is too dilute.","")))</f>
        <v/>
      </c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</row>
    <row r="42" spans="1:40" ht="15" customHeight="1" thickBot="1" x14ac:dyDescent="0.25">
      <c r="A42" s="207"/>
      <c r="B42" s="208"/>
      <c r="C42" s="208"/>
      <c r="D42" s="225"/>
      <c r="E42" s="226"/>
      <c r="F42" s="216"/>
      <c r="G42" s="171"/>
      <c r="H42" s="171"/>
      <c r="I42" s="174"/>
      <c r="J42" s="205"/>
      <c r="K42" s="176"/>
      <c r="L42" s="177"/>
      <c r="M42" s="177"/>
      <c r="N42" s="181"/>
      <c r="O42" s="41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</row>
    <row r="43" spans="1:40" ht="13.5" thickBot="1" x14ac:dyDescent="0.25">
      <c r="A43" s="8" t="s">
        <v>6</v>
      </c>
      <c r="B43" s="50"/>
      <c r="C43" s="9"/>
      <c r="D43" s="10"/>
      <c r="E43" s="9"/>
      <c r="F43" s="51"/>
      <c r="G43" s="50"/>
      <c r="H43" s="50"/>
      <c r="I43" s="49"/>
      <c r="J43" s="11"/>
      <c r="K43" s="11"/>
      <c r="L43" s="49"/>
      <c r="M43" s="48" t="s">
        <v>15</v>
      </c>
      <c r="N43" s="94" t="e">
        <f>AVERAGEIF(M33:M42,"&gt;0")</f>
        <v>#DIV/0!</v>
      </c>
      <c r="O43" s="33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</row>
    <row r="44" spans="1:40" ht="15" customHeight="1" x14ac:dyDescent="0.2">
      <c r="A44" s="164" t="s">
        <v>16</v>
      </c>
      <c r="B44" s="165"/>
      <c r="C44" s="165"/>
      <c r="D44" s="166">
        <v>16</v>
      </c>
      <c r="E44" s="167"/>
      <c r="F44" s="168" t="str">
        <f>IF(F26&gt;0,F26,"")</f>
        <v/>
      </c>
      <c r="G44" s="169"/>
      <c r="H44" s="169"/>
      <c r="I44" s="139" t="str">
        <f t="shared" ref="I44:I52" si="20">IF(AND(G44&gt;0,H44&gt;0),G44-H44,"")</f>
        <v/>
      </c>
      <c r="J44" s="158" t="e">
        <f>IF(F44&gt;0,N24*F44,"")</f>
        <v>#DIV/0!</v>
      </c>
      <c r="K44" s="159" t="str">
        <f t="shared" ref="K44:K52" si="21">IF(AND(G44&gt;0,H44&gt;0),I44-J44,"")</f>
        <v/>
      </c>
      <c r="L44" s="160">
        <f t="shared" ref="L44:L52" si="22">IF(E44&gt;0,300/E44,0)</f>
        <v>0</v>
      </c>
      <c r="M44" s="160" t="str">
        <f>IF(AND(I44&gt;=2,H44&gt;=1),L44*K44,"INVALID")</f>
        <v>INVALID</v>
      </c>
      <c r="N44" s="161" t="e">
        <f>N54</f>
        <v>#DIV/0!</v>
      </c>
      <c r="O44" s="39"/>
      <c r="P44" s="341" t="str">
        <f>IF(ISBLANK(H44),"",IF(AND(H44&lt;1),"D.O. Depletion &lt; 1.0 mg/L remaining in bottle. Environmental sample too strong. Use LESS Sample. Need more nutrient water in bottle. Sample is not dilute enough.",IF(AND(G44-H44&lt;2),"D.O. Depletion less than at least 2.0 mg/L. Environmental sample too weak. Use MORE Sample. Need less nutrient water in bottle. Sample is too dilute.","")))</f>
        <v/>
      </c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</row>
    <row r="45" spans="1:40" ht="15" customHeight="1" x14ac:dyDescent="0.2">
      <c r="A45" s="131"/>
      <c r="B45" s="148"/>
      <c r="C45" s="148"/>
      <c r="D45" s="157"/>
      <c r="E45" s="152"/>
      <c r="F45" s="154"/>
      <c r="G45" s="147"/>
      <c r="H45" s="147"/>
      <c r="I45" s="139"/>
      <c r="J45" s="141"/>
      <c r="K45" s="143"/>
      <c r="L45" s="145"/>
      <c r="M45" s="145"/>
      <c r="N45" s="162"/>
      <c r="O45" s="39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</row>
    <row r="46" spans="1:40" ht="15" customHeight="1" x14ac:dyDescent="0.2">
      <c r="A46" s="131" t="s">
        <v>16</v>
      </c>
      <c r="B46" s="148"/>
      <c r="C46" s="148"/>
      <c r="D46" s="157">
        <v>17</v>
      </c>
      <c r="E46" s="152"/>
      <c r="F46" s="154" t="str">
        <f>IF(F26&gt;0,F26,"")</f>
        <v/>
      </c>
      <c r="G46" s="147"/>
      <c r="H46" s="147"/>
      <c r="I46" s="139" t="str">
        <f t="shared" si="20"/>
        <v/>
      </c>
      <c r="J46" s="141" t="e">
        <f>IF(F46&gt;0,N24*F46,"")</f>
        <v>#DIV/0!</v>
      </c>
      <c r="K46" s="143" t="str">
        <f t="shared" si="21"/>
        <v/>
      </c>
      <c r="L46" s="145">
        <f t="shared" si="22"/>
        <v>0</v>
      </c>
      <c r="M46" s="145" t="str">
        <f t="shared" ref="M46" si="23">IF(AND(I46&gt;=2,H46&gt;=1),L46*K46,"INVALID")</f>
        <v>INVALID</v>
      </c>
      <c r="N46" s="162"/>
      <c r="O46" s="39"/>
      <c r="P46" s="341" t="str">
        <f t="shared" ref="P46" si="24">IF(ISBLANK(H46),"",IF(AND(H46&lt;1),"D.O. Depletion &lt; 1.0 mg/L remaining in bottle. Environmental sample too strong. Use LESS Sample. Need more nutrient water in bottle. Sample is not dilute enough.",IF(AND(G46-H46&lt;2),"D.O. Depletion less than at least 2.0 mg/L. Environmental sample too weak. Use MORE Sample. Need less nutrient water in bottle. Sample is too dilute.","")))</f>
        <v/>
      </c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41"/>
    </row>
    <row r="47" spans="1:40" ht="15" customHeight="1" x14ac:dyDescent="0.2">
      <c r="A47" s="131"/>
      <c r="B47" s="148"/>
      <c r="C47" s="148"/>
      <c r="D47" s="157"/>
      <c r="E47" s="152"/>
      <c r="F47" s="154"/>
      <c r="G47" s="147"/>
      <c r="H47" s="147"/>
      <c r="I47" s="139"/>
      <c r="J47" s="141"/>
      <c r="K47" s="143"/>
      <c r="L47" s="145"/>
      <c r="M47" s="145"/>
      <c r="N47" s="162"/>
      <c r="O47" s="39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</row>
    <row r="48" spans="1:40" ht="15" customHeight="1" x14ac:dyDescent="0.2">
      <c r="A48" s="131" t="s">
        <v>16</v>
      </c>
      <c r="B48" s="148"/>
      <c r="C48" s="148"/>
      <c r="D48" s="150">
        <v>18</v>
      </c>
      <c r="E48" s="152"/>
      <c r="F48" s="154" t="str">
        <f>IF(F26&gt;0,F26,"")</f>
        <v/>
      </c>
      <c r="G48" s="147"/>
      <c r="H48" s="147"/>
      <c r="I48" s="139" t="str">
        <f t="shared" si="20"/>
        <v/>
      </c>
      <c r="J48" s="141" t="e">
        <f>IF(F48&gt;0,N24*F48,"")</f>
        <v>#DIV/0!</v>
      </c>
      <c r="K48" s="143" t="str">
        <f t="shared" si="21"/>
        <v/>
      </c>
      <c r="L48" s="145">
        <f t="shared" si="22"/>
        <v>0</v>
      </c>
      <c r="M48" s="145" t="str">
        <f t="shared" ref="M48" si="25">IF(AND(I48&gt;=2,H48&gt;=1),L48*K48,"INVALID")</f>
        <v>INVALID</v>
      </c>
      <c r="N48" s="162"/>
      <c r="O48" s="39"/>
      <c r="P48" s="341" t="str">
        <f t="shared" ref="P48" si="26">IF(ISBLANK(H48),"",IF(AND(H48&lt;1),"D.O. Depletion &lt; 1.0 mg/L remaining in bottle. Environmental sample too strong. Use LESS Sample. Need more nutrient water in bottle. Sample is not dilute enough.",IF(AND(G48-H48&lt;2),"D.O. Depletion less than at least 2.0 mg/L. Environmental sample too weak. Use MORE Sample. Need less nutrient water in bottle. Sample is too dilute.","")))</f>
        <v/>
      </c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</row>
    <row r="49" spans="1:40" ht="15" customHeight="1" x14ac:dyDescent="0.2">
      <c r="A49" s="131"/>
      <c r="B49" s="148"/>
      <c r="C49" s="148"/>
      <c r="D49" s="150"/>
      <c r="E49" s="152"/>
      <c r="F49" s="154"/>
      <c r="G49" s="147"/>
      <c r="H49" s="147"/>
      <c r="I49" s="139"/>
      <c r="J49" s="141"/>
      <c r="K49" s="143"/>
      <c r="L49" s="145"/>
      <c r="M49" s="145"/>
      <c r="N49" s="162"/>
      <c r="O49" s="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</row>
    <row r="50" spans="1:40" ht="15" customHeight="1" x14ac:dyDescent="0.2">
      <c r="A50" s="131" t="s">
        <v>16</v>
      </c>
      <c r="B50" s="148"/>
      <c r="C50" s="148"/>
      <c r="D50" s="150">
        <v>19</v>
      </c>
      <c r="E50" s="152"/>
      <c r="F50" s="154" t="str">
        <f>IF(F26&gt;0,F26,"")</f>
        <v/>
      </c>
      <c r="G50" s="147"/>
      <c r="H50" s="147"/>
      <c r="I50" s="139" t="str">
        <f t="shared" si="20"/>
        <v/>
      </c>
      <c r="J50" s="141" t="e">
        <f>IF(F50&gt;0,N24*F50,"")</f>
        <v>#DIV/0!</v>
      </c>
      <c r="K50" s="143" t="str">
        <f t="shared" si="21"/>
        <v/>
      </c>
      <c r="L50" s="145">
        <f t="shared" si="22"/>
        <v>0</v>
      </c>
      <c r="M50" s="145" t="str">
        <f t="shared" ref="M50" si="27">IF(AND(I50&gt;=2,H50&gt;=1),L50*K50,"INVALID")</f>
        <v>INVALID</v>
      </c>
      <c r="N50" s="162"/>
      <c r="O50" s="41"/>
      <c r="P50" s="341" t="str">
        <f t="shared" ref="P50" si="28">IF(ISBLANK(H50),"",IF(AND(H50&lt;1),"D.O. Depletion &lt; 1.0 mg/L remaining in bottle. Environmental sample too strong. Use LESS Sample. Need more nutrient water in bottle. Sample is not dilute enough.",IF(AND(G50-H50&lt;2),"D.O. Depletion less than at least 2.0 mg/L. Environmental sample too weak. Use MORE Sample. Need less nutrient water in bottle. Sample is too dilute.","")))</f>
        <v/>
      </c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</row>
    <row r="51" spans="1:40" ht="15" customHeight="1" x14ac:dyDescent="0.2">
      <c r="A51" s="131"/>
      <c r="B51" s="148"/>
      <c r="C51" s="148"/>
      <c r="D51" s="150"/>
      <c r="E51" s="152"/>
      <c r="F51" s="154"/>
      <c r="G51" s="147"/>
      <c r="H51" s="147"/>
      <c r="I51" s="139"/>
      <c r="J51" s="141"/>
      <c r="K51" s="143"/>
      <c r="L51" s="145"/>
      <c r="M51" s="145"/>
      <c r="N51" s="162"/>
      <c r="O51" s="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</row>
    <row r="52" spans="1:40" ht="15" customHeight="1" x14ac:dyDescent="0.2">
      <c r="A52" s="131" t="s">
        <v>16</v>
      </c>
      <c r="B52" s="148"/>
      <c r="C52" s="148"/>
      <c r="D52" s="150">
        <v>20</v>
      </c>
      <c r="E52" s="152"/>
      <c r="F52" s="154" t="str">
        <f>IF(F26&gt;0,F26,"")</f>
        <v/>
      </c>
      <c r="G52" s="147"/>
      <c r="H52" s="147"/>
      <c r="I52" s="139" t="str">
        <f t="shared" si="20"/>
        <v/>
      </c>
      <c r="J52" s="141" t="e">
        <f>IF(F52&gt;0,N24*F52,"")</f>
        <v>#DIV/0!</v>
      </c>
      <c r="K52" s="143" t="str">
        <f t="shared" si="21"/>
        <v/>
      </c>
      <c r="L52" s="145">
        <f t="shared" si="22"/>
        <v>0</v>
      </c>
      <c r="M52" s="145" t="str">
        <f t="shared" ref="M52" si="29">IF(AND(I52&gt;=2,H52&gt;=1),L52*K52,"INVALID")</f>
        <v>INVALID</v>
      </c>
      <c r="N52" s="162"/>
      <c r="O52" s="41"/>
      <c r="P52" s="341" t="str">
        <f t="shared" ref="P52" si="30">IF(ISBLANK(H52),"",IF(AND(H52&lt;1),"D.O. Depletion &lt; 1.0 mg/L remaining in bottle. Environmental sample too strong. Use LESS Sample. Need more nutrient water in bottle. Sample is not dilute enough.",IF(AND(G52-H52&lt;2),"D.O. Depletion less than at least 2.0 mg/L. Environmental sample too weak. Use MORE Sample. Need less nutrient water in bottle. Sample is too dilute.","")))</f>
        <v/>
      </c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</row>
    <row r="53" spans="1:40" ht="15" customHeight="1" thickBot="1" x14ac:dyDescent="0.25">
      <c r="A53" s="132"/>
      <c r="B53" s="149"/>
      <c r="C53" s="149"/>
      <c r="D53" s="151"/>
      <c r="E53" s="153"/>
      <c r="F53" s="155"/>
      <c r="G53" s="156"/>
      <c r="H53" s="156"/>
      <c r="I53" s="140"/>
      <c r="J53" s="142"/>
      <c r="K53" s="144"/>
      <c r="L53" s="146"/>
      <c r="M53" s="146"/>
      <c r="N53" s="163"/>
      <c r="O53" s="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</row>
    <row r="54" spans="1:40" ht="12.2" customHeight="1" thickBot="1" x14ac:dyDescent="0.25">
      <c r="A54" s="4" t="s">
        <v>6</v>
      </c>
      <c r="B54" s="26"/>
      <c r="C54" s="6"/>
      <c r="D54" s="7"/>
      <c r="E54" s="6"/>
      <c r="F54" s="27"/>
      <c r="G54" s="26"/>
      <c r="H54" s="26"/>
      <c r="I54" s="12"/>
      <c r="J54" s="5"/>
      <c r="K54" s="5"/>
      <c r="L54" s="12"/>
      <c r="M54" s="28" t="s">
        <v>16</v>
      </c>
      <c r="N54" s="29" t="e">
        <f>AVERAGEIF(M44:M49,"&gt;0")</f>
        <v>#DIV/0!</v>
      </c>
      <c r="O54" s="33"/>
    </row>
    <row r="55" spans="1:40" ht="18" customHeight="1" thickBot="1" x14ac:dyDescent="0.25">
      <c r="A55" s="30" t="s">
        <v>26</v>
      </c>
      <c r="B55" s="70"/>
      <c r="C55" s="31"/>
      <c r="D55" s="31"/>
      <c r="E55" s="31"/>
      <c r="F55" s="31"/>
      <c r="G55" s="31"/>
      <c r="H55" s="31"/>
      <c r="I55" s="31"/>
      <c r="J55" s="31"/>
      <c r="K55" s="31"/>
      <c r="L55" s="137" t="s">
        <v>23</v>
      </c>
      <c r="M55" s="138"/>
      <c r="N55" s="44" t="e">
        <f>(N43-N54)/N43*100%</f>
        <v>#DIV/0!</v>
      </c>
      <c r="O55" s="42"/>
    </row>
    <row r="56" spans="1:40" ht="18" customHeight="1" x14ac:dyDescent="0.2">
      <c r="A56" s="315"/>
      <c r="B56" s="316"/>
      <c r="C56" s="316"/>
      <c r="D56" s="316"/>
      <c r="E56" s="316"/>
      <c r="F56" s="316"/>
      <c r="G56" s="317"/>
      <c r="H56" s="330" t="s">
        <v>41</v>
      </c>
      <c r="I56" s="331"/>
      <c r="J56" s="331"/>
      <c r="K56" s="331"/>
      <c r="L56" s="332"/>
      <c r="M56" s="53" t="s">
        <v>34</v>
      </c>
      <c r="N56" s="22" t="s">
        <v>35</v>
      </c>
      <c r="O56" s="84"/>
      <c r="P56" s="13"/>
      <c r="Q56" s="13"/>
    </row>
    <row r="57" spans="1:40" ht="18" customHeight="1" x14ac:dyDescent="0.2">
      <c r="A57" s="318"/>
      <c r="B57" s="319"/>
      <c r="C57" s="319"/>
      <c r="D57" s="319"/>
      <c r="E57" s="319"/>
      <c r="F57" s="319"/>
      <c r="G57" s="320"/>
      <c r="H57" s="306" t="s">
        <v>48</v>
      </c>
      <c r="I57" s="307"/>
      <c r="J57" s="307"/>
      <c r="K57" s="307"/>
      <c r="L57" s="308"/>
      <c r="M57" s="15" t="s">
        <v>27</v>
      </c>
      <c r="N57" s="16" t="s">
        <v>32</v>
      </c>
      <c r="O57" s="10"/>
    </row>
    <row r="58" spans="1:40" ht="18" customHeight="1" x14ac:dyDescent="0.2">
      <c r="A58" s="318"/>
      <c r="B58" s="319"/>
      <c r="C58" s="319"/>
      <c r="D58" s="319"/>
      <c r="E58" s="319"/>
      <c r="F58" s="319"/>
      <c r="G58" s="320"/>
      <c r="H58" s="304" t="s">
        <v>18</v>
      </c>
      <c r="I58" s="303"/>
      <c r="J58" s="303"/>
      <c r="K58" s="303"/>
      <c r="L58" s="305"/>
      <c r="M58" s="15" t="s">
        <v>28</v>
      </c>
      <c r="N58" s="16" t="s">
        <v>33</v>
      </c>
      <c r="O58" s="10"/>
    </row>
    <row r="59" spans="1:40" ht="18" customHeight="1" x14ac:dyDescent="0.2">
      <c r="A59" s="318"/>
      <c r="B59" s="319"/>
      <c r="C59" s="319"/>
      <c r="D59" s="319"/>
      <c r="E59" s="319"/>
      <c r="F59" s="319"/>
      <c r="G59" s="320"/>
      <c r="H59" s="304" t="s">
        <v>49</v>
      </c>
      <c r="I59" s="303"/>
      <c r="J59" s="303"/>
      <c r="K59" s="303"/>
      <c r="L59" s="305"/>
      <c r="M59" s="15" t="s">
        <v>29</v>
      </c>
      <c r="N59" s="16" t="s">
        <v>27</v>
      </c>
      <c r="O59" s="10"/>
    </row>
    <row r="60" spans="1:40" ht="18" customHeight="1" x14ac:dyDescent="0.2">
      <c r="A60" s="318"/>
      <c r="B60" s="319"/>
      <c r="C60" s="319"/>
      <c r="D60" s="319"/>
      <c r="E60" s="319"/>
      <c r="F60" s="319"/>
      <c r="G60" s="320"/>
      <c r="H60" s="133" t="s">
        <v>50</v>
      </c>
      <c r="I60" s="134"/>
      <c r="J60" s="134"/>
      <c r="K60" s="134"/>
      <c r="L60" s="135"/>
      <c r="M60" s="15" t="s">
        <v>30</v>
      </c>
      <c r="N60" s="16" t="s">
        <v>28</v>
      </c>
      <c r="O60" s="10"/>
    </row>
    <row r="61" spans="1:40" ht="18" customHeight="1" x14ac:dyDescent="0.2">
      <c r="A61" s="318"/>
      <c r="B61" s="319"/>
      <c r="C61" s="319"/>
      <c r="D61" s="319"/>
      <c r="E61" s="319"/>
      <c r="F61" s="319"/>
      <c r="G61" s="320"/>
      <c r="H61" s="306" t="s">
        <v>42</v>
      </c>
      <c r="I61" s="307"/>
      <c r="J61" s="307"/>
      <c r="K61" s="307"/>
      <c r="L61" s="308"/>
      <c r="M61" s="15" t="s">
        <v>31</v>
      </c>
      <c r="N61" s="16" t="s">
        <v>29</v>
      </c>
      <c r="O61" s="10"/>
    </row>
    <row r="62" spans="1:40" ht="18" customHeight="1" x14ac:dyDescent="0.2">
      <c r="A62" s="318"/>
      <c r="B62" s="319"/>
      <c r="C62" s="319"/>
      <c r="D62" s="319"/>
      <c r="E62" s="319"/>
      <c r="F62" s="319"/>
      <c r="G62" s="320"/>
      <c r="H62" s="309" t="s">
        <v>47</v>
      </c>
      <c r="I62" s="310"/>
      <c r="J62" s="310"/>
      <c r="K62" s="310"/>
      <c r="L62" s="311"/>
      <c r="M62" s="15" t="s">
        <v>32</v>
      </c>
      <c r="N62" s="16" t="s">
        <v>30</v>
      </c>
      <c r="O62" s="10"/>
    </row>
    <row r="63" spans="1:40" ht="18" customHeight="1" thickBot="1" x14ac:dyDescent="0.25">
      <c r="A63" s="321"/>
      <c r="B63" s="322"/>
      <c r="C63" s="322"/>
      <c r="D63" s="322"/>
      <c r="E63" s="322"/>
      <c r="F63" s="322"/>
      <c r="G63" s="323"/>
      <c r="H63" s="312"/>
      <c r="I63" s="313"/>
      <c r="J63" s="313"/>
      <c r="K63" s="313"/>
      <c r="L63" s="314"/>
      <c r="M63" s="17" t="s">
        <v>33</v>
      </c>
      <c r="N63" s="18" t="s">
        <v>31</v>
      </c>
      <c r="O63" s="10"/>
    </row>
    <row r="64" spans="1:40" x14ac:dyDescent="0.2">
      <c r="A64" s="329"/>
      <c r="B64" s="329"/>
      <c r="C64" s="329"/>
      <c r="D64" s="329"/>
      <c r="E64" s="329"/>
      <c r="H64" s="67"/>
    </row>
    <row r="65" spans="1:10" x14ac:dyDescent="0.2">
      <c r="A65" s="329"/>
      <c r="B65" s="329"/>
      <c r="C65" s="329"/>
      <c r="D65" s="329"/>
      <c r="E65" s="329"/>
    </row>
    <row r="66" spans="1:10" x14ac:dyDescent="0.2">
      <c r="A66" s="329"/>
      <c r="B66" s="337"/>
      <c r="C66" s="337"/>
      <c r="D66" s="337"/>
      <c r="E66" s="337"/>
      <c r="J66" s="67"/>
    </row>
    <row r="67" spans="1:10" x14ac:dyDescent="0.2">
      <c r="A67" s="337"/>
      <c r="B67" s="337"/>
      <c r="C67" s="337"/>
      <c r="D67" s="337"/>
      <c r="E67" s="337"/>
    </row>
    <row r="68" spans="1:10" x14ac:dyDescent="0.2">
      <c r="A68" s="338"/>
      <c r="B68" s="339"/>
      <c r="C68" s="339"/>
      <c r="D68" s="339"/>
      <c r="E68" s="339"/>
    </row>
    <row r="69" spans="1:10" x14ac:dyDescent="0.2">
      <c r="A69" s="303"/>
      <c r="B69" s="303"/>
      <c r="C69" s="303"/>
      <c r="D69" s="303"/>
      <c r="E69" s="303"/>
    </row>
    <row r="70" spans="1:10" x14ac:dyDescent="0.2">
      <c r="A70" s="31"/>
      <c r="B70" s="31"/>
      <c r="C70" s="31"/>
      <c r="D70" s="31"/>
      <c r="E70" s="31"/>
    </row>
  </sheetData>
  <sheetProtection algorithmName="SHA-512" hashValue="adcEqKpWNybOACHtQqp+vBNkKIltYT3Frq97uXawnE3d556Z2bBuoOstyOJXffl5zJH1bn4Kygx751PQjHEP2g==" saltValue="wBLZcuaV+3hiEYF8+JLWgA==" spinCount="100000" sheet="1" objects="1" scenarios="1"/>
  <mergeCells count="285">
    <mergeCell ref="I8:I9"/>
    <mergeCell ref="H10:H11"/>
    <mergeCell ref="I10:I11"/>
    <mergeCell ref="P10:AN11"/>
    <mergeCell ref="E1:N3"/>
    <mergeCell ref="B3:C3"/>
    <mergeCell ref="E4:N6"/>
    <mergeCell ref="B5:C5"/>
    <mergeCell ref="B7:C7"/>
    <mergeCell ref="E7:F7"/>
    <mergeCell ref="G7:K7"/>
    <mergeCell ref="M7:N7"/>
    <mergeCell ref="J8:J9"/>
    <mergeCell ref="K8:K9"/>
    <mergeCell ref="L8:L9"/>
    <mergeCell ref="M8:M9"/>
    <mergeCell ref="N8:N9"/>
    <mergeCell ref="B9:C9"/>
    <mergeCell ref="A10:A11"/>
    <mergeCell ref="B10:B11"/>
    <mergeCell ref="C10:C11"/>
    <mergeCell ref="D10:D11"/>
    <mergeCell ref="E10:F15"/>
    <mergeCell ref="G10:G11"/>
    <mergeCell ref="A8:A9"/>
    <mergeCell ref="D8:D9"/>
    <mergeCell ref="E8:E9"/>
    <mergeCell ref="F8:F9"/>
    <mergeCell ref="G8:H8"/>
    <mergeCell ref="P12:AN13"/>
    <mergeCell ref="A14:A15"/>
    <mergeCell ref="B14:B15"/>
    <mergeCell ref="C14:C15"/>
    <mergeCell ref="D14:D15"/>
    <mergeCell ref="G14:G15"/>
    <mergeCell ref="H14:H15"/>
    <mergeCell ref="I14:I15"/>
    <mergeCell ref="P14:AN15"/>
    <mergeCell ref="A12:A13"/>
    <mergeCell ref="B12:B13"/>
    <mergeCell ref="C12:C13"/>
    <mergeCell ref="D12:D13"/>
    <mergeCell ref="G12:G13"/>
    <mergeCell ref="H12:H13"/>
    <mergeCell ref="I12:I13"/>
    <mergeCell ref="G16:H16"/>
    <mergeCell ref="P16:AN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P17:AN18"/>
    <mergeCell ref="A19:A20"/>
    <mergeCell ref="B19:B20"/>
    <mergeCell ref="C19:C20"/>
    <mergeCell ref="D19:D20"/>
    <mergeCell ref="E19:E20"/>
    <mergeCell ref="F19:F20"/>
    <mergeCell ref="G19:G20"/>
    <mergeCell ref="H19:H20"/>
    <mergeCell ref="P19:AN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P23:AN24"/>
    <mergeCell ref="J24:K24"/>
    <mergeCell ref="L24:M25"/>
    <mergeCell ref="N24:N25"/>
    <mergeCell ref="G25:H25"/>
    <mergeCell ref="J25:K25"/>
    <mergeCell ref="P25:AN25"/>
    <mergeCell ref="I21:I22"/>
    <mergeCell ref="P21:AN22"/>
    <mergeCell ref="M26:M27"/>
    <mergeCell ref="N26:N31"/>
    <mergeCell ref="P26:AN27"/>
    <mergeCell ref="A28:A29"/>
    <mergeCell ref="B28:B29"/>
    <mergeCell ref="C28:C29"/>
    <mergeCell ref="D28:D29"/>
    <mergeCell ref="E28:E29"/>
    <mergeCell ref="F28:F29"/>
    <mergeCell ref="G28:G29"/>
    <mergeCell ref="G26:G27"/>
    <mergeCell ref="H26:H27"/>
    <mergeCell ref="I26:I27"/>
    <mergeCell ref="J26:J27"/>
    <mergeCell ref="K26:K27"/>
    <mergeCell ref="L26:L27"/>
    <mergeCell ref="A26:A27"/>
    <mergeCell ref="B26:B27"/>
    <mergeCell ref="C26:C27"/>
    <mergeCell ref="D26:D27"/>
    <mergeCell ref="E26:E27"/>
    <mergeCell ref="F26:F27"/>
    <mergeCell ref="P28:AN29"/>
    <mergeCell ref="A30:A31"/>
    <mergeCell ref="P30:AN31"/>
    <mergeCell ref="B30:B31"/>
    <mergeCell ref="C30:C31"/>
    <mergeCell ref="D30:D31"/>
    <mergeCell ref="E30:E31"/>
    <mergeCell ref="F30:F31"/>
    <mergeCell ref="G30:G31"/>
    <mergeCell ref="H30:H31"/>
    <mergeCell ref="I30:I31"/>
    <mergeCell ref="J28:J29"/>
    <mergeCell ref="K28:K29"/>
    <mergeCell ref="L28:L29"/>
    <mergeCell ref="M28:M29"/>
    <mergeCell ref="J30:J31"/>
    <mergeCell ref="K30:K31"/>
    <mergeCell ref="L30:L31"/>
    <mergeCell ref="M30:M31"/>
    <mergeCell ref="H28:H29"/>
    <mergeCell ref="I28:I29"/>
    <mergeCell ref="L35:L36"/>
    <mergeCell ref="M35:M36"/>
    <mergeCell ref="A33:A34"/>
    <mergeCell ref="B33:B34"/>
    <mergeCell ref="C33:C34"/>
    <mergeCell ref="D33:D34"/>
    <mergeCell ref="E33:E34"/>
    <mergeCell ref="L33:L34"/>
    <mergeCell ref="M33:M34"/>
    <mergeCell ref="A35:A36"/>
    <mergeCell ref="B35:B36"/>
    <mergeCell ref="C35:C36"/>
    <mergeCell ref="D35:D36"/>
    <mergeCell ref="E35:E36"/>
    <mergeCell ref="G35:G36"/>
    <mergeCell ref="F33:F42"/>
    <mergeCell ref="G33:G34"/>
    <mergeCell ref="H33:H34"/>
    <mergeCell ref="I33:I34"/>
    <mergeCell ref="J33:J42"/>
    <mergeCell ref="K33:K34"/>
    <mergeCell ref="H35:H36"/>
    <mergeCell ref="I35:I36"/>
    <mergeCell ref="I39:I40"/>
    <mergeCell ref="H41:H42"/>
    <mergeCell ref="I41:I42"/>
    <mergeCell ref="K41:K42"/>
    <mergeCell ref="L41:L42"/>
    <mergeCell ref="M41:M42"/>
    <mergeCell ref="P41:AN42"/>
    <mergeCell ref="A39:A40"/>
    <mergeCell ref="B39:B40"/>
    <mergeCell ref="C39:C40"/>
    <mergeCell ref="D39:D40"/>
    <mergeCell ref="E39:E40"/>
    <mergeCell ref="G39:G40"/>
    <mergeCell ref="K39:K40"/>
    <mergeCell ref="L39:L40"/>
    <mergeCell ref="M39:M40"/>
    <mergeCell ref="A41:A42"/>
    <mergeCell ref="B41:B42"/>
    <mergeCell ref="C41:C42"/>
    <mergeCell ref="D41:D42"/>
    <mergeCell ref="E41:E42"/>
    <mergeCell ref="G41:G42"/>
    <mergeCell ref="N33:N42"/>
    <mergeCell ref="P33:AN34"/>
    <mergeCell ref="K35:K36"/>
    <mergeCell ref="P35:AN36"/>
    <mergeCell ref="A37:A38"/>
    <mergeCell ref="B37:B38"/>
    <mergeCell ref="C37:C38"/>
    <mergeCell ref="D37:D38"/>
    <mergeCell ref="E37:E38"/>
    <mergeCell ref="G37:G38"/>
    <mergeCell ref="H37:H38"/>
    <mergeCell ref="H39:H40"/>
    <mergeCell ref="P39:AN40"/>
    <mergeCell ref="K37:K38"/>
    <mergeCell ref="L37:L38"/>
    <mergeCell ref="M37:M38"/>
    <mergeCell ref="P37:AN38"/>
    <mergeCell ref="I37:I38"/>
    <mergeCell ref="M44:M45"/>
    <mergeCell ref="N44:N53"/>
    <mergeCell ref="P44:AN45"/>
    <mergeCell ref="A46:A47"/>
    <mergeCell ref="B46:B47"/>
    <mergeCell ref="C46:C47"/>
    <mergeCell ref="D46:D47"/>
    <mergeCell ref="E46:E47"/>
    <mergeCell ref="F46:F47"/>
    <mergeCell ref="G46:G47"/>
    <mergeCell ref="G44:G45"/>
    <mergeCell ref="H44:H45"/>
    <mergeCell ref="I44:I45"/>
    <mergeCell ref="J44:J45"/>
    <mergeCell ref="K44:K45"/>
    <mergeCell ref="L44:L45"/>
    <mergeCell ref="A44:A45"/>
    <mergeCell ref="B44:B45"/>
    <mergeCell ref="C44:C45"/>
    <mergeCell ref="D44:D45"/>
    <mergeCell ref="E44:E45"/>
    <mergeCell ref="F44:F45"/>
    <mergeCell ref="P46:AN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H46:H47"/>
    <mergeCell ref="I46:I47"/>
    <mergeCell ref="J46:J47"/>
    <mergeCell ref="K46:K47"/>
    <mergeCell ref="L46:L47"/>
    <mergeCell ref="M46:M47"/>
    <mergeCell ref="J48:J49"/>
    <mergeCell ref="K48:K49"/>
    <mergeCell ref="L48:L49"/>
    <mergeCell ref="M48:M49"/>
    <mergeCell ref="P48:AN49"/>
    <mergeCell ref="A50:A51"/>
    <mergeCell ref="B50:B51"/>
    <mergeCell ref="C50:C51"/>
    <mergeCell ref="D50:D51"/>
    <mergeCell ref="E50:E51"/>
    <mergeCell ref="L50:L51"/>
    <mergeCell ref="M50:M51"/>
    <mergeCell ref="P50:AN51"/>
    <mergeCell ref="A52:A53"/>
    <mergeCell ref="B52:B53"/>
    <mergeCell ref="C52:C53"/>
    <mergeCell ref="D52:D53"/>
    <mergeCell ref="E52:E53"/>
    <mergeCell ref="F52:F53"/>
    <mergeCell ref="G52:G53"/>
    <mergeCell ref="F50:F51"/>
    <mergeCell ref="G50:G51"/>
    <mergeCell ref="H50:H51"/>
    <mergeCell ref="I50:I51"/>
    <mergeCell ref="J50:J51"/>
    <mergeCell ref="K50:K51"/>
    <mergeCell ref="A64:E64"/>
    <mergeCell ref="A65:E65"/>
    <mergeCell ref="A66:E66"/>
    <mergeCell ref="A67:E67"/>
    <mergeCell ref="A68:E68"/>
    <mergeCell ref="A69:E69"/>
    <mergeCell ref="P52:AN53"/>
    <mergeCell ref="L55:M55"/>
    <mergeCell ref="A56:G63"/>
    <mergeCell ref="H56:L56"/>
    <mergeCell ref="H57:L57"/>
    <mergeCell ref="H58:L58"/>
    <mergeCell ref="H59:L59"/>
    <mergeCell ref="H60:L60"/>
    <mergeCell ref="H61:L61"/>
    <mergeCell ref="H62:L63"/>
    <mergeCell ref="H52:H53"/>
    <mergeCell ref="I52:I53"/>
    <mergeCell ref="J52:J53"/>
    <mergeCell ref="K52:K53"/>
    <mergeCell ref="L52:L53"/>
    <mergeCell ref="M52:M53"/>
  </mergeCells>
  <conditionalFormatting sqref="I10:I16">
    <cfRule type="cellIs" dxfId="215" priority="42" operator="greaterThan">
      <formula>0.2</formula>
    </cfRule>
  </conditionalFormatting>
  <conditionalFormatting sqref="M26:M31">
    <cfRule type="containsText" dxfId="214" priority="29" operator="containsText" text="invalid">
      <formula>NOT(ISERROR(SEARCH("invalid",M26)))</formula>
    </cfRule>
    <cfRule type="cellIs" dxfId="213" priority="40" operator="lessThan">
      <formula>167.5</formula>
    </cfRule>
    <cfRule type="cellIs" dxfId="212" priority="41" operator="greaterThan">
      <formula>228.5</formula>
    </cfRule>
  </conditionalFormatting>
  <conditionalFormatting sqref="M33:M42 M44:M53">
    <cfRule type="containsText" dxfId="211" priority="39" operator="containsText" text="INVALID">
      <formula>NOT(ISERROR(SEARCH("INVALID",M33)))</formula>
    </cfRule>
  </conditionalFormatting>
  <conditionalFormatting sqref="P33 P44 P46 P48 P50 P52 P35 P37 P39 P41">
    <cfRule type="containsText" dxfId="210" priority="38" operator="containsText" text="Sample">
      <formula>NOT(ISERROR(SEARCH("Sample",P33)))</formula>
    </cfRule>
  </conditionalFormatting>
  <conditionalFormatting sqref="P26 P28 P30">
    <cfRule type="containsText" dxfId="209" priority="37" operator="containsText" text="seed">
      <formula>NOT(ISERROR(SEARCH("seed",P26)))</formula>
    </cfRule>
  </conditionalFormatting>
  <conditionalFormatting sqref="P14 P10 P12">
    <cfRule type="containsText" dxfId="208" priority="36" operator="containsText" text="contamination">
      <formula>NOT(ISERROR(SEARCH("contamination",P10)))</formula>
    </cfRule>
  </conditionalFormatting>
  <conditionalFormatting sqref="P16">
    <cfRule type="containsText" dxfId="207" priority="35" operator="containsText" text="outside">
      <formula>NOT(ISERROR(SEARCH("outside",P16)))</formula>
    </cfRule>
  </conditionalFormatting>
  <conditionalFormatting sqref="I16 F25 I25 N26 P16 N43 N54 N32">
    <cfRule type="containsErrors" dxfId="206" priority="34">
      <formula>ISERROR(F16)</formula>
    </cfRule>
  </conditionalFormatting>
  <conditionalFormatting sqref="M18">
    <cfRule type="containsErrors" dxfId="205" priority="33">
      <formula>ISERROR(M18)</formula>
    </cfRule>
  </conditionalFormatting>
  <conditionalFormatting sqref="N33">
    <cfRule type="containsErrors" dxfId="204" priority="32">
      <formula>ISERROR(N33)</formula>
    </cfRule>
  </conditionalFormatting>
  <conditionalFormatting sqref="N44">
    <cfRule type="containsErrors" dxfId="203" priority="31">
      <formula>ISERROR(N44)</formula>
    </cfRule>
  </conditionalFormatting>
  <conditionalFormatting sqref="N55">
    <cfRule type="containsErrors" dxfId="202" priority="30">
      <formula>ISERROR(N55)</formula>
    </cfRule>
  </conditionalFormatting>
  <conditionalFormatting sqref="M33:M42">
    <cfRule type="containsText" dxfId="201" priority="28" operator="containsText" text="invalid">
      <formula>NOT(ISERROR(SEARCH("invalid",M33)))</formula>
    </cfRule>
  </conditionalFormatting>
  <conditionalFormatting sqref="M44:M53">
    <cfRule type="containsText" dxfId="200" priority="27" operator="containsText" text="invalid">
      <formula>NOT(ISERROR(SEARCH("invalid",M44)))</formula>
    </cfRule>
  </conditionalFormatting>
  <conditionalFormatting sqref="I26:M31 P30 P28 P26">
    <cfRule type="cellIs" dxfId="199" priority="25" operator="equal">
      <formula>0</formula>
    </cfRule>
    <cfRule type="containsErrors" dxfId="198" priority="26">
      <formula>ISERROR(I26)</formula>
    </cfRule>
  </conditionalFormatting>
  <conditionalFormatting sqref="I33:M42 P41 P39 P37 P35 P33">
    <cfRule type="cellIs" dxfId="197" priority="23" operator="equal">
      <formula>0</formula>
    </cfRule>
    <cfRule type="containsErrors" dxfId="196" priority="24">
      <formula>ISERROR(I33)</formula>
    </cfRule>
  </conditionalFormatting>
  <conditionalFormatting sqref="I44:N53 P44 P50 P48 P46 P52">
    <cfRule type="cellIs" dxfId="195" priority="21" operator="equal">
      <formula>0</formula>
    </cfRule>
    <cfRule type="containsErrors" dxfId="194" priority="22">
      <formula>ISERROR(I44)</formula>
    </cfRule>
  </conditionalFormatting>
  <conditionalFormatting sqref="P30 P28 P26">
    <cfRule type="containsBlanks" dxfId="193" priority="20">
      <formula>LEN(TRIM(P26))=0</formula>
    </cfRule>
  </conditionalFormatting>
  <conditionalFormatting sqref="I10:I15">
    <cfRule type="containsBlanks" dxfId="192" priority="19">
      <formula>LEN(TRIM(I10))=0</formula>
    </cfRule>
  </conditionalFormatting>
  <conditionalFormatting sqref="J24:K25">
    <cfRule type="containsText" dxfId="191" priority="18" operator="containsText" text="too">
      <formula>NOT(ISERROR(SEARCH("too",J24)))</formula>
    </cfRule>
  </conditionalFormatting>
  <conditionalFormatting sqref="E19 E21 E23 E17">
    <cfRule type="containsText" dxfId="190" priority="17" operator="containsText" text="delete">
      <formula>NOT(ISERROR(SEARCH("delete",E17)))</formula>
    </cfRule>
  </conditionalFormatting>
  <conditionalFormatting sqref="P25">
    <cfRule type="containsText" dxfId="189" priority="16" operator="containsText" text="seed">
      <formula>NOT(ISERROR(SEARCH("seed",P25)))</formula>
    </cfRule>
  </conditionalFormatting>
  <conditionalFormatting sqref="J24:K25 N24:N25 P25">
    <cfRule type="containsErrors" dxfId="188" priority="15">
      <formula>ISERROR(J24)</formula>
    </cfRule>
  </conditionalFormatting>
  <conditionalFormatting sqref="M26:M31 M33:M42 M44:M53">
    <cfRule type="cellIs" dxfId="187" priority="14" operator="lessThan">
      <formula>0</formula>
    </cfRule>
  </conditionalFormatting>
  <conditionalFormatting sqref="P17 P23 P19 P21">
    <cfRule type="containsText" dxfId="186" priority="13" operator="containsText" text="Need">
      <formula>NOT(ISERROR(SEARCH("Need",P17)))</formula>
    </cfRule>
  </conditionalFormatting>
  <conditionalFormatting sqref="I17:I24">
    <cfRule type="expression" dxfId="185" priority="12">
      <formula>(G17-H17&lt;2)</formula>
    </cfRule>
  </conditionalFormatting>
  <conditionalFormatting sqref="I17:I24">
    <cfRule type="expression" dxfId="184" priority="11">
      <formula>(H17&lt;1)</formula>
    </cfRule>
  </conditionalFormatting>
  <conditionalFormatting sqref="I17:I24">
    <cfRule type="expression" dxfId="183" priority="10">
      <formula>ISBLANK(H17)</formula>
    </cfRule>
  </conditionalFormatting>
  <conditionalFormatting sqref="E17:E18">
    <cfRule type="expression" dxfId="182" priority="9">
      <formula>ISBLANK(H17)</formula>
    </cfRule>
  </conditionalFormatting>
  <conditionalFormatting sqref="E19:E20">
    <cfRule type="expression" dxfId="181" priority="8">
      <formula>ISBLANK(H19)</formula>
    </cfRule>
  </conditionalFormatting>
  <conditionalFormatting sqref="E21:E22">
    <cfRule type="expression" dxfId="180" priority="7">
      <formula>ISBLANK(H21)</formula>
    </cfRule>
  </conditionalFormatting>
  <conditionalFormatting sqref="E23:E24">
    <cfRule type="expression" dxfId="179" priority="6">
      <formula>ISBLANK(H23)</formula>
    </cfRule>
  </conditionalFormatting>
  <conditionalFormatting sqref="P10:AN15">
    <cfRule type="containsText" dxfId="178" priority="4" operator="containsText" text="meter">
      <formula>NOT(ISERROR(SEARCH("meter",P10)))</formula>
    </cfRule>
    <cfRule type="containsText" dxfId="177" priority="5" operator="containsText" text="False">
      <formula>NOT(ISERROR(SEARCH("False",P10)))</formula>
    </cfRule>
  </conditionalFormatting>
  <conditionalFormatting sqref="I10:I11">
    <cfRule type="expression" dxfId="176" priority="3">
      <formula>I10&lt;0</formula>
    </cfRule>
  </conditionalFormatting>
  <conditionalFormatting sqref="I12:I13">
    <cfRule type="expression" dxfId="175" priority="2">
      <formula>I12&lt;0</formula>
    </cfRule>
  </conditionalFormatting>
  <conditionalFormatting sqref="I14:I15">
    <cfRule type="expression" dxfId="174" priority="1">
      <formula>I14&lt;0</formula>
    </cfRule>
  </conditionalFormatting>
  <pageMargins left="0.7" right="0.7" top="0.75" bottom="0.75" header="0.3" footer="0.3"/>
  <pageSetup scale="50" orientation="landscape" r:id="rId1"/>
  <colBreaks count="1" manualBreakCount="1">
    <brk id="1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N70"/>
  <sheetViews>
    <sheetView showGridLines="0" tabSelected="1" zoomScaleNormal="100" zoomScalePageLayoutView="60" workbookViewId="0">
      <selection activeCell="B10" sqref="B10:B11"/>
    </sheetView>
  </sheetViews>
  <sheetFormatPr defaultRowHeight="12.75" x14ac:dyDescent="0.2"/>
  <cols>
    <col min="1" max="1" width="18" style="1" customWidth="1"/>
    <col min="2" max="8" width="11.7109375" style="1" customWidth="1"/>
    <col min="9" max="13" width="13.7109375" style="1" customWidth="1"/>
    <col min="14" max="14" width="15.7109375" style="1" customWidth="1"/>
    <col min="15" max="15" width="1.28515625" style="43" customWidth="1"/>
    <col min="16" max="16384" width="9.140625" style="1"/>
  </cols>
  <sheetData>
    <row r="1" spans="1:40" ht="12.75" customHeight="1" x14ac:dyDescent="0.2">
      <c r="A1" s="78" t="s">
        <v>25</v>
      </c>
      <c r="B1" s="79" t="s">
        <v>24</v>
      </c>
      <c r="C1" s="79"/>
      <c r="D1" s="19"/>
      <c r="E1" s="281" t="s">
        <v>22</v>
      </c>
      <c r="F1" s="281"/>
      <c r="G1" s="281"/>
      <c r="H1" s="281"/>
      <c r="I1" s="281"/>
      <c r="J1" s="281"/>
      <c r="K1" s="281"/>
      <c r="L1" s="281"/>
      <c r="M1" s="281"/>
      <c r="N1" s="282"/>
      <c r="O1" s="34"/>
    </row>
    <row r="2" spans="1:40" ht="12.75" customHeight="1" x14ac:dyDescent="0.2">
      <c r="A2" s="2" t="s">
        <v>19</v>
      </c>
      <c r="B2" s="3" t="s">
        <v>19</v>
      </c>
      <c r="C2" s="20"/>
      <c r="D2" s="14"/>
      <c r="E2" s="283"/>
      <c r="F2" s="283"/>
      <c r="G2" s="283"/>
      <c r="H2" s="283"/>
      <c r="I2" s="283"/>
      <c r="J2" s="283"/>
      <c r="K2" s="283"/>
      <c r="L2" s="283"/>
      <c r="M2" s="283"/>
      <c r="N2" s="284"/>
      <c r="O2" s="34"/>
    </row>
    <row r="3" spans="1:40" ht="12.75" customHeight="1" x14ac:dyDescent="0.2">
      <c r="A3" s="88"/>
      <c r="B3" s="395"/>
      <c r="C3" s="395"/>
      <c r="D3" s="23"/>
      <c r="E3" s="283"/>
      <c r="F3" s="283"/>
      <c r="G3" s="283"/>
      <c r="H3" s="283"/>
      <c r="I3" s="283"/>
      <c r="J3" s="283"/>
      <c r="K3" s="283"/>
      <c r="L3" s="283"/>
      <c r="M3" s="283"/>
      <c r="N3" s="284"/>
      <c r="O3" s="34"/>
    </row>
    <row r="4" spans="1:40" ht="12.75" customHeight="1" x14ac:dyDescent="0.2">
      <c r="A4" s="2" t="s">
        <v>20</v>
      </c>
      <c r="B4" s="3" t="s">
        <v>20</v>
      </c>
      <c r="C4" s="20"/>
      <c r="D4" s="14"/>
      <c r="E4" s="286" t="s">
        <v>21</v>
      </c>
      <c r="F4" s="286"/>
      <c r="G4" s="286"/>
      <c r="H4" s="286"/>
      <c r="I4" s="286"/>
      <c r="J4" s="286"/>
      <c r="K4" s="286"/>
      <c r="L4" s="286"/>
      <c r="M4" s="286"/>
      <c r="N4" s="287"/>
      <c r="O4" s="35"/>
    </row>
    <row r="5" spans="1:40" ht="12.75" customHeight="1" x14ac:dyDescent="0.2">
      <c r="A5" s="88"/>
      <c r="B5" s="395"/>
      <c r="C5" s="395"/>
      <c r="D5" s="23"/>
      <c r="E5" s="286"/>
      <c r="F5" s="286"/>
      <c r="G5" s="286"/>
      <c r="H5" s="286"/>
      <c r="I5" s="286"/>
      <c r="J5" s="286"/>
      <c r="K5" s="286"/>
      <c r="L5" s="286"/>
      <c r="M5" s="286"/>
      <c r="N5" s="287"/>
      <c r="O5" s="35"/>
    </row>
    <row r="6" spans="1:40" ht="12.75" customHeight="1" x14ac:dyDescent="0.2">
      <c r="A6" s="2" t="s">
        <v>36</v>
      </c>
      <c r="B6" s="3" t="s">
        <v>36</v>
      </c>
      <c r="C6" s="3"/>
      <c r="D6" s="23"/>
      <c r="E6" s="286"/>
      <c r="F6" s="286"/>
      <c r="G6" s="286"/>
      <c r="H6" s="286"/>
      <c r="I6" s="286"/>
      <c r="J6" s="286"/>
      <c r="K6" s="286"/>
      <c r="L6" s="286"/>
      <c r="M6" s="286"/>
      <c r="N6" s="287"/>
      <c r="O6" s="35"/>
    </row>
    <row r="7" spans="1:40" ht="12.75" customHeight="1" x14ac:dyDescent="0.2">
      <c r="A7" s="89"/>
      <c r="B7" s="396"/>
      <c r="C7" s="396"/>
      <c r="D7" s="31"/>
      <c r="E7" s="289"/>
      <c r="F7" s="289"/>
      <c r="G7" s="289"/>
      <c r="H7" s="289"/>
      <c r="I7" s="289"/>
      <c r="J7" s="289"/>
      <c r="K7" s="289"/>
      <c r="L7" s="21"/>
      <c r="M7" s="289"/>
      <c r="N7" s="290"/>
      <c r="O7" s="36"/>
    </row>
    <row r="8" spans="1:40" ht="14.25" customHeight="1" x14ac:dyDescent="0.2">
      <c r="A8" s="262" t="s">
        <v>0</v>
      </c>
      <c r="B8" s="83" t="s">
        <v>1</v>
      </c>
      <c r="C8" s="82" t="s">
        <v>40</v>
      </c>
      <c r="D8" s="264" t="s">
        <v>9</v>
      </c>
      <c r="E8" s="264" t="s">
        <v>10</v>
      </c>
      <c r="F8" s="264" t="s">
        <v>11</v>
      </c>
      <c r="G8" s="266" t="s">
        <v>7</v>
      </c>
      <c r="H8" s="266"/>
      <c r="I8" s="267" t="s">
        <v>37</v>
      </c>
      <c r="J8" s="267" t="s">
        <v>8</v>
      </c>
      <c r="K8" s="267" t="s">
        <v>12</v>
      </c>
      <c r="L8" s="267" t="s">
        <v>38</v>
      </c>
      <c r="M8" s="267" t="s">
        <v>39</v>
      </c>
      <c r="N8" s="299" t="s">
        <v>13</v>
      </c>
      <c r="O8" s="37"/>
    </row>
    <row r="9" spans="1:40" ht="55.5" customHeight="1" thickBot="1" x14ac:dyDescent="0.25">
      <c r="A9" s="263"/>
      <c r="B9" s="301" t="s">
        <v>43</v>
      </c>
      <c r="C9" s="302"/>
      <c r="D9" s="265"/>
      <c r="E9" s="265"/>
      <c r="F9" s="265"/>
      <c r="G9" s="69" t="s">
        <v>2</v>
      </c>
      <c r="H9" s="69" t="s">
        <v>3</v>
      </c>
      <c r="I9" s="268"/>
      <c r="J9" s="268"/>
      <c r="K9" s="268"/>
      <c r="L9" s="268"/>
      <c r="M9" s="268"/>
      <c r="N9" s="300"/>
      <c r="O9" s="37"/>
    </row>
    <row r="10" spans="1:40" ht="15" customHeight="1" x14ac:dyDescent="0.2">
      <c r="A10" s="276" t="s">
        <v>45</v>
      </c>
      <c r="B10" s="392"/>
      <c r="C10" s="358"/>
      <c r="D10" s="254">
        <v>1</v>
      </c>
      <c r="E10" s="292"/>
      <c r="F10" s="293"/>
      <c r="G10" s="393"/>
      <c r="H10" s="394"/>
      <c r="I10" s="271" t="str">
        <f>IF(AND(G10&gt;0,H10&gt;0),G10-H10,"")</f>
        <v/>
      </c>
      <c r="J10" s="90"/>
      <c r="K10" s="91"/>
      <c r="L10" s="71"/>
      <c r="M10" s="71"/>
      <c r="N10" s="72"/>
      <c r="O10" s="85"/>
      <c r="P10" s="136" t="str">
        <f t="shared" ref="P10" si="0">IF(ISBLANK(H10),"",IF(AND(I10&gt;0.2,I10&lt;0.3),"Contamination, Labware, or Supersaturation of Dilution (D.I.) water.",IF(AND(I10&gt;0.29),"Review SOP's and fix the contamination issue.",IF(AND(I10&lt;0),"D.O. meter equitment issues."))))</f>
        <v/>
      </c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</row>
    <row r="11" spans="1:40" ht="15" customHeight="1" x14ac:dyDescent="0.2">
      <c r="A11" s="272"/>
      <c r="B11" s="387"/>
      <c r="C11" s="353"/>
      <c r="D11" s="255"/>
      <c r="E11" s="294"/>
      <c r="F11" s="295"/>
      <c r="G11" s="390"/>
      <c r="H11" s="373"/>
      <c r="I11" s="269"/>
      <c r="J11" s="92"/>
      <c r="K11" s="93"/>
      <c r="L11" s="59"/>
      <c r="M11" s="59"/>
      <c r="N11" s="61"/>
      <c r="O11" s="85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</row>
    <row r="12" spans="1:40" ht="15" customHeight="1" x14ac:dyDescent="0.2">
      <c r="A12" s="258" t="s">
        <v>45</v>
      </c>
      <c r="B12" s="389"/>
      <c r="C12" s="353"/>
      <c r="D12" s="255">
        <v>2</v>
      </c>
      <c r="E12" s="294"/>
      <c r="F12" s="295"/>
      <c r="G12" s="364"/>
      <c r="H12" s="364"/>
      <c r="I12" s="269" t="str">
        <f>IF(AND(G12&gt;0,H12&gt;0),G12-H12,"")</f>
        <v/>
      </c>
      <c r="J12" s="92"/>
      <c r="K12" s="93"/>
      <c r="L12" s="59"/>
      <c r="M12" s="59"/>
      <c r="N12" s="61"/>
      <c r="O12" s="86"/>
      <c r="P12" s="136" t="str">
        <f t="shared" ref="P12" si="1">IF(ISBLANK(H12),"",IF(AND(I12&gt;0.2,I12&lt;0.3),"Contamination, Labware, or Supersaturation of Dilution (D.I.) water.",IF(AND(I12&gt;0.29),"Review SOP's and fix the contamination issue.",IF(AND(I12&lt;0),"D.O. meter equitment issues."))))</f>
        <v/>
      </c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</row>
    <row r="13" spans="1:40" ht="15" customHeight="1" x14ac:dyDescent="0.2">
      <c r="A13" s="272"/>
      <c r="B13" s="390"/>
      <c r="C13" s="353"/>
      <c r="D13" s="255"/>
      <c r="E13" s="294"/>
      <c r="F13" s="295"/>
      <c r="G13" s="391"/>
      <c r="H13" s="391"/>
      <c r="I13" s="270"/>
      <c r="J13" s="92"/>
      <c r="K13" s="93"/>
      <c r="L13" s="59"/>
      <c r="M13" s="59"/>
      <c r="N13" s="61"/>
      <c r="O13" s="8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</row>
    <row r="14" spans="1:40" ht="15" customHeight="1" x14ac:dyDescent="0.2">
      <c r="A14" s="325" t="s">
        <v>45</v>
      </c>
      <c r="B14" s="387"/>
      <c r="C14" s="353"/>
      <c r="D14" s="255">
        <v>3</v>
      </c>
      <c r="E14" s="294"/>
      <c r="F14" s="295"/>
      <c r="G14" s="351"/>
      <c r="H14" s="351"/>
      <c r="I14" s="269" t="str">
        <f>IF(AND(G14&gt;0,H14&gt;0),G14-H14,"")</f>
        <v/>
      </c>
      <c r="J14" s="92"/>
      <c r="K14" s="93"/>
      <c r="L14" s="59"/>
      <c r="M14" s="59"/>
      <c r="N14" s="61"/>
      <c r="O14" s="86"/>
      <c r="P14" s="136" t="str">
        <f>IF(ISBLANK(H14),"",IF(AND(I14&gt;0.2,I14&lt;0.3),"Contamination, Labware, or Supersaturation of Dilution (D.I.) water.",IF(AND(I14&gt;0.29),"Review SOP's and fix the contamination issue.",IF(AND(I14&lt;0),"D.O. meter equitment issues."))))</f>
        <v/>
      </c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</row>
    <row r="15" spans="1:40" ht="15" customHeight="1" thickBot="1" x14ac:dyDescent="0.25">
      <c r="A15" s="326"/>
      <c r="B15" s="388"/>
      <c r="C15" s="355"/>
      <c r="D15" s="260"/>
      <c r="E15" s="296"/>
      <c r="F15" s="297"/>
      <c r="G15" s="352"/>
      <c r="H15" s="352"/>
      <c r="I15" s="298"/>
      <c r="J15" s="92"/>
      <c r="K15" s="93"/>
      <c r="L15" s="59"/>
      <c r="M15" s="59"/>
      <c r="N15" s="62"/>
      <c r="O15" s="8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</row>
    <row r="16" spans="1:40" ht="13.5" thickBot="1" x14ac:dyDescent="0.25">
      <c r="A16" s="8" t="s">
        <v>6</v>
      </c>
      <c r="B16" s="11"/>
      <c r="C16" s="9"/>
      <c r="D16" s="10"/>
      <c r="E16" s="31"/>
      <c r="F16" s="47"/>
      <c r="G16" s="251" t="s">
        <v>17</v>
      </c>
      <c r="H16" s="252"/>
      <c r="I16" s="80" t="e">
        <f>AVERAGEIF(I10:I15,"&gt;0")</f>
        <v>#DIV/0!</v>
      </c>
      <c r="J16" s="92"/>
      <c r="K16" s="93"/>
      <c r="L16" s="59"/>
      <c r="M16" s="59"/>
      <c r="N16" s="63"/>
      <c r="O16" s="87"/>
      <c r="P16" s="336" t="e">
        <f>IF(I16&gt;0.2,"Outside QA/QC parameters.","")</f>
        <v>#DIV/0!</v>
      </c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</row>
    <row r="17" spans="1:40" ht="15" customHeight="1" x14ac:dyDescent="0.2">
      <c r="A17" s="276" t="s">
        <v>4</v>
      </c>
      <c r="B17" s="358"/>
      <c r="C17" s="358"/>
      <c r="D17" s="254">
        <v>4</v>
      </c>
      <c r="E17" s="333" t="str">
        <f t="shared" ref="E17:E23" si="2">IF(AND(I17&gt;=2,H17&gt;=1),"","Delete Seed Values")</f>
        <v>Delete Seed Values</v>
      </c>
      <c r="F17" s="386"/>
      <c r="G17" s="357"/>
      <c r="H17" s="357"/>
      <c r="I17" s="334" t="str">
        <f t="shared" ref="I17:I23" si="3">IF(ISBLANK(H17),"",(G17-H17))</f>
        <v/>
      </c>
      <c r="J17" s="60"/>
      <c r="K17" s="60"/>
      <c r="L17" s="58"/>
      <c r="M17" s="58"/>
      <c r="N17" s="64"/>
      <c r="O17" s="84"/>
      <c r="P17" s="335" t="str">
        <f>IF(ISBLANK(H17),"",IF(AND(H17&lt;1),"Need to DELETE this individual seed control sample to perform accuarate SCF calculation. D.O. Depletion &lt; 1.0 mg/L remaining in bottle. Environmental sample too strong. Use LESS Sample. Need more nutrient water in bottle. Sample is not dilute enough.",IF(AND(G17-H17&lt;2),"Need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</row>
    <row r="18" spans="1:40" ht="15" customHeight="1" x14ac:dyDescent="0.2">
      <c r="A18" s="272"/>
      <c r="B18" s="353"/>
      <c r="C18" s="353"/>
      <c r="D18" s="255"/>
      <c r="E18" s="333"/>
      <c r="F18" s="385"/>
      <c r="G18" s="351"/>
      <c r="H18" s="351"/>
      <c r="I18" s="257"/>
      <c r="J18" s="60"/>
      <c r="K18" s="60"/>
      <c r="L18" s="10"/>
      <c r="M18" s="54"/>
      <c r="N18" s="65"/>
      <c r="O18" s="38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</row>
    <row r="19" spans="1:40" ht="15" customHeight="1" x14ac:dyDescent="0.2">
      <c r="A19" s="258" t="s">
        <v>4</v>
      </c>
      <c r="B19" s="353"/>
      <c r="C19" s="353"/>
      <c r="D19" s="255">
        <v>5</v>
      </c>
      <c r="E19" s="333" t="str">
        <f t="shared" si="2"/>
        <v>Delete Seed Values</v>
      </c>
      <c r="F19" s="385"/>
      <c r="G19" s="351"/>
      <c r="H19" s="351"/>
      <c r="I19" s="257" t="str">
        <f t="shared" si="3"/>
        <v/>
      </c>
      <c r="J19" s="60"/>
      <c r="K19" s="60"/>
      <c r="L19" s="55"/>
      <c r="M19" s="56"/>
      <c r="N19" s="75"/>
      <c r="O19" s="31"/>
      <c r="P19" s="335" t="str">
        <f t="shared" ref="P19" si="4">IF(ISBLANK(H19),"",IF(AND(H19&lt;1),"Need to DELETE this individual seed control sample to perform accuarate SCF calculation. D.O. Depletion &lt; 1.0 mg/L remaining in bottle. Environmental sample too strong. Use LESS Sample. Need more nutrient water in bottle. Sample is not dilute enough.",IF(AND(G19-H19&lt;2),"Need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</row>
    <row r="20" spans="1:40" ht="15" customHeight="1" x14ac:dyDescent="0.2">
      <c r="A20" s="272"/>
      <c r="B20" s="353"/>
      <c r="C20" s="353"/>
      <c r="D20" s="255"/>
      <c r="E20" s="333"/>
      <c r="F20" s="385"/>
      <c r="G20" s="351"/>
      <c r="H20" s="351"/>
      <c r="I20" s="257"/>
      <c r="J20" s="60"/>
      <c r="K20" s="60"/>
      <c r="L20" s="57"/>
      <c r="M20" s="56"/>
      <c r="N20" s="75"/>
      <c r="O20" s="31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</row>
    <row r="21" spans="1:40" ht="15" customHeight="1" x14ac:dyDescent="0.2">
      <c r="A21" s="258" t="s">
        <v>44</v>
      </c>
      <c r="B21" s="353"/>
      <c r="C21" s="353"/>
      <c r="D21" s="255">
        <v>6</v>
      </c>
      <c r="E21" s="333" t="str">
        <f t="shared" si="2"/>
        <v>Delete Seed Values</v>
      </c>
      <c r="F21" s="385"/>
      <c r="G21" s="351"/>
      <c r="H21" s="351"/>
      <c r="I21" s="257" t="str">
        <f t="shared" si="3"/>
        <v/>
      </c>
      <c r="J21" s="60"/>
      <c r="K21" s="60"/>
      <c r="L21" s="57"/>
      <c r="M21" s="56"/>
      <c r="N21" s="75"/>
      <c r="O21" s="31"/>
      <c r="P21" s="335" t="str">
        <f t="shared" ref="P21" si="5">IF(ISBLANK(H21),"",IF(AND(H21&lt;1),"Need to DELETE this individual seed control sample to perform accuarate SCF calculation. D.O. Depletion &lt; 1.0 mg/L remaining in bottle. Environmental sample too strong. Use LESS Sample. Need more nutrient water in bottle. Sample is not dilute enough.",IF(AND(G21-H21&lt;2),"Need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</row>
    <row r="22" spans="1:40" ht="15" customHeight="1" x14ac:dyDescent="0.2">
      <c r="A22" s="272"/>
      <c r="B22" s="353"/>
      <c r="C22" s="353"/>
      <c r="D22" s="255"/>
      <c r="E22" s="333"/>
      <c r="F22" s="385"/>
      <c r="G22" s="351"/>
      <c r="H22" s="351"/>
      <c r="I22" s="257"/>
      <c r="J22" s="60"/>
      <c r="K22" s="60"/>
      <c r="L22" s="57"/>
      <c r="M22" s="56"/>
      <c r="N22" s="75"/>
      <c r="O22" s="31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</row>
    <row r="23" spans="1:40" ht="15" customHeight="1" thickBot="1" x14ac:dyDescent="0.25">
      <c r="A23" s="258" t="s">
        <v>4</v>
      </c>
      <c r="B23" s="353"/>
      <c r="C23" s="353"/>
      <c r="D23" s="255">
        <v>7</v>
      </c>
      <c r="E23" s="333" t="str">
        <f t="shared" si="2"/>
        <v>Delete Seed Values</v>
      </c>
      <c r="F23" s="353"/>
      <c r="G23" s="351"/>
      <c r="H23" s="351"/>
      <c r="I23" s="257" t="str">
        <f t="shared" si="3"/>
        <v/>
      </c>
      <c r="J23" s="73"/>
      <c r="K23" s="73"/>
      <c r="L23" s="74"/>
      <c r="M23" s="76"/>
      <c r="N23" s="77"/>
      <c r="O23" s="31"/>
      <c r="P23" s="335" t="str">
        <f t="shared" ref="P23" si="6">IF(ISBLANK(H23),"",IF(AND(H23&lt;1),"Need to DELETE mLs Seed to perform accuarate SCF calculation. D.O. Depletion &lt; 1.0 mg/L remaining in bottle. Environmental sample too strong. Use LESS Sample. Need more nutrient water in bottle. Sample is not dilute enough.",IF(AND(G23-H23&lt;2),"Need to DELETE mLs Seed to perform accuarate SCF calculation. D.O. Depletion less than at least 2.0 mg/L. Environmental sample too weak. Use MORE Sample. Need less nutrient water in bottle. Sample is too dilute.","")))</f>
        <v/>
      </c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</row>
    <row r="24" spans="1:40" ht="15" customHeight="1" thickBot="1" x14ac:dyDescent="0.25">
      <c r="A24" s="259"/>
      <c r="B24" s="355"/>
      <c r="C24" s="355"/>
      <c r="D24" s="260"/>
      <c r="E24" s="333"/>
      <c r="F24" s="355"/>
      <c r="G24" s="352"/>
      <c r="H24" s="352"/>
      <c r="I24" s="261"/>
      <c r="J24" s="328" t="e">
        <f>IF(N24&lt;0.6,"SCF too Weak?","")</f>
        <v>#DIV/0!</v>
      </c>
      <c r="K24" s="328"/>
      <c r="L24" s="327" t="s">
        <v>46</v>
      </c>
      <c r="M24" s="327"/>
      <c r="N24" s="324" t="e">
        <f>IF(F25&gt;0,I25/F25,"")</f>
        <v>#DIV/0!</v>
      </c>
      <c r="O24" s="31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</row>
    <row r="25" spans="1:40" ht="15" customHeight="1" thickBot="1" x14ac:dyDescent="0.25">
      <c r="A25" s="8" t="s">
        <v>6</v>
      </c>
      <c r="B25" s="11"/>
      <c r="C25" s="9"/>
      <c r="D25" s="10"/>
      <c r="E25" s="31"/>
      <c r="F25" s="68" t="e">
        <f>AVERAGEIF(F17:F24,"&gt;0")</f>
        <v>#DIV/0!</v>
      </c>
      <c r="G25" s="251"/>
      <c r="H25" s="252"/>
      <c r="I25" s="81" t="e">
        <f>AVERAGEIF(I17:I24,"&gt;0")</f>
        <v>#DIV/0!</v>
      </c>
      <c r="J25" s="328" t="e">
        <f>IF(N24&gt;1,"SCF too Strong?","")</f>
        <v>#DIV/0!</v>
      </c>
      <c r="K25" s="328"/>
      <c r="L25" s="327"/>
      <c r="M25" s="327"/>
      <c r="N25" s="324"/>
      <c r="O25" s="31"/>
      <c r="P25" s="335" t="e">
        <f>IF(AND(N24&gt;1),"Increase dilution water. Seed correction sample too strong.",IF(AND(N24&lt;0.6),"Decrease dilution water. Seed correction sample too weak.",""))</f>
        <v>#DIV/0!</v>
      </c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</row>
    <row r="26" spans="1:40" ht="15" customHeight="1" x14ac:dyDescent="0.2">
      <c r="A26" s="253" t="s">
        <v>14</v>
      </c>
      <c r="B26" s="358"/>
      <c r="C26" s="358"/>
      <c r="D26" s="254">
        <v>8</v>
      </c>
      <c r="E26" s="359"/>
      <c r="F26" s="358"/>
      <c r="G26" s="357"/>
      <c r="H26" s="357"/>
      <c r="I26" s="238" t="str">
        <f>IF(AND(G26&gt;0,H26&gt;0),G26-H26,"")</f>
        <v/>
      </c>
      <c r="J26" s="238" t="str">
        <f>IF(F26&gt;0,N24*F26,"")</f>
        <v/>
      </c>
      <c r="K26" s="238" t="str">
        <f>IF(AND(G26&gt;0,H26&gt;0),I26-J26,"")</f>
        <v/>
      </c>
      <c r="L26" s="240">
        <f>IF(E26&gt;0,300/E26,0)</f>
        <v>0</v>
      </c>
      <c r="M26" s="240" t="str">
        <f>IF(AND(I26&gt;=2,H26&gt;=1),L26*K26,"INVALID")</f>
        <v>INVALID</v>
      </c>
      <c r="N26" s="242" t="e">
        <f>N32</f>
        <v>#DIV/0!</v>
      </c>
      <c r="O26" s="32"/>
      <c r="P26" s="136" t="str">
        <f>IF(ISBLANK(H26),"",IF(AND(M26&gt;228.5),"Decrease mLs of seed delivered to GGA bottle. Confirm with last 20 Standard deviation results.",IF(AND(M26&lt;167.5),"Increase mLs of seed delivered to GGA bottle. Confirm with last 20 Standard deviation results.","")))</f>
        <v/>
      </c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</row>
    <row r="27" spans="1:40" ht="15" customHeight="1" x14ac:dyDescent="0.2">
      <c r="A27" s="233"/>
      <c r="B27" s="353"/>
      <c r="C27" s="353"/>
      <c r="D27" s="255"/>
      <c r="E27" s="354"/>
      <c r="F27" s="353"/>
      <c r="G27" s="351"/>
      <c r="H27" s="351"/>
      <c r="I27" s="228"/>
      <c r="J27" s="239"/>
      <c r="K27" s="228"/>
      <c r="L27" s="241"/>
      <c r="M27" s="241"/>
      <c r="N27" s="243"/>
      <c r="O27" s="32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</row>
    <row r="28" spans="1:40" ht="15" customHeight="1" x14ac:dyDescent="0.2">
      <c r="A28" s="233" t="s">
        <v>14</v>
      </c>
      <c r="B28" s="353"/>
      <c r="C28" s="353"/>
      <c r="D28" s="235">
        <v>9</v>
      </c>
      <c r="E28" s="383"/>
      <c r="F28" s="227" t="str">
        <f>IF(F26&gt;0,F26,"")</f>
        <v/>
      </c>
      <c r="G28" s="351"/>
      <c r="H28" s="351"/>
      <c r="I28" s="228" t="str">
        <f>IF(AND(G28&gt;0,H28&gt;0),G28-H28,"")</f>
        <v/>
      </c>
      <c r="J28" s="239" t="e">
        <f>IF(F28&gt;0,N24*F28,"")</f>
        <v>#DIV/0!</v>
      </c>
      <c r="K28" s="239" t="str">
        <f>IF(AND(G28&gt;0,H28&gt;0),I28-J28,"")</f>
        <v/>
      </c>
      <c r="L28" s="247">
        <f>IF(E28&gt;0,300/E28,0)</f>
        <v>0</v>
      </c>
      <c r="M28" s="241" t="str">
        <f t="shared" ref="M28" si="7">IF(AND(I28&gt;=2,H28&gt;=1),L28*K28,"INVALID")</f>
        <v>INVALID</v>
      </c>
      <c r="N28" s="243"/>
      <c r="O28" s="32"/>
      <c r="P28" s="136" t="str">
        <f>IF(ISBLANK(H28),"",IF(AND(M28&gt;228.5),"Decrease mLs of seed delivered to GGA bottle. Confirm with last 20 Standard deviation results.",IF(AND(M28&lt;167.5),"Increase mLs of seed delivered to GGA bottle. Confirm with last 20 Standard deviation results.","")))</f>
        <v/>
      </c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</row>
    <row r="29" spans="1:40" ht="15" customHeight="1" x14ac:dyDescent="0.2">
      <c r="A29" s="233"/>
      <c r="B29" s="353"/>
      <c r="C29" s="353"/>
      <c r="D29" s="237"/>
      <c r="E29" s="383"/>
      <c r="F29" s="227"/>
      <c r="G29" s="351"/>
      <c r="H29" s="351"/>
      <c r="I29" s="228"/>
      <c r="J29" s="245"/>
      <c r="K29" s="246"/>
      <c r="L29" s="248"/>
      <c r="M29" s="241"/>
      <c r="N29" s="243"/>
      <c r="O29" s="32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</row>
    <row r="30" spans="1:40" ht="15" customHeight="1" x14ac:dyDescent="0.2">
      <c r="A30" s="233" t="s">
        <v>14</v>
      </c>
      <c r="B30" s="353"/>
      <c r="C30" s="353"/>
      <c r="D30" s="235">
        <v>10</v>
      </c>
      <c r="E30" s="383"/>
      <c r="F30" s="227" t="str">
        <f>IF(F26&gt;0,F26,"")</f>
        <v/>
      </c>
      <c r="G30" s="351"/>
      <c r="H30" s="351"/>
      <c r="I30" s="228" t="str">
        <f>IF(AND(G30&gt;0,H30&gt;0),G30-H30,"")</f>
        <v/>
      </c>
      <c r="J30" s="239" t="e">
        <f>IF(F30&gt;0,N24*F30,"")</f>
        <v>#DIV/0!</v>
      </c>
      <c r="K30" s="228" t="str">
        <f>IF(AND(G30&gt;0,H30&gt;0),I30-J30,"")</f>
        <v/>
      </c>
      <c r="L30" s="241">
        <f>IF(E30&gt;0,300/E30,0)</f>
        <v>0</v>
      </c>
      <c r="M30" s="241" t="str">
        <f t="shared" ref="M30" si="8">IF(AND(I30&gt;=2,H30&gt;=1),L30*K30,"INVALID")</f>
        <v>INVALID</v>
      </c>
      <c r="N30" s="243"/>
      <c r="O30" s="32"/>
      <c r="P30" s="136" t="str">
        <f t="shared" ref="P30" si="9">IF(ISBLANK(H30),"",IF(AND(M30&gt;228.5),"Decrease mLs of seed delivered to GGA bottle. Confirm with last 20 Standard deviation results.",IF(AND(M30&lt;167.5),"Increase mLs of seed delivered to GGA bottle. Confirm with last 20 Standard deviation results.","")))</f>
        <v/>
      </c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</row>
    <row r="31" spans="1:40" ht="15" customHeight="1" thickBot="1" x14ac:dyDescent="0.25">
      <c r="A31" s="234"/>
      <c r="B31" s="355"/>
      <c r="C31" s="355"/>
      <c r="D31" s="236"/>
      <c r="E31" s="384"/>
      <c r="F31" s="231"/>
      <c r="G31" s="351"/>
      <c r="H31" s="351"/>
      <c r="I31" s="232"/>
      <c r="J31" s="249"/>
      <c r="K31" s="232"/>
      <c r="L31" s="250"/>
      <c r="M31" s="250"/>
      <c r="N31" s="244"/>
      <c r="O31" s="32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</row>
    <row r="32" spans="1:40" ht="13.5" thickBot="1" x14ac:dyDescent="0.25">
      <c r="A32" s="8" t="s">
        <v>6</v>
      </c>
      <c r="B32" s="50"/>
      <c r="C32" s="9"/>
      <c r="D32" s="10"/>
      <c r="E32" s="9"/>
      <c r="F32" s="51"/>
      <c r="G32" s="50"/>
      <c r="H32" s="50"/>
      <c r="I32" s="49"/>
      <c r="J32" s="11"/>
      <c r="K32" s="11"/>
      <c r="L32" s="49"/>
      <c r="M32" s="48" t="s">
        <v>5</v>
      </c>
      <c r="N32" s="52" t="e">
        <f>AVERAGEIF(M26:M31,"&gt;0")</f>
        <v>#DIV/0!</v>
      </c>
      <c r="O32" s="33"/>
      <c r="P32" s="45"/>
      <c r="Q32" s="45"/>
      <c r="R32" s="45"/>
      <c r="S32" s="45"/>
      <c r="T32" s="45"/>
      <c r="U32" s="45"/>
      <c r="V32" s="45"/>
      <c r="W32" s="45"/>
      <c r="X32" s="45"/>
      <c r="Y32" s="46"/>
      <c r="Z32" s="46"/>
      <c r="AA32" s="46"/>
      <c r="AB32" s="46"/>
      <c r="AC32" s="46"/>
      <c r="AD32" s="46"/>
      <c r="AE32" s="46"/>
    </row>
    <row r="33" spans="1:40" ht="15" customHeight="1" x14ac:dyDescent="0.2">
      <c r="A33" s="209" t="s">
        <v>15</v>
      </c>
      <c r="B33" s="376"/>
      <c r="C33" s="376"/>
      <c r="D33" s="212">
        <v>11</v>
      </c>
      <c r="E33" s="377"/>
      <c r="F33" s="214"/>
      <c r="G33" s="380"/>
      <c r="H33" s="381"/>
      <c r="I33" s="196" t="str">
        <f>IF(AND(G33&gt;0,H33&gt;0),G33-H33,"")</f>
        <v/>
      </c>
      <c r="J33" s="203"/>
      <c r="K33" s="206" t="str">
        <f>IF(AND(G33&gt;0,H33&gt;0),I33-J33,"")</f>
        <v/>
      </c>
      <c r="L33" s="218">
        <f>IF(E33&gt;0,300/E33,0)</f>
        <v>0</v>
      </c>
      <c r="M33" s="219" t="str">
        <f>IF(AND(I33&gt;=2,H33&gt;=1),L33*K33,"INVALID")</f>
        <v>INVALID</v>
      </c>
      <c r="N33" s="179" t="e">
        <f>N43</f>
        <v>#DIV/0!</v>
      </c>
      <c r="O33" s="39"/>
      <c r="P33" s="136" t="str">
        <f>IF(ISBLANK(H33),"",IF(AND(H33&lt;1),"D.O. Depletion &lt; 1.0 mg/L remaining in bottle. Environmental sample too strong. Use LESS Sample. Need more nutrient water in bottle. Sample is not dilute enough.",IF(AND(G33-H33&lt;2),"D.O. Depletion less than at least 2.0 mg/L. Environmental sample too weak. Use MORE Sample. Need less nutrient water in bottle. Sample is too dilute.","")))</f>
        <v/>
      </c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</row>
    <row r="34" spans="1:40" ht="15" customHeight="1" x14ac:dyDescent="0.2">
      <c r="A34" s="210"/>
      <c r="B34" s="374"/>
      <c r="C34" s="374"/>
      <c r="D34" s="187"/>
      <c r="E34" s="378"/>
      <c r="F34" s="215"/>
      <c r="G34" s="379"/>
      <c r="H34" s="382"/>
      <c r="I34" s="197"/>
      <c r="J34" s="204"/>
      <c r="K34" s="175"/>
      <c r="L34" s="178"/>
      <c r="M34" s="172"/>
      <c r="N34" s="180"/>
      <c r="O34" s="40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</row>
    <row r="35" spans="1:40" ht="15" customHeight="1" x14ac:dyDescent="0.2">
      <c r="A35" s="182" t="s">
        <v>15</v>
      </c>
      <c r="B35" s="360"/>
      <c r="C35" s="360"/>
      <c r="D35" s="186">
        <v>12</v>
      </c>
      <c r="E35" s="367"/>
      <c r="F35" s="215"/>
      <c r="G35" s="369"/>
      <c r="H35" s="371"/>
      <c r="I35" s="194" t="str">
        <f t="shared" ref="I35" si="10">IF(AND(G35&gt;0,H35&gt;0),G35-H35,"")</f>
        <v/>
      </c>
      <c r="J35" s="204"/>
      <c r="K35" s="175" t="str">
        <f t="shared" ref="K35" si="11">IF(AND(G35&gt;0,H35&gt;0),I35-J35,"")</f>
        <v/>
      </c>
      <c r="L35" s="172">
        <f t="shared" ref="L35" si="12">IF(E35&gt;0,300/E35,0)</f>
        <v>0</v>
      </c>
      <c r="M35" s="172" t="str">
        <f>IF(AND(I35&gt;=2,H35&gt;=1),L35*K35,"INVALID")</f>
        <v>INVALID</v>
      </c>
      <c r="N35" s="180"/>
      <c r="O35" s="40"/>
      <c r="P35" s="136" t="str">
        <f t="shared" ref="P35" si="13">IF(ISBLANK(H35),"",IF(AND(H35&lt;1),"D.O. Depletion &lt; 1.0 mg/L remaining in bottle. Environmental sample too strong. Use LESS Sample. Need more nutrient water in bottle. Sample is not dilute enough.",IF(AND(G35-H35&lt;2),"D.O. Depletion less than at least 2.0 mg/L. Environmental sample too weak. Use MORE Sample. Need less nutrient water in bottle. Sample is too dilute.","")))</f>
        <v/>
      </c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</row>
    <row r="36" spans="1:40" ht="15" customHeight="1" x14ac:dyDescent="0.2">
      <c r="A36" s="183"/>
      <c r="B36" s="374"/>
      <c r="C36" s="374"/>
      <c r="D36" s="187"/>
      <c r="E36" s="378"/>
      <c r="F36" s="215"/>
      <c r="G36" s="379"/>
      <c r="H36" s="382"/>
      <c r="I36" s="194"/>
      <c r="J36" s="204"/>
      <c r="K36" s="175"/>
      <c r="L36" s="172"/>
      <c r="M36" s="172"/>
      <c r="N36" s="180"/>
      <c r="O36" s="40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</row>
    <row r="37" spans="1:40" ht="15" customHeight="1" x14ac:dyDescent="0.2">
      <c r="A37" s="198" t="s">
        <v>15</v>
      </c>
      <c r="B37" s="360"/>
      <c r="C37" s="360"/>
      <c r="D37" s="186">
        <v>13</v>
      </c>
      <c r="E37" s="367"/>
      <c r="F37" s="215"/>
      <c r="G37" s="369"/>
      <c r="H37" s="371"/>
      <c r="I37" s="194" t="str">
        <f t="shared" ref="I37:I41" si="14">IF(AND(G37&gt;0,H37&gt;0),G37-H37,"")</f>
        <v/>
      </c>
      <c r="J37" s="204"/>
      <c r="K37" s="175" t="str">
        <f t="shared" ref="K37" si="15">IF(AND(G37&gt;0,H37&gt;0),I37-J37,"")</f>
        <v/>
      </c>
      <c r="L37" s="172">
        <f t="shared" ref="L37" si="16">IF(E37&gt;0,300/E37,0)</f>
        <v>0</v>
      </c>
      <c r="M37" s="172" t="str">
        <f>IF(AND(I37&gt;=2,H37&gt;=1),L37*K37,"INVALID")</f>
        <v>INVALID</v>
      </c>
      <c r="N37" s="180"/>
      <c r="O37" s="40"/>
      <c r="P37" s="136" t="str">
        <f t="shared" ref="P37" si="17">IF(ISBLANK(H37),"",IF(AND(H37&lt;1),"D.O. Depletion &lt; 1.0 mg/L remaining in bottle. Environmental sample too strong. Use LESS Sample. Need more nutrient water in bottle. Sample is not dilute enough.",IF(AND(G37-H37&lt;2),"D.O. Depletion less than at least 2.0 mg/L. Environmental sample too weak. Use MORE Sample. Need less nutrient water in bottle. Sample is too dilute.","")))</f>
        <v/>
      </c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</row>
    <row r="38" spans="1:40" ht="15" customHeight="1" x14ac:dyDescent="0.2">
      <c r="A38" s="182"/>
      <c r="B38" s="366"/>
      <c r="C38" s="366"/>
      <c r="D38" s="221"/>
      <c r="E38" s="368"/>
      <c r="F38" s="215"/>
      <c r="G38" s="370"/>
      <c r="H38" s="372"/>
      <c r="I38" s="173"/>
      <c r="J38" s="204"/>
      <c r="K38" s="175"/>
      <c r="L38" s="172"/>
      <c r="M38" s="172"/>
      <c r="N38" s="180"/>
      <c r="O38" s="41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</row>
    <row r="39" spans="1:40" ht="15" customHeight="1" x14ac:dyDescent="0.2">
      <c r="A39" s="198" t="s">
        <v>15</v>
      </c>
      <c r="B39" s="360"/>
      <c r="C39" s="360"/>
      <c r="D39" s="186">
        <v>14</v>
      </c>
      <c r="E39" s="362"/>
      <c r="F39" s="215"/>
      <c r="G39" s="364"/>
      <c r="H39" s="364"/>
      <c r="I39" s="173" t="str">
        <f t="shared" si="14"/>
        <v/>
      </c>
      <c r="J39" s="204"/>
      <c r="K39" s="175" t="str">
        <f>IF(AND(G39&gt;0,H39&gt;0),I39-J39,"")</f>
        <v/>
      </c>
      <c r="L39" s="178">
        <f>IF(E39&gt;0,300/E39,0)</f>
        <v>0</v>
      </c>
      <c r="M39" s="172" t="str">
        <f>IF(AND(I39&gt;=2,H39&gt;=1),L39*K39,"INVALID")</f>
        <v>INVALID</v>
      </c>
      <c r="N39" s="180"/>
      <c r="O39" s="41"/>
      <c r="P39" s="136" t="str">
        <f t="shared" ref="P39" si="18">IF(ISBLANK(H39),"",IF(AND(H39&lt;1),"D.O. Depletion &lt; 1.0 mg/L remaining in bottle. Environmental sample too strong. Use LESS Sample. Need more nutrient water in bottle. Sample is not dilute enough.",IF(AND(G39-H39&lt;2),"D.O. Depletion less than at least 2.0 mg/L. Environmental sample too weak. Use MORE Sample. Need less nutrient water in bottle. Sample is too dilute.","")))</f>
        <v/>
      </c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</row>
    <row r="40" spans="1:40" ht="15" customHeight="1" x14ac:dyDescent="0.2">
      <c r="A40" s="182"/>
      <c r="B40" s="374"/>
      <c r="C40" s="374"/>
      <c r="D40" s="187"/>
      <c r="E40" s="375"/>
      <c r="F40" s="215"/>
      <c r="G40" s="373"/>
      <c r="H40" s="373"/>
      <c r="I40" s="202"/>
      <c r="J40" s="204"/>
      <c r="K40" s="175"/>
      <c r="L40" s="178"/>
      <c r="M40" s="172"/>
      <c r="N40" s="180"/>
      <c r="O40" s="41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</row>
    <row r="41" spans="1:40" ht="15" customHeight="1" x14ac:dyDescent="0.2">
      <c r="A41" s="198" t="s">
        <v>15</v>
      </c>
      <c r="B41" s="360"/>
      <c r="C41" s="360"/>
      <c r="D41" s="186">
        <v>15</v>
      </c>
      <c r="E41" s="362"/>
      <c r="F41" s="215"/>
      <c r="G41" s="364"/>
      <c r="H41" s="364"/>
      <c r="I41" s="173" t="str">
        <f t="shared" si="14"/>
        <v/>
      </c>
      <c r="J41" s="204"/>
      <c r="K41" s="175" t="str">
        <f t="shared" ref="K41" si="19">IF(AND(G41&gt;0,H41&gt;0),I41-J41,"")</f>
        <v/>
      </c>
      <c r="L41" s="172">
        <f t="shared" ref="L41" si="20">IF(E41&gt;0,300/E41,0)</f>
        <v>0</v>
      </c>
      <c r="M41" s="172" t="str">
        <f>IF(AND(I41&gt;=2,H41&gt;=1),L41*K41,"INVALID")</f>
        <v>INVALID</v>
      </c>
      <c r="N41" s="180"/>
      <c r="O41" s="41"/>
      <c r="P41" s="136" t="str">
        <f t="shared" ref="P41" si="21">IF(ISBLANK(H41),"",IF(AND(H41&lt;1),"D.O. Depletion &lt; 1.0 mg/L remaining in bottle. Environmental sample too strong. Use LESS Sample. Need more nutrient water in bottle. Sample is not dilute enough.",IF(AND(G41-H41&lt;2),"D.O. Depletion less than at least 2.0 mg/L. Environmental sample too weak. Use MORE Sample. Need less nutrient water in bottle. Sample is too dilute.","")))</f>
        <v/>
      </c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</row>
    <row r="42" spans="1:40" ht="15" customHeight="1" thickBot="1" x14ac:dyDescent="0.25">
      <c r="A42" s="207"/>
      <c r="B42" s="361"/>
      <c r="C42" s="361"/>
      <c r="D42" s="225"/>
      <c r="E42" s="363"/>
      <c r="F42" s="216"/>
      <c r="G42" s="365"/>
      <c r="H42" s="365"/>
      <c r="I42" s="174"/>
      <c r="J42" s="205"/>
      <c r="K42" s="176"/>
      <c r="L42" s="177"/>
      <c r="M42" s="177"/>
      <c r="N42" s="181"/>
      <c r="O42" s="41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</row>
    <row r="43" spans="1:40" ht="13.5" thickBot="1" x14ac:dyDescent="0.25">
      <c r="A43" s="8" t="s">
        <v>6</v>
      </c>
      <c r="B43" s="50"/>
      <c r="C43" s="9"/>
      <c r="D43" s="10"/>
      <c r="E43" s="9"/>
      <c r="F43" s="51"/>
      <c r="G43" s="50"/>
      <c r="H43" s="50"/>
      <c r="I43" s="49"/>
      <c r="J43" s="11"/>
      <c r="K43" s="11"/>
      <c r="L43" s="49"/>
      <c r="M43" s="48" t="s">
        <v>15</v>
      </c>
      <c r="N43" s="94" t="e">
        <f>AVERAGEIF(M33:M42,"&gt;0")</f>
        <v>#DIV/0!</v>
      </c>
      <c r="O43" s="33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</row>
    <row r="44" spans="1:40" ht="15" customHeight="1" x14ac:dyDescent="0.2">
      <c r="A44" s="164" t="s">
        <v>16</v>
      </c>
      <c r="B44" s="358"/>
      <c r="C44" s="358"/>
      <c r="D44" s="166">
        <v>16</v>
      </c>
      <c r="E44" s="359"/>
      <c r="F44" s="168" t="str">
        <f>IF(F26&gt;0,F26,"")</f>
        <v/>
      </c>
      <c r="G44" s="357"/>
      <c r="H44" s="357"/>
      <c r="I44" s="139" t="str">
        <f t="shared" ref="I44:I52" si="22">IF(AND(G44&gt;0,H44&gt;0),G44-H44,"")</f>
        <v/>
      </c>
      <c r="J44" s="158" t="e">
        <f>IF(F44&gt;0,N24*F44,"")</f>
        <v>#DIV/0!</v>
      </c>
      <c r="K44" s="159" t="str">
        <f t="shared" ref="K44:K52" si="23">IF(AND(G44&gt;0,H44&gt;0),I44-J44,"")</f>
        <v/>
      </c>
      <c r="L44" s="160">
        <f t="shared" ref="L44:L52" si="24">IF(E44&gt;0,300/E44,0)</f>
        <v>0</v>
      </c>
      <c r="M44" s="160" t="str">
        <f>IF(AND(I44&gt;=2,H44&gt;=1),L44*K44,"INVALID")</f>
        <v>INVALID</v>
      </c>
      <c r="N44" s="161" t="e">
        <f>N54</f>
        <v>#DIV/0!</v>
      </c>
      <c r="O44" s="39"/>
      <c r="P44" s="341" t="str">
        <f>IF(ISBLANK(H44),"",IF(AND(H44&lt;1),"D.O. Depletion &lt; 1.0 mg/L remaining in bottle. Environmental sample too strong. Use LESS Sample. Need more nutrient water in bottle. Sample is not dilute enough.",IF(AND(G44-H44&lt;2),"D.O. Depletion less than at least 2.0 mg/L. Environmental sample too weak. Use MORE Sample. Need less nutrient water in bottle. Sample is too dilute.","")))</f>
        <v/>
      </c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</row>
    <row r="45" spans="1:40" ht="15" customHeight="1" x14ac:dyDescent="0.2">
      <c r="A45" s="131"/>
      <c r="B45" s="353"/>
      <c r="C45" s="353"/>
      <c r="D45" s="157"/>
      <c r="E45" s="354"/>
      <c r="F45" s="154"/>
      <c r="G45" s="351"/>
      <c r="H45" s="351"/>
      <c r="I45" s="139"/>
      <c r="J45" s="141"/>
      <c r="K45" s="143"/>
      <c r="L45" s="145"/>
      <c r="M45" s="145"/>
      <c r="N45" s="162"/>
      <c r="O45" s="39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</row>
    <row r="46" spans="1:40" ht="15" customHeight="1" x14ac:dyDescent="0.2">
      <c r="A46" s="131" t="s">
        <v>16</v>
      </c>
      <c r="B46" s="353"/>
      <c r="C46" s="353"/>
      <c r="D46" s="157">
        <v>17</v>
      </c>
      <c r="E46" s="354"/>
      <c r="F46" s="154" t="str">
        <f>IF(F26&gt;0,F26,"")</f>
        <v/>
      </c>
      <c r="G46" s="351"/>
      <c r="H46" s="351"/>
      <c r="I46" s="139" t="str">
        <f t="shared" si="22"/>
        <v/>
      </c>
      <c r="J46" s="141" t="e">
        <f>IF(F46&gt;0,N24*F46,"")</f>
        <v>#DIV/0!</v>
      </c>
      <c r="K46" s="143" t="str">
        <f t="shared" si="23"/>
        <v/>
      </c>
      <c r="L46" s="145">
        <f t="shared" si="24"/>
        <v>0</v>
      </c>
      <c r="M46" s="145" t="str">
        <f t="shared" ref="M46" si="25">IF(AND(I46&gt;=2,H46&gt;=1),L46*K46,"INVALID")</f>
        <v>INVALID</v>
      </c>
      <c r="N46" s="162"/>
      <c r="O46" s="39"/>
      <c r="P46" s="341" t="str">
        <f t="shared" ref="P46" si="26">IF(ISBLANK(H46),"",IF(AND(H46&lt;1),"D.O. Depletion &lt; 1.0 mg/L remaining in bottle. Environmental sample too strong. Use LESS Sample. Need more nutrient water in bottle. Sample is not dilute enough.",IF(AND(G46-H46&lt;2),"D.O. Depletion less than at least 2.0 mg/L. Environmental sample too weak. Use MORE Sample. Need less nutrient water in bottle. Sample is too dilute.","")))</f>
        <v/>
      </c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41"/>
    </row>
    <row r="47" spans="1:40" ht="15" customHeight="1" x14ac:dyDescent="0.2">
      <c r="A47" s="131"/>
      <c r="B47" s="353"/>
      <c r="C47" s="353"/>
      <c r="D47" s="157"/>
      <c r="E47" s="354"/>
      <c r="F47" s="154"/>
      <c r="G47" s="351"/>
      <c r="H47" s="351"/>
      <c r="I47" s="139"/>
      <c r="J47" s="141"/>
      <c r="K47" s="143"/>
      <c r="L47" s="145"/>
      <c r="M47" s="145"/>
      <c r="N47" s="162"/>
      <c r="O47" s="39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</row>
    <row r="48" spans="1:40" ht="15" customHeight="1" x14ac:dyDescent="0.2">
      <c r="A48" s="131" t="s">
        <v>16</v>
      </c>
      <c r="B48" s="353"/>
      <c r="C48" s="353"/>
      <c r="D48" s="150">
        <v>18</v>
      </c>
      <c r="E48" s="354"/>
      <c r="F48" s="154" t="str">
        <f>IF(F26&gt;0,F26,"")</f>
        <v/>
      </c>
      <c r="G48" s="351"/>
      <c r="H48" s="351"/>
      <c r="I48" s="139" t="str">
        <f t="shared" si="22"/>
        <v/>
      </c>
      <c r="J48" s="141" t="e">
        <f>IF(F48&gt;0,N24*F48,"")</f>
        <v>#DIV/0!</v>
      </c>
      <c r="K48" s="143" t="str">
        <f t="shared" si="23"/>
        <v/>
      </c>
      <c r="L48" s="145">
        <f t="shared" si="24"/>
        <v>0</v>
      </c>
      <c r="M48" s="145" t="str">
        <f t="shared" ref="M48" si="27">IF(AND(I48&gt;=2,H48&gt;=1),L48*K48,"INVALID")</f>
        <v>INVALID</v>
      </c>
      <c r="N48" s="162"/>
      <c r="O48" s="39"/>
      <c r="P48" s="341" t="str">
        <f t="shared" ref="P48" si="28">IF(ISBLANK(H48),"",IF(AND(H48&lt;1),"D.O. Depletion &lt; 1.0 mg/L remaining in bottle. Environmental sample too strong. Use LESS Sample. Need more nutrient water in bottle. Sample is not dilute enough.",IF(AND(G48-H48&lt;2),"D.O. Depletion less than at least 2.0 mg/L. Environmental sample too weak. Use MORE Sample. Need less nutrient water in bottle. Sample is too dilute.","")))</f>
        <v/>
      </c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</row>
    <row r="49" spans="1:40" ht="15" customHeight="1" x14ac:dyDescent="0.2">
      <c r="A49" s="131"/>
      <c r="B49" s="353"/>
      <c r="C49" s="353"/>
      <c r="D49" s="150"/>
      <c r="E49" s="354"/>
      <c r="F49" s="154"/>
      <c r="G49" s="351"/>
      <c r="H49" s="351"/>
      <c r="I49" s="139"/>
      <c r="J49" s="141"/>
      <c r="K49" s="143"/>
      <c r="L49" s="145"/>
      <c r="M49" s="145"/>
      <c r="N49" s="162"/>
      <c r="O49" s="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</row>
    <row r="50" spans="1:40" ht="15" customHeight="1" x14ac:dyDescent="0.2">
      <c r="A50" s="131" t="s">
        <v>16</v>
      </c>
      <c r="B50" s="353"/>
      <c r="C50" s="353"/>
      <c r="D50" s="150">
        <v>19</v>
      </c>
      <c r="E50" s="354"/>
      <c r="F50" s="154" t="str">
        <f>IF(F26&gt;0,F26,"")</f>
        <v/>
      </c>
      <c r="G50" s="351"/>
      <c r="H50" s="351"/>
      <c r="I50" s="139" t="str">
        <f t="shared" si="22"/>
        <v/>
      </c>
      <c r="J50" s="141" t="e">
        <f>IF(F50&gt;0,N24*F50,"")</f>
        <v>#DIV/0!</v>
      </c>
      <c r="K50" s="143" t="str">
        <f t="shared" si="23"/>
        <v/>
      </c>
      <c r="L50" s="145">
        <f t="shared" si="24"/>
        <v>0</v>
      </c>
      <c r="M50" s="145" t="str">
        <f t="shared" ref="M50" si="29">IF(AND(I50&gt;=2,H50&gt;=1),L50*K50,"INVALID")</f>
        <v>INVALID</v>
      </c>
      <c r="N50" s="162"/>
      <c r="O50" s="41"/>
      <c r="P50" s="341" t="str">
        <f t="shared" ref="P50" si="30">IF(ISBLANK(H50),"",IF(AND(H50&lt;1),"D.O. Depletion &lt; 1.0 mg/L remaining in bottle. Environmental sample too strong. Use LESS Sample. Need more nutrient water in bottle. Sample is not dilute enough.",IF(AND(G50-H50&lt;2),"D.O. Depletion less than at least 2.0 mg/L. Environmental sample too weak. Use MORE Sample. Need less nutrient water in bottle. Sample is too dilute.","")))</f>
        <v/>
      </c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</row>
    <row r="51" spans="1:40" ht="15" customHeight="1" x14ac:dyDescent="0.2">
      <c r="A51" s="131"/>
      <c r="B51" s="353"/>
      <c r="C51" s="353"/>
      <c r="D51" s="150"/>
      <c r="E51" s="354"/>
      <c r="F51" s="154"/>
      <c r="G51" s="351"/>
      <c r="H51" s="351"/>
      <c r="I51" s="139"/>
      <c r="J51" s="141"/>
      <c r="K51" s="143"/>
      <c r="L51" s="145"/>
      <c r="M51" s="145"/>
      <c r="N51" s="162"/>
      <c r="O51" s="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</row>
    <row r="52" spans="1:40" ht="15" customHeight="1" x14ac:dyDescent="0.2">
      <c r="A52" s="131" t="s">
        <v>16</v>
      </c>
      <c r="B52" s="353"/>
      <c r="C52" s="353"/>
      <c r="D52" s="150">
        <v>20</v>
      </c>
      <c r="E52" s="354"/>
      <c r="F52" s="154" t="str">
        <f>IF(F26&gt;0,F26,"")</f>
        <v/>
      </c>
      <c r="G52" s="351"/>
      <c r="H52" s="351"/>
      <c r="I52" s="139" t="str">
        <f t="shared" si="22"/>
        <v/>
      </c>
      <c r="J52" s="141" t="e">
        <f>IF(F52&gt;0,N24*F52,"")</f>
        <v>#DIV/0!</v>
      </c>
      <c r="K52" s="143" t="str">
        <f t="shared" si="23"/>
        <v/>
      </c>
      <c r="L52" s="145">
        <f t="shared" si="24"/>
        <v>0</v>
      </c>
      <c r="M52" s="145" t="str">
        <f t="shared" ref="M52" si="31">IF(AND(I52&gt;=2,H52&gt;=1),L52*K52,"INVALID")</f>
        <v>INVALID</v>
      </c>
      <c r="N52" s="162"/>
      <c r="O52" s="41"/>
      <c r="P52" s="341" t="str">
        <f t="shared" ref="P52" si="32">IF(ISBLANK(H52),"",IF(AND(H52&lt;1),"D.O. Depletion &lt; 1.0 mg/L remaining in bottle. Environmental sample too strong. Use LESS Sample. Need more nutrient water in bottle. Sample is not dilute enough.",IF(AND(G52-H52&lt;2),"D.O. Depletion less than at least 2.0 mg/L. Environmental sample too weak. Use MORE Sample. Need less nutrient water in bottle. Sample is too dilute.","")))</f>
        <v/>
      </c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</row>
    <row r="53" spans="1:40" ht="15" customHeight="1" thickBot="1" x14ac:dyDescent="0.25">
      <c r="A53" s="132"/>
      <c r="B53" s="355"/>
      <c r="C53" s="355"/>
      <c r="D53" s="151"/>
      <c r="E53" s="356"/>
      <c r="F53" s="155"/>
      <c r="G53" s="352"/>
      <c r="H53" s="352"/>
      <c r="I53" s="140"/>
      <c r="J53" s="142"/>
      <c r="K53" s="144"/>
      <c r="L53" s="146"/>
      <c r="M53" s="146"/>
      <c r="N53" s="163"/>
      <c r="O53" s="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</row>
    <row r="54" spans="1:40" ht="12.2" customHeight="1" thickBot="1" x14ac:dyDescent="0.25">
      <c r="A54" s="4" t="s">
        <v>6</v>
      </c>
      <c r="B54" s="26"/>
      <c r="C54" s="6"/>
      <c r="D54" s="7"/>
      <c r="E54" s="6"/>
      <c r="F54" s="27"/>
      <c r="G54" s="26"/>
      <c r="H54" s="26"/>
      <c r="I54" s="12"/>
      <c r="J54" s="5"/>
      <c r="K54" s="5"/>
      <c r="L54" s="12"/>
      <c r="M54" s="28" t="s">
        <v>16</v>
      </c>
      <c r="N54" s="29" t="e">
        <f>AVERAGEIF(M44:M49,"&gt;0")</f>
        <v>#DIV/0!</v>
      </c>
      <c r="O54" s="33"/>
    </row>
    <row r="55" spans="1:40" ht="18" customHeight="1" thickBot="1" x14ac:dyDescent="0.25">
      <c r="A55" s="30" t="s">
        <v>26</v>
      </c>
      <c r="B55" s="70"/>
      <c r="C55" s="31"/>
      <c r="D55" s="31"/>
      <c r="E55" s="31"/>
      <c r="F55" s="31"/>
      <c r="G55" s="31"/>
      <c r="H55" s="31"/>
      <c r="I55" s="31"/>
      <c r="J55" s="31"/>
      <c r="K55" s="31"/>
      <c r="L55" s="137" t="s">
        <v>23</v>
      </c>
      <c r="M55" s="138"/>
      <c r="N55" s="44" t="e">
        <f>(N43-N54)/N43*100%</f>
        <v>#DIV/0!</v>
      </c>
      <c r="O55" s="42"/>
    </row>
    <row r="56" spans="1:40" ht="18" customHeight="1" x14ac:dyDescent="0.2">
      <c r="A56" s="342"/>
      <c r="B56" s="343"/>
      <c r="C56" s="343"/>
      <c r="D56" s="343"/>
      <c r="E56" s="343"/>
      <c r="F56" s="343"/>
      <c r="G56" s="344"/>
      <c r="H56" s="330" t="s">
        <v>41</v>
      </c>
      <c r="I56" s="331"/>
      <c r="J56" s="331"/>
      <c r="K56" s="331"/>
      <c r="L56" s="332"/>
      <c r="M56" s="53" t="s">
        <v>34</v>
      </c>
      <c r="N56" s="22" t="s">
        <v>35</v>
      </c>
      <c r="O56" s="84"/>
      <c r="P56" s="13"/>
      <c r="Q56" s="13"/>
    </row>
    <row r="57" spans="1:40" ht="18" customHeight="1" x14ac:dyDescent="0.2">
      <c r="A57" s="345"/>
      <c r="B57" s="346"/>
      <c r="C57" s="346"/>
      <c r="D57" s="346"/>
      <c r="E57" s="346"/>
      <c r="F57" s="346"/>
      <c r="G57" s="347"/>
      <c r="H57" s="306" t="s">
        <v>48</v>
      </c>
      <c r="I57" s="307"/>
      <c r="J57" s="307"/>
      <c r="K57" s="307"/>
      <c r="L57" s="308"/>
      <c r="M57" s="15" t="s">
        <v>27</v>
      </c>
      <c r="N57" s="16" t="s">
        <v>32</v>
      </c>
      <c r="O57" s="10"/>
    </row>
    <row r="58" spans="1:40" ht="18" customHeight="1" x14ac:dyDescent="0.2">
      <c r="A58" s="345"/>
      <c r="B58" s="346"/>
      <c r="C58" s="346"/>
      <c r="D58" s="346"/>
      <c r="E58" s="346"/>
      <c r="F58" s="346"/>
      <c r="G58" s="347"/>
      <c r="H58" s="304" t="s">
        <v>18</v>
      </c>
      <c r="I58" s="303"/>
      <c r="J58" s="303"/>
      <c r="K58" s="303"/>
      <c r="L58" s="305"/>
      <c r="M58" s="15" t="s">
        <v>28</v>
      </c>
      <c r="N58" s="16" t="s">
        <v>33</v>
      </c>
      <c r="O58" s="10"/>
    </row>
    <row r="59" spans="1:40" ht="18" customHeight="1" x14ac:dyDescent="0.2">
      <c r="A59" s="345"/>
      <c r="B59" s="346"/>
      <c r="C59" s="346"/>
      <c r="D59" s="346"/>
      <c r="E59" s="346"/>
      <c r="F59" s="346"/>
      <c r="G59" s="347"/>
      <c r="H59" s="304" t="s">
        <v>49</v>
      </c>
      <c r="I59" s="303"/>
      <c r="J59" s="303"/>
      <c r="K59" s="303"/>
      <c r="L59" s="305"/>
      <c r="M59" s="15" t="s">
        <v>29</v>
      </c>
      <c r="N59" s="16" t="s">
        <v>27</v>
      </c>
      <c r="O59" s="10"/>
    </row>
    <row r="60" spans="1:40" ht="18" customHeight="1" x14ac:dyDescent="0.2">
      <c r="A60" s="345"/>
      <c r="B60" s="346"/>
      <c r="C60" s="346"/>
      <c r="D60" s="346"/>
      <c r="E60" s="346"/>
      <c r="F60" s="346"/>
      <c r="G60" s="347"/>
      <c r="H60" s="133" t="s">
        <v>50</v>
      </c>
      <c r="I60" s="134"/>
      <c r="J60" s="134"/>
      <c r="K60" s="134"/>
      <c r="L60" s="135"/>
      <c r="M60" s="15" t="s">
        <v>30</v>
      </c>
      <c r="N60" s="16" t="s">
        <v>28</v>
      </c>
      <c r="O60" s="10"/>
    </row>
    <row r="61" spans="1:40" ht="18" customHeight="1" x14ac:dyDescent="0.2">
      <c r="A61" s="345"/>
      <c r="B61" s="346"/>
      <c r="C61" s="346"/>
      <c r="D61" s="346"/>
      <c r="E61" s="346"/>
      <c r="F61" s="346"/>
      <c r="G61" s="347"/>
      <c r="H61" s="306" t="s">
        <v>42</v>
      </c>
      <c r="I61" s="307"/>
      <c r="J61" s="307"/>
      <c r="K61" s="307"/>
      <c r="L61" s="308"/>
      <c r="M61" s="15" t="s">
        <v>31</v>
      </c>
      <c r="N61" s="16" t="s">
        <v>29</v>
      </c>
      <c r="O61" s="10"/>
    </row>
    <row r="62" spans="1:40" ht="18" customHeight="1" x14ac:dyDescent="0.2">
      <c r="A62" s="345"/>
      <c r="B62" s="346"/>
      <c r="C62" s="346"/>
      <c r="D62" s="346"/>
      <c r="E62" s="346"/>
      <c r="F62" s="346"/>
      <c r="G62" s="347"/>
      <c r="H62" s="309" t="s">
        <v>47</v>
      </c>
      <c r="I62" s="310"/>
      <c r="J62" s="310"/>
      <c r="K62" s="310"/>
      <c r="L62" s="311"/>
      <c r="M62" s="15" t="s">
        <v>32</v>
      </c>
      <c r="N62" s="16" t="s">
        <v>30</v>
      </c>
      <c r="O62" s="10"/>
    </row>
    <row r="63" spans="1:40" ht="18" customHeight="1" thickBot="1" x14ac:dyDescent="0.25">
      <c r="A63" s="348"/>
      <c r="B63" s="349"/>
      <c r="C63" s="349"/>
      <c r="D63" s="349"/>
      <c r="E63" s="349"/>
      <c r="F63" s="349"/>
      <c r="G63" s="350"/>
      <c r="H63" s="312"/>
      <c r="I63" s="313"/>
      <c r="J63" s="313"/>
      <c r="K63" s="313"/>
      <c r="L63" s="314"/>
      <c r="M63" s="17" t="s">
        <v>33</v>
      </c>
      <c r="N63" s="18" t="s">
        <v>31</v>
      </c>
      <c r="O63" s="10"/>
    </row>
    <row r="64" spans="1:40" x14ac:dyDescent="0.2">
      <c r="A64" s="329"/>
      <c r="B64" s="329"/>
      <c r="C64" s="329"/>
      <c r="D64" s="329"/>
      <c r="E64" s="329"/>
      <c r="H64" s="67"/>
    </row>
    <row r="65" spans="1:10" x14ac:dyDescent="0.2">
      <c r="A65" s="329"/>
      <c r="B65" s="329"/>
      <c r="C65" s="329"/>
      <c r="D65" s="329"/>
      <c r="E65" s="329"/>
    </row>
    <row r="66" spans="1:10" x14ac:dyDescent="0.2">
      <c r="A66" s="329"/>
      <c r="B66" s="337"/>
      <c r="C66" s="337"/>
      <c r="D66" s="337"/>
      <c r="E66" s="337"/>
      <c r="J66" s="67"/>
    </row>
    <row r="67" spans="1:10" x14ac:dyDescent="0.2">
      <c r="A67" s="337"/>
      <c r="B67" s="337"/>
      <c r="C67" s="337"/>
      <c r="D67" s="337"/>
      <c r="E67" s="337"/>
    </row>
    <row r="68" spans="1:10" x14ac:dyDescent="0.2">
      <c r="A68" s="338"/>
      <c r="B68" s="339"/>
      <c r="C68" s="339"/>
      <c r="D68" s="339"/>
      <c r="E68" s="339"/>
    </row>
    <row r="69" spans="1:10" x14ac:dyDescent="0.2">
      <c r="A69" s="303"/>
      <c r="B69" s="303"/>
      <c r="C69" s="303"/>
      <c r="D69" s="303"/>
      <c r="E69" s="303"/>
    </row>
    <row r="70" spans="1:10" x14ac:dyDescent="0.2">
      <c r="A70" s="31"/>
      <c r="B70" s="31"/>
      <c r="C70" s="31"/>
      <c r="D70" s="31"/>
      <c r="E70" s="31"/>
    </row>
  </sheetData>
  <sheetProtection algorithmName="SHA-512" hashValue="0Hjd6bVZdIfL3XMXQNeUDBn1fe5WhnfJMlOMJB/VPVayInhYxukvixmNQRnP1mQy5npFNWQAKoU3u8E1TgmWUA==" saltValue="jkp65vlynYSgrgq934veNA==" spinCount="100000" sheet="1" objects="1" scenarios="1"/>
  <mergeCells count="285">
    <mergeCell ref="I8:I9"/>
    <mergeCell ref="H10:H11"/>
    <mergeCell ref="I10:I11"/>
    <mergeCell ref="P10:AN11"/>
    <mergeCell ref="E1:N3"/>
    <mergeCell ref="B3:C3"/>
    <mergeCell ref="E4:N6"/>
    <mergeCell ref="B5:C5"/>
    <mergeCell ref="B7:C7"/>
    <mergeCell ref="E7:F7"/>
    <mergeCell ref="G7:K7"/>
    <mergeCell ref="M7:N7"/>
    <mergeCell ref="J8:J9"/>
    <mergeCell ref="K8:K9"/>
    <mergeCell ref="L8:L9"/>
    <mergeCell ref="M8:M9"/>
    <mergeCell ref="N8:N9"/>
    <mergeCell ref="B9:C9"/>
    <mergeCell ref="A10:A11"/>
    <mergeCell ref="B10:B11"/>
    <mergeCell ref="C10:C11"/>
    <mergeCell ref="D10:D11"/>
    <mergeCell ref="E10:F15"/>
    <mergeCell ref="G10:G11"/>
    <mergeCell ref="A8:A9"/>
    <mergeCell ref="D8:D9"/>
    <mergeCell ref="E8:E9"/>
    <mergeCell ref="F8:F9"/>
    <mergeCell ref="G8:H8"/>
    <mergeCell ref="P12:AN13"/>
    <mergeCell ref="A14:A15"/>
    <mergeCell ref="B14:B15"/>
    <mergeCell ref="C14:C15"/>
    <mergeCell ref="D14:D15"/>
    <mergeCell ref="G14:G15"/>
    <mergeCell ref="H14:H15"/>
    <mergeCell ref="I14:I15"/>
    <mergeCell ref="P14:AN15"/>
    <mergeCell ref="A12:A13"/>
    <mergeCell ref="B12:B13"/>
    <mergeCell ref="C12:C13"/>
    <mergeCell ref="D12:D13"/>
    <mergeCell ref="G12:G13"/>
    <mergeCell ref="H12:H13"/>
    <mergeCell ref="I12:I13"/>
    <mergeCell ref="G16:H16"/>
    <mergeCell ref="P16:AN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P17:AN18"/>
    <mergeCell ref="A19:A20"/>
    <mergeCell ref="B19:B20"/>
    <mergeCell ref="C19:C20"/>
    <mergeCell ref="D19:D20"/>
    <mergeCell ref="E19:E20"/>
    <mergeCell ref="F19:F20"/>
    <mergeCell ref="G19:G20"/>
    <mergeCell ref="H19:H20"/>
    <mergeCell ref="P19:AN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P23:AN24"/>
    <mergeCell ref="J24:K24"/>
    <mergeCell ref="L24:M25"/>
    <mergeCell ref="N24:N25"/>
    <mergeCell ref="G25:H25"/>
    <mergeCell ref="J25:K25"/>
    <mergeCell ref="P25:AN25"/>
    <mergeCell ref="I21:I22"/>
    <mergeCell ref="P21:AN22"/>
    <mergeCell ref="M26:M27"/>
    <mergeCell ref="N26:N31"/>
    <mergeCell ref="P26:AN27"/>
    <mergeCell ref="A28:A29"/>
    <mergeCell ref="B28:B29"/>
    <mergeCell ref="C28:C29"/>
    <mergeCell ref="D28:D29"/>
    <mergeCell ref="E28:E29"/>
    <mergeCell ref="F28:F29"/>
    <mergeCell ref="G28:G29"/>
    <mergeCell ref="G26:G27"/>
    <mergeCell ref="H26:H27"/>
    <mergeCell ref="I26:I27"/>
    <mergeCell ref="J26:J27"/>
    <mergeCell ref="K26:K27"/>
    <mergeCell ref="L26:L27"/>
    <mergeCell ref="A26:A27"/>
    <mergeCell ref="B26:B27"/>
    <mergeCell ref="C26:C27"/>
    <mergeCell ref="D26:D27"/>
    <mergeCell ref="E26:E27"/>
    <mergeCell ref="F26:F27"/>
    <mergeCell ref="P28:AN29"/>
    <mergeCell ref="A30:A31"/>
    <mergeCell ref="P30:AN31"/>
    <mergeCell ref="B30:B31"/>
    <mergeCell ref="C30:C31"/>
    <mergeCell ref="D30:D31"/>
    <mergeCell ref="E30:E31"/>
    <mergeCell ref="F30:F31"/>
    <mergeCell ref="G30:G31"/>
    <mergeCell ref="H30:H31"/>
    <mergeCell ref="I30:I31"/>
    <mergeCell ref="J28:J29"/>
    <mergeCell ref="K28:K29"/>
    <mergeCell ref="L28:L29"/>
    <mergeCell ref="M28:M29"/>
    <mergeCell ref="J30:J31"/>
    <mergeCell ref="K30:K31"/>
    <mergeCell ref="L30:L31"/>
    <mergeCell ref="M30:M31"/>
    <mergeCell ref="H28:H29"/>
    <mergeCell ref="I28:I29"/>
    <mergeCell ref="L35:L36"/>
    <mergeCell ref="M35:M36"/>
    <mergeCell ref="A33:A34"/>
    <mergeCell ref="B33:B34"/>
    <mergeCell ref="C33:C34"/>
    <mergeCell ref="D33:D34"/>
    <mergeCell ref="E33:E34"/>
    <mergeCell ref="L33:L34"/>
    <mergeCell ref="M33:M34"/>
    <mergeCell ref="A35:A36"/>
    <mergeCell ref="B35:B36"/>
    <mergeCell ref="C35:C36"/>
    <mergeCell ref="D35:D36"/>
    <mergeCell ref="E35:E36"/>
    <mergeCell ref="G35:G36"/>
    <mergeCell ref="F33:F42"/>
    <mergeCell ref="G33:G34"/>
    <mergeCell ref="H33:H34"/>
    <mergeCell ref="I33:I34"/>
    <mergeCell ref="J33:J42"/>
    <mergeCell ref="K33:K34"/>
    <mergeCell ref="H35:H36"/>
    <mergeCell ref="I35:I36"/>
    <mergeCell ref="I39:I40"/>
    <mergeCell ref="H41:H42"/>
    <mergeCell ref="I41:I42"/>
    <mergeCell ref="K41:K42"/>
    <mergeCell ref="L41:L42"/>
    <mergeCell ref="M41:M42"/>
    <mergeCell ref="P41:AN42"/>
    <mergeCell ref="A39:A40"/>
    <mergeCell ref="B39:B40"/>
    <mergeCell ref="C39:C40"/>
    <mergeCell ref="D39:D40"/>
    <mergeCell ref="E39:E40"/>
    <mergeCell ref="G39:G40"/>
    <mergeCell ref="K39:K40"/>
    <mergeCell ref="L39:L40"/>
    <mergeCell ref="M39:M40"/>
    <mergeCell ref="A41:A42"/>
    <mergeCell ref="B41:B42"/>
    <mergeCell ref="C41:C42"/>
    <mergeCell ref="D41:D42"/>
    <mergeCell ref="E41:E42"/>
    <mergeCell ref="G41:G42"/>
    <mergeCell ref="N33:N42"/>
    <mergeCell ref="P33:AN34"/>
    <mergeCell ref="K35:K36"/>
    <mergeCell ref="P35:AN36"/>
    <mergeCell ref="A37:A38"/>
    <mergeCell ref="B37:B38"/>
    <mergeCell ref="C37:C38"/>
    <mergeCell ref="D37:D38"/>
    <mergeCell ref="E37:E38"/>
    <mergeCell ref="G37:G38"/>
    <mergeCell ref="H37:H38"/>
    <mergeCell ref="H39:H40"/>
    <mergeCell ref="P39:AN40"/>
    <mergeCell ref="K37:K38"/>
    <mergeCell ref="L37:L38"/>
    <mergeCell ref="M37:M38"/>
    <mergeCell ref="P37:AN38"/>
    <mergeCell ref="I37:I38"/>
    <mergeCell ref="M44:M45"/>
    <mergeCell ref="N44:N53"/>
    <mergeCell ref="P44:AN45"/>
    <mergeCell ref="A46:A47"/>
    <mergeCell ref="B46:B47"/>
    <mergeCell ref="C46:C47"/>
    <mergeCell ref="D46:D47"/>
    <mergeCell ref="E46:E47"/>
    <mergeCell ref="F46:F47"/>
    <mergeCell ref="G46:G47"/>
    <mergeCell ref="G44:G45"/>
    <mergeCell ref="H44:H45"/>
    <mergeCell ref="I44:I45"/>
    <mergeCell ref="J44:J45"/>
    <mergeCell ref="K44:K45"/>
    <mergeCell ref="L44:L45"/>
    <mergeCell ref="A44:A45"/>
    <mergeCell ref="B44:B45"/>
    <mergeCell ref="C44:C45"/>
    <mergeCell ref="D44:D45"/>
    <mergeCell ref="E44:E45"/>
    <mergeCell ref="F44:F45"/>
    <mergeCell ref="P46:AN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H46:H47"/>
    <mergeCell ref="I46:I47"/>
    <mergeCell ref="J46:J47"/>
    <mergeCell ref="K46:K47"/>
    <mergeCell ref="L46:L47"/>
    <mergeCell ref="M46:M47"/>
    <mergeCell ref="J48:J49"/>
    <mergeCell ref="K48:K49"/>
    <mergeCell ref="L48:L49"/>
    <mergeCell ref="M48:M49"/>
    <mergeCell ref="P48:AN49"/>
    <mergeCell ref="A50:A51"/>
    <mergeCell ref="B50:B51"/>
    <mergeCell ref="C50:C51"/>
    <mergeCell ref="D50:D51"/>
    <mergeCell ref="E50:E51"/>
    <mergeCell ref="L50:L51"/>
    <mergeCell ref="M50:M51"/>
    <mergeCell ref="P50:AN51"/>
    <mergeCell ref="A52:A53"/>
    <mergeCell ref="B52:B53"/>
    <mergeCell ref="C52:C53"/>
    <mergeCell ref="D52:D53"/>
    <mergeCell ref="E52:E53"/>
    <mergeCell ref="F52:F53"/>
    <mergeCell ref="G52:G53"/>
    <mergeCell ref="F50:F51"/>
    <mergeCell ref="G50:G51"/>
    <mergeCell ref="H50:H51"/>
    <mergeCell ref="I50:I51"/>
    <mergeCell ref="J50:J51"/>
    <mergeCell ref="K50:K51"/>
    <mergeCell ref="A64:E64"/>
    <mergeCell ref="A65:E65"/>
    <mergeCell ref="A66:E66"/>
    <mergeCell ref="A67:E67"/>
    <mergeCell ref="A68:E68"/>
    <mergeCell ref="A69:E69"/>
    <mergeCell ref="P52:AN53"/>
    <mergeCell ref="L55:M55"/>
    <mergeCell ref="A56:G63"/>
    <mergeCell ref="H56:L56"/>
    <mergeCell ref="H57:L57"/>
    <mergeCell ref="H58:L58"/>
    <mergeCell ref="H59:L59"/>
    <mergeCell ref="H60:L60"/>
    <mergeCell ref="H61:L61"/>
    <mergeCell ref="H62:L63"/>
    <mergeCell ref="H52:H53"/>
    <mergeCell ref="I52:I53"/>
    <mergeCell ref="J52:J53"/>
    <mergeCell ref="K52:K53"/>
    <mergeCell ref="L52:L53"/>
    <mergeCell ref="M52:M53"/>
  </mergeCells>
  <conditionalFormatting sqref="I10:I16">
    <cfRule type="cellIs" dxfId="1307" priority="42" operator="greaterThan">
      <formula>0.2</formula>
    </cfRule>
  </conditionalFormatting>
  <conditionalFormatting sqref="M26:M31">
    <cfRule type="containsText" dxfId="1306" priority="29" operator="containsText" text="invalid">
      <formula>NOT(ISERROR(SEARCH("invalid",M26)))</formula>
    </cfRule>
    <cfRule type="cellIs" dxfId="1305" priority="40" operator="lessThan">
      <formula>167.5</formula>
    </cfRule>
    <cfRule type="cellIs" dxfId="1304" priority="41" operator="greaterThan">
      <formula>228.5</formula>
    </cfRule>
  </conditionalFormatting>
  <conditionalFormatting sqref="M33:M42 M44:M53">
    <cfRule type="containsText" dxfId="1303" priority="39" operator="containsText" text="INVALID">
      <formula>NOT(ISERROR(SEARCH("INVALID",M33)))</formula>
    </cfRule>
  </conditionalFormatting>
  <conditionalFormatting sqref="P33 P44 P46 P48 P50 P52 P35 P37 P39 P41">
    <cfRule type="containsText" dxfId="1302" priority="38" operator="containsText" text="Sample">
      <formula>NOT(ISERROR(SEARCH("Sample",P33)))</formula>
    </cfRule>
  </conditionalFormatting>
  <conditionalFormatting sqref="P26 P28 P30">
    <cfRule type="containsText" dxfId="1301" priority="37" operator="containsText" text="seed">
      <formula>NOT(ISERROR(SEARCH("seed",P26)))</formula>
    </cfRule>
  </conditionalFormatting>
  <conditionalFormatting sqref="P14 P10 P12">
    <cfRule type="containsText" dxfId="1300" priority="36" operator="containsText" text="contamination">
      <formula>NOT(ISERROR(SEARCH("contamination",P10)))</formula>
    </cfRule>
  </conditionalFormatting>
  <conditionalFormatting sqref="P16">
    <cfRule type="containsText" dxfId="1299" priority="35" operator="containsText" text="outside">
      <formula>NOT(ISERROR(SEARCH("outside",P16)))</formula>
    </cfRule>
  </conditionalFormatting>
  <conditionalFormatting sqref="I16 F25 I25 N26 P16 N43 N54 N32">
    <cfRule type="containsErrors" dxfId="1298" priority="34">
      <formula>ISERROR(F16)</formula>
    </cfRule>
  </conditionalFormatting>
  <conditionalFormatting sqref="M18">
    <cfRule type="containsErrors" dxfId="1297" priority="33">
      <formula>ISERROR(M18)</formula>
    </cfRule>
  </conditionalFormatting>
  <conditionalFormatting sqref="N33">
    <cfRule type="containsErrors" dxfId="1296" priority="32">
      <formula>ISERROR(N33)</formula>
    </cfRule>
  </conditionalFormatting>
  <conditionalFormatting sqref="N44">
    <cfRule type="containsErrors" dxfId="1295" priority="31">
      <formula>ISERROR(N44)</formula>
    </cfRule>
  </conditionalFormatting>
  <conditionalFormatting sqref="N55">
    <cfRule type="containsErrors" dxfId="1294" priority="30">
      <formula>ISERROR(N55)</formula>
    </cfRule>
  </conditionalFormatting>
  <conditionalFormatting sqref="M33:M42">
    <cfRule type="containsText" dxfId="1293" priority="28" operator="containsText" text="invalid">
      <formula>NOT(ISERROR(SEARCH("invalid",M33)))</formula>
    </cfRule>
  </conditionalFormatting>
  <conditionalFormatting sqref="M44:M53">
    <cfRule type="containsText" dxfId="1292" priority="27" operator="containsText" text="invalid">
      <formula>NOT(ISERROR(SEARCH("invalid",M44)))</formula>
    </cfRule>
  </conditionalFormatting>
  <conditionalFormatting sqref="I26:M31 P30 P28 P26">
    <cfRule type="cellIs" dxfId="1291" priority="25" operator="equal">
      <formula>0</formula>
    </cfRule>
    <cfRule type="containsErrors" dxfId="1290" priority="26">
      <formula>ISERROR(I26)</formula>
    </cfRule>
  </conditionalFormatting>
  <conditionalFormatting sqref="I33:M42 P41 P39 P37 P35 P33">
    <cfRule type="cellIs" dxfId="1289" priority="23" operator="equal">
      <formula>0</formula>
    </cfRule>
    <cfRule type="containsErrors" dxfId="1288" priority="24">
      <formula>ISERROR(I33)</formula>
    </cfRule>
  </conditionalFormatting>
  <conditionalFormatting sqref="I44:N53 P44 P50 P48 P46 P52">
    <cfRule type="cellIs" dxfId="1287" priority="21" operator="equal">
      <formula>0</formula>
    </cfRule>
    <cfRule type="containsErrors" dxfId="1286" priority="22">
      <formula>ISERROR(I44)</formula>
    </cfRule>
  </conditionalFormatting>
  <conditionalFormatting sqref="P30 P28 P26">
    <cfRule type="containsBlanks" dxfId="1285" priority="20">
      <formula>LEN(TRIM(P26))=0</formula>
    </cfRule>
  </conditionalFormatting>
  <conditionalFormatting sqref="I10:I15">
    <cfRule type="containsBlanks" dxfId="1284" priority="19">
      <formula>LEN(TRIM(I10))=0</formula>
    </cfRule>
  </conditionalFormatting>
  <conditionalFormatting sqref="J24:K25">
    <cfRule type="containsText" dxfId="1283" priority="18" operator="containsText" text="too">
      <formula>NOT(ISERROR(SEARCH("too",J24)))</formula>
    </cfRule>
  </conditionalFormatting>
  <conditionalFormatting sqref="E19 E21 E23 E17">
    <cfRule type="containsText" dxfId="1282" priority="17" operator="containsText" text="delete">
      <formula>NOT(ISERROR(SEARCH("delete",E17)))</formula>
    </cfRule>
  </conditionalFormatting>
  <conditionalFormatting sqref="P25">
    <cfRule type="containsText" dxfId="1281" priority="16" operator="containsText" text="seed">
      <formula>NOT(ISERROR(SEARCH("seed",P25)))</formula>
    </cfRule>
  </conditionalFormatting>
  <conditionalFormatting sqref="J24:K25 N24:N25 P25">
    <cfRule type="containsErrors" dxfId="1280" priority="15">
      <formula>ISERROR(J24)</formula>
    </cfRule>
  </conditionalFormatting>
  <conditionalFormatting sqref="M26:M31 M33:M42 M44:M53">
    <cfRule type="cellIs" dxfId="1279" priority="14" operator="lessThan">
      <formula>0</formula>
    </cfRule>
  </conditionalFormatting>
  <conditionalFormatting sqref="P17 P23 P19 P21">
    <cfRule type="containsText" dxfId="1278" priority="13" operator="containsText" text="Need">
      <formula>NOT(ISERROR(SEARCH("Need",P17)))</formula>
    </cfRule>
  </conditionalFormatting>
  <conditionalFormatting sqref="I17:I24">
    <cfRule type="expression" dxfId="1277" priority="12">
      <formula>(G17-H17&lt;2)</formula>
    </cfRule>
  </conditionalFormatting>
  <conditionalFormatting sqref="I17:I24">
    <cfRule type="expression" dxfId="1276" priority="11">
      <formula>(H17&lt;1)</formula>
    </cfRule>
  </conditionalFormatting>
  <conditionalFormatting sqref="I17:I24">
    <cfRule type="expression" dxfId="1275" priority="10">
      <formula>ISBLANK(H17)</formula>
    </cfRule>
  </conditionalFormatting>
  <conditionalFormatting sqref="E17:E18">
    <cfRule type="expression" dxfId="1274" priority="9">
      <formula>ISBLANK(H17)</formula>
    </cfRule>
  </conditionalFormatting>
  <conditionalFormatting sqref="E19:E20">
    <cfRule type="expression" dxfId="1273" priority="8">
      <formula>ISBLANK(H19)</formula>
    </cfRule>
  </conditionalFormatting>
  <conditionalFormatting sqref="E21:E22">
    <cfRule type="expression" dxfId="1272" priority="7">
      <formula>ISBLANK(H21)</formula>
    </cfRule>
  </conditionalFormatting>
  <conditionalFormatting sqref="E23:E24">
    <cfRule type="expression" dxfId="1271" priority="6">
      <formula>ISBLANK(H23)</formula>
    </cfRule>
  </conditionalFormatting>
  <conditionalFormatting sqref="P10:AN15">
    <cfRule type="containsText" dxfId="1270" priority="4" operator="containsText" text="meter">
      <formula>NOT(ISERROR(SEARCH("meter",P10)))</formula>
    </cfRule>
    <cfRule type="containsText" dxfId="1269" priority="5" operator="containsText" text="False">
      <formula>NOT(ISERROR(SEARCH("False",P10)))</formula>
    </cfRule>
  </conditionalFormatting>
  <conditionalFormatting sqref="I10:I11">
    <cfRule type="expression" dxfId="1268" priority="3">
      <formula>I10&lt;0</formula>
    </cfRule>
  </conditionalFormatting>
  <conditionalFormatting sqref="I12:I13">
    <cfRule type="expression" dxfId="1267" priority="2">
      <formula>I12&lt;0</formula>
    </cfRule>
  </conditionalFormatting>
  <conditionalFormatting sqref="I14:I15">
    <cfRule type="expression" dxfId="1266" priority="1">
      <formula>I14&lt;0</formula>
    </cfRule>
  </conditionalFormatting>
  <pageMargins left="0.7" right="0.7" top="0.75" bottom="0.75" header="0.3" footer="0.3"/>
  <pageSetup scale="50" orientation="landscape" r:id="rId1"/>
  <colBreaks count="1" manualBreakCount="1">
    <brk id="16" max="1048575" man="1"/>
  </col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70"/>
  <sheetViews>
    <sheetView showGridLines="0" zoomScaleNormal="100" workbookViewId="0"/>
  </sheetViews>
  <sheetFormatPr defaultRowHeight="12.75" x14ac:dyDescent="0.2"/>
  <cols>
    <col min="1" max="1" width="18" style="1" customWidth="1"/>
    <col min="2" max="8" width="11.7109375" style="1" customWidth="1"/>
    <col min="9" max="13" width="13.7109375" style="1" customWidth="1"/>
    <col min="14" max="14" width="15.7109375" style="1" customWidth="1"/>
    <col min="15" max="15" width="1.28515625" style="43" customWidth="1"/>
    <col min="16" max="16384" width="9.140625" style="1"/>
  </cols>
  <sheetData>
    <row r="1" spans="1:40" ht="12.75" customHeight="1" x14ac:dyDescent="0.2">
      <c r="A1" s="78" t="s">
        <v>25</v>
      </c>
      <c r="B1" s="79" t="s">
        <v>24</v>
      </c>
      <c r="C1" s="79"/>
      <c r="D1" s="19"/>
      <c r="E1" s="281" t="s">
        <v>22</v>
      </c>
      <c r="F1" s="281"/>
      <c r="G1" s="281"/>
      <c r="H1" s="281"/>
      <c r="I1" s="281"/>
      <c r="J1" s="281"/>
      <c r="K1" s="281"/>
      <c r="L1" s="281"/>
      <c r="M1" s="281"/>
      <c r="N1" s="282"/>
      <c r="O1" s="34"/>
    </row>
    <row r="2" spans="1:40" ht="12.75" customHeight="1" x14ac:dyDescent="0.2">
      <c r="A2" s="2" t="s">
        <v>19</v>
      </c>
      <c r="B2" s="3" t="s">
        <v>19</v>
      </c>
      <c r="C2" s="20"/>
      <c r="D2" s="14"/>
      <c r="E2" s="283"/>
      <c r="F2" s="283"/>
      <c r="G2" s="283"/>
      <c r="H2" s="283"/>
      <c r="I2" s="283"/>
      <c r="J2" s="283"/>
      <c r="K2" s="283"/>
      <c r="L2" s="283"/>
      <c r="M2" s="283"/>
      <c r="N2" s="284"/>
      <c r="O2" s="34"/>
    </row>
    <row r="3" spans="1:40" ht="12.75" customHeight="1" x14ac:dyDescent="0.2">
      <c r="A3" s="25"/>
      <c r="B3" s="285"/>
      <c r="C3" s="285"/>
      <c r="D3" s="23"/>
      <c r="E3" s="283"/>
      <c r="F3" s="283"/>
      <c r="G3" s="283"/>
      <c r="H3" s="283"/>
      <c r="I3" s="283"/>
      <c r="J3" s="283"/>
      <c r="K3" s="283"/>
      <c r="L3" s="283"/>
      <c r="M3" s="283"/>
      <c r="N3" s="284"/>
      <c r="O3" s="34"/>
    </row>
    <row r="4" spans="1:40" ht="12.75" customHeight="1" x14ac:dyDescent="0.2">
      <c r="A4" s="2" t="s">
        <v>20</v>
      </c>
      <c r="B4" s="3" t="s">
        <v>20</v>
      </c>
      <c r="C4" s="20"/>
      <c r="D4" s="14"/>
      <c r="E4" s="286" t="s">
        <v>21</v>
      </c>
      <c r="F4" s="286"/>
      <c r="G4" s="286"/>
      <c r="H4" s="286"/>
      <c r="I4" s="286"/>
      <c r="J4" s="286"/>
      <c r="K4" s="286"/>
      <c r="L4" s="286"/>
      <c r="M4" s="286"/>
      <c r="N4" s="287"/>
      <c r="O4" s="35"/>
    </row>
    <row r="5" spans="1:40" ht="12.75" customHeight="1" x14ac:dyDescent="0.2">
      <c r="A5" s="25"/>
      <c r="B5" s="285"/>
      <c r="C5" s="285"/>
      <c r="D5" s="23"/>
      <c r="E5" s="286"/>
      <c r="F5" s="286"/>
      <c r="G5" s="286"/>
      <c r="H5" s="286"/>
      <c r="I5" s="286"/>
      <c r="J5" s="286"/>
      <c r="K5" s="286"/>
      <c r="L5" s="286"/>
      <c r="M5" s="286"/>
      <c r="N5" s="287"/>
      <c r="O5" s="35"/>
    </row>
    <row r="6" spans="1:40" ht="12.75" customHeight="1" x14ac:dyDescent="0.2">
      <c r="A6" s="2" t="s">
        <v>36</v>
      </c>
      <c r="B6" s="3" t="s">
        <v>36</v>
      </c>
      <c r="C6" s="3"/>
      <c r="D6" s="23"/>
      <c r="E6" s="286"/>
      <c r="F6" s="286"/>
      <c r="G6" s="286"/>
      <c r="H6" s="286"/>
      <c r="I6" s="286"/>
      <c r="J6" s="286"/>
      <c r="K6" s="286"/>
      <c r="L6" s="286"/>
      <c r="M6" s="286"/>
      <c r="N6" s="287"/>
      <c r="O6" s="35"/>
    </row>
    <row r="7" spans="1:40" ht="12.75" customHeight="1" x14ac:dyDescent="0.2">
      <c r="A7" s="24"/>
      <c r="B7" s="288"/>
      <c r="C7" s="288"/>
      <c r="D7" s="31"/>
      <c r="E7" s="289"/>
      <c r="F7" s="289"/>
      <c r="G7" s="289"/>
      <c r="H7" s="289"/>
      <c r="I7" s="289"/>
      <c r="J7" s="289"/>
      <c r="K7" s="289"/>
      <c r="L7" s="21"/>
      <c r="M7" s="289"/>
      <c r="N7" s="290"/>
      <c r="O7" s="36"/>
    </row>
    <row r="8" spans="1:40" ht="14.25" customHeight="1" x14ac:dyDescent="0.2">
      <c r="A8" s="262" t="s">
        <v>0</v>
      </c>
      <c r="B8" s="83" t="s">
        <v>1</v>
      </c>
      <c r="C8" s="82" t="s">
        <v>40</v>
      </c>
      <c r="D8" s="264" t="s">
        <v>9</v>
      </c>
      <c r="E8" s="264" t="s">
        <v>10</v>
      </c>
      <c r="F8" s="264" t="s">
        <v>11</v>
      </c>
      <c r="G8" s="266" t="s">
        <v>7</v>
      </c>
      <c r="H8" s="266"/>
      <c r="I8" s="267" t="s">
        <v>37</v>
      </c>
      <c r="J8" s="267" t="s">
        <v>8</v>
      </c>
      <c r="K8" s="267" t="s">
        <v>12</v>
      </c>
      <c r="L8" s="267" t="s">
        <v>38</v>
      </c>
      <c r="M8" s="267" t="s">
        <v>39</v>
      </c>
      <c r="N8" s="299" t="s">
        <v>13</v>
      </c>
      <c r="O8" s="37"/>
    </row>
    <row r="9" spans="1:40" ht="55.5" customHeight="1" thickBot="1" x14ac:dyDescent="0.25">
      <c r="A9" s="263"/>
      <c r="B9" s="301" t="s">
        <v>43</v>
      </c>
      <c r="C9" s="302"/>
      <c r="D9" s="265"/>
      <c r="E9" s="265"/>
      <c r="F9" s="265"/>
      <c r="G9" s="69" t="s">
        <v>2</v>
      </c>
      <c r="H9" s="69" t="s">
        <v>3</v>
      </c>
      <c r="I9" s="268"/>
      <c r="J9" s="268"/>
      <c r="K9" s="268"/>
      <c r="L9" s="268"/>
      <c r="M9" s="268"/>
      <c r="N9" s="300"/>
      <c r="O9" s="37"/>
    </row>
    <row r="10" spans="1:40" ht="15" customHeight="1" x14ac:dyDescent="0.2">
      <c r="A10" s="276" t="s">
        <v>45</v>
      </c>
      <c r="B10" s="277"/>
      <c r="C10" s="165"/>
      <c r="D10" s="254">
        <v>1</v>
      </c>
      <c r="E10" s="292"/>
      <c r="F10" s="293"/>
      <c r="G10" s="279"/>
      <c r="H10" s="280"/>
      <c r="I10" s="271" t="str">
        <f>IF(AND(G10&gt;0,H10&gt;0),G10-H10,"")</f>
        <v/>
      </c>
      <c r="J10" s="90"/>
      <c r="K10" s="91"/>
      <c r="L10" s="71"/>
      <c r="M10" s="71"/>
      <c r="N10" s="72"/>
      <c r="O10" s="85"/>
      <c r="P10" s="136" t="str">
        <f>IF(ISBLANK(H10),"",IF(AND(I10&gt;0.2,I10&lt;0.3),"Contamination, Labware, or Supersaturation of Dilution (D.I.) water.",IF(AND(I10&gt;0.29),"Review SOP's and fix the contamination issue.",IF(AND(I10&lt;0),"D.O. meter equipment issues."))))</f>
        <v/>
      </c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</row>
    <row r="11" spans="1:40" ht="15" customHeight="1" x14ac:dyDescent="0.2">
      <c r="A11" s="272"/>
      <c r="B11" s="278"/>
      <c r="C11" s="148"/>
      <c r="D11" s="255"/>
      <c r="E11" s="294"/>
      <c r="F11" s="295"/>
      <c r="G11" s="274"/>
      <c r="H11" s="201"/>
      <c r="I11" s="269"/>
      <c r="J11" s="92"/>
      <c r="K11" s="93"/>
      <c r="L11" s="59"/>
      <c r="M11" s="59"/>
      <c r="N11" s="61"/>
      <c r="O11" s="85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</row>
    <row r="12" spans="1:40" ht="15" customHeight="1" x14ac:dyDescent="0.2">
      <c r="A12" s="258" t="s">
        <v>45</v>
      </c>
      <c r="B12" s="273"/>
      <c r="C12" s="148"/>
      <c r="D12" s="255">
        <v>2</v>
      </c>
      <c r="E12" s="294"/>
      <c r="F12" s="295"/>
      <c r="G12" s="170"/>
      <c r="H12" s="170"/>
      <c r="I12" s="269" t="str">
        <f>IF(AND(G12&gt;0,H12&gt;0),G12-H12,"")</f>
        <v/>
      </c>
      <c r="J12" s="92"/>
      <c r="K12" s="93"/>
      <c r="L12" s="59"/>
      <c r="M12" s="59"/>
      <c r="N12" s="61"/>
      <c r="O12" s="86"/>
      <c r="P12" s="136" t="str">
        <f>IF(ISBLANK(H12),"",IF(AND(I12&gt;0.2,I12&lt;0.3),"Contamination, Labware, or Supersaturation of Dilution (D.I.) water.",IF(AND(I12&gt;0.29),"Review SOP's and fix the contamination issue.",IF(AND(I12&lt;0),"D.O. meter equipment issues."))))</f>
        <v/>
      </c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</row>
    <row r="13" spans="1:40" ht="15" customHeight="1" x14ac:dyDescent="0.2">
      <c r="A13" s="272"/>
      <c r="B13" s="274"/>
      <c r="C13" s="148"/>
      <c r="D13" s="255"/>
      <c r="E13" s="294"/>
      <c r="F13" s="295"/>
      <c r="G13" s="275"/>
      <c r="H13" s="275"/>
      <c r="I13" s="270"/>
      <c r="J13" s="92"/>
      <c r="K13" s="93"/>
      <c r="L13" s="59"/>
      <c r="M13" s="59"/>
      <c r="N13" s="61"/>
      <c r="O13" s="8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</row>
    <row r="14" spans="1:40" ht="15" customHeight="1" x14ac:dyDescent="0.2">
      <c r="A14" s="325" t="s">
        <v>45</v>
      </c>
      <c r="B14" s="278"/>
      <c r="C14" s="148"/>
      <c r="D14" s="255">
        <v>3</v>
      </c>
      <c r="E14" s="294"/>
      <c r="F14" s="295"/>
      <c r="G14" s="147"/>
      <c r="H14" s="147"/>
      <c r="I14" s="269" t="str">
        <f>IF(AND(G14&gt;0,H14&gt;0),G14-H14,"")</f>
        <v/>
      </c>
      <c r="J14" s="92"/>
      <c r="K14" s="93"/>
      <c r="L14" s="59"/>
      <c r="M14" s="59"/>
      <c r="N14" s="61"/>
      <c r="O14" s="86"/>
      <c r="P14" s="136" t="str">
        <f>IF(ISBLANK(H14),"",IF(AND(I14&gt;0.2,I14&lt;0.3),"Contamination, Labware, or Supersaturation of Dilution (D.I.) water.",IF(AND(I14&gt;0.29),"Review SOP's and fix the contamination issue.",IF(AND(I14&lt;0),"D.O. meter equipment issues."))))</f>
        <v/>
      </c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</row>
    <row r="15" spans="1:40" ht="15" customHeight="1" thickBot="1" x14ac:dyDescent="0.25">
      <c r="A15" s="326"/>
      <c r="B15" s="291"/>
      <c r="C15" s="149"/>
      <c r="D15" s="260"/>
      <c r="E15" s="296"/>
      <c r="F15" s="297"/>
      <c r="G15" s="156"/>
      <c r="H15" s="156"/>
      <c r="I15" s="298"/>
      <c r="J15" s="92"/>
      <c r="K15" s="93"/>
      <c r="L15" s="59"/>
      <c r="M15" s="59"/>
      <c r="N15" s="62"/>
      <c r="O15" s="8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</row>
    <row r="16" spans="1:40" ht="13.5" thickBot="1" x14ac:dyDescent="0.25">
      <c r="A16" s="8" t="s">
        <v>6</v>
      </c>
      <c r="B16" s="11"/>
      <c r="C16" s="9"/>
      <c r="D16" s="10"/>
      <c r="E16" s="31"/>
      <c r="F16" s="47"/>
      <c r="G16" s="251" t="s">
        <v>17</v>
      </c>
      <c r="H16" s="252"/>
      <c r="I16" s="80" t="e">
        <f>AVERAGEIF(I10:I15,"&gt;0")</f>
        <v>#DIV/0!</v>
      </c>
      <c r="J16" s="92"/>
      <c r="K16" s="93"/>
      <c r="L16" s="59"/>
      <c r="M16" s="59"/>
      <c r="N16" s="63"/>
      <c r="O16" s="87"/>
      <c r="P16" s="336" t="e">
        <f>IF(I16&gt;0.2,"Outside QA/QC parameters.","")</f>
        <v>#DIV/0!</v>
      </c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</row>
    <row r="17" spans="1:40" ht="15" customHeight="1" x14ac:dyDescent="0.2">
      <c r="A17" s="276" t="s">
        <v>4</v>
      </c>
      <c r="B17" s="165"/>
      <c r="C17" s="165"/>
      <c r="D17" s="254">
        <v>4</v>
      </c>
      <c r="E17" s="333" t="str">
        <f t="shared" ref="E17:E23" si="0">IF(AND(I17&gt;=2,H17&gt;=1),"","Delete Seed Values")</f>
        <v>Delete Seed Values</v>
      </c>
      <c r="F17" s="340"/>
      <c r="G17" s="169"/>
      <c r="H17" s="169"/>
      <c r="I17" s="334" t="str">
        <f t="shared" ref="I17:I23" si="1">IF(ISBLANK(H17),"",(G17-H17))</f>
        <v/>
      </c>
      <c r="J17" s="60"/>
      <c r="K17" s="60"/>
      <c r="L17" s="58"/>
      <c r="M17" s="58"/>
      <c r="N17" s="64"/>
      <c r="O17" s="84"/>
      <c r="P17" s="335" t="str">
        <f>IF(ISBLANK(H17),"",IF(AND(H17&lt;1),"Need to DELETE this individual seed control sample to perform accuarate SCF calculation. D.O. Depletion &lt; 1.0 mg/L remaining in bottle. Environmental sample too strong. Use LESS Sample. Need more nutrient water in bottle. Sample is not dilute enough.",IF(AND(G17-H17&lt;2),"Need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</row>
    <row r="18" spans="1:40" ht="15" customHeight="1" x14ac:dyDescent="0.2">
      <c r="A18" s="272"/>
      <c r="B18" s="148"/>
      <c r="C18" s="148"/>
      <c r="D18" s="255"/>
      <c r="E18" s="333"/>
      <c r="F18" s="256"/>
      <c r="G18" s="147"/>
      <c r="H18" s="147"/>
      <c r="I18" s="257"/>
      <c r="J18" s="60"/>
      <c r="K18" s="60"/>
      <c r="L18" s="10"/>
      <c r="M18" s="54"/>
      <c r="N18" s="65"/>
      <c r="O18" s="38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</row>
    <row r="19" spans="1:40" ht="15" customHeight="1" x14ac:dyDescent="0.2">
      <c r="A19" s="258" t="s">
        <v>4</v>
      </c>
      <c r="B19" s="148"/>
      <c r="C19" s="148"/>
      <c r="D19" s="255">
        <v>5</v>
      </c>
      <c r="E19" s="333" t="str">
        <f t="shared" si="0"/>
        <v>Delete Seed Values</v>
      </c>
      <c r="F19" s="256"/>
      <c r="G19" s="147"/>
      <c r="H19" s="147"/>
      <c r="I19" s="257" t="str">
        <f t="shared" si="1"/>
        <v/>
      </c>
      <c r="J19" s="60"/>
      <c r="K19" s="60"/>
      <c r="L19" s="55"/>
      <c r="M19" s="56"/>
      <c r="N19" s="75"/>
      <c r="O19" s="31"/>
      <c r="P19" s="335" t="str">
        <f t="shared" ref="P19" si="2">IF(ISBLANK(H19),"",IF(AND(H19&lt;1),"Need to DELETE this individual seed control sample to perform accuarate SCF calculation. D.O. Depletion &lt; 1.0 mg/L remaining in bottle. Environmental sample too strong. Use LESS Sample. Need more nutrient water in bottle. Sample is not dilute enough.",IF(AND(G19-H19&lt;2),"Need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</row>
    <row r="20" spans="1:40" ht="15" customHeight="1" x14ac:dyDescent="0.2">
      <c r="A20" s="272"/>
      <c r="B20" s="148"/>
      <c r="C20" s="148"/>
      <c r="D20" s="255"/>
      <c r="E20" s="333"/>
      <c r="F20" s="256"/>
      <c r="G20" s="147"/>
      <c r="H20" s="147"/>
      <c r="I20" s="257"/>
      <c r="J20" s="60"/>
      <c r="K20" s="60"/>
      <c r="L20" s="57"/>
      <c r="M20" s="56"/>
      <c r="N20" s="75"/>
      <c r="O20" s="31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</row>
    <row r="21" spans="1:40" ht="15" customHeight="1" x14ac:dyDescent="0.2">
      <c r="A21" s="258" t="s">
        <v>44</v>
      </c>
      <c r="B21" s="148"/>
      <c r="C21" s="148"/>
      <c r="D21" s="255">
        <v>6</v>
      </c>
      <c r="E21" s="333" t="str">
        <f t="shared" si="0"/>
        <v>Delete Seed Values</v>
      </c>
      <c r="F21" s="256"/>
      <c r="G21" s="147"/>
      <c r="H21" s="147"/>
      <c r="I21" s="257" t="str">
        <f t="shared" si="1"/>
        <v/>
      </c>
      <c r="J21" s="60"/>
      <c r="K21" s="60"/>
      <c r="L21" s="57"/>
      <c r="M21" s="56"/>
      <c r="N21" s="75"/>
      <c r="O21" s="31"/>
      <c r="P21" s="335" t="str">
        <f t="shared" ref="P21" si="3">IF(ISBLANK(H21),"",IF(AND(H21&lt;1),"Need to DELETE this individual seed control sample to perform accuarate SCF calculation. D.O. Depletion &lt; 1.0 mg/L remaining in bottle. Environmental sample too strong. Use LESS Sample. Need more nutrient water in bottle. Sample is not dilute enough.",IF(AND(G21-H21&lt;2),"Need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</row>
    <row r="22" spans="1:40" ht="15" customHeight="1" x14ac:dyDescent="0.2">
      <c r="A22" s="272"/>
      <c r="B22" s="148"/>
      <c r="C22" s="148"/>
      <c r="D22" s="255"/>
      <c r="E22" s="333"/>
      <c r="F22" s="256"/>
      <c r="G22" s="147"/>
      <c r="H22" s="147"/>
      <c r="I22" s="257"/>
      <c r="J22" s="60"/>
      <c r="K22" s="60"/>
      <c r="L22" s="57"/>
      <c r="M22" s="56"/>
      <c r="N22" s="75"/>
      <c r="O22" s="31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</row>
    <row r="23" spans="1:40" ht="15" customHeight="1" thickBot="1" x14ac:dyDescent="0.25">
      <c r="A23" s="258" t="s">
        <v>4</v>
      </c>
      <c r="B23" s="148"/>
      <c r="C23" s="148"/>
      <c r="D23" s="255">
        <v>7</v>
      </c>
      <c r="E23" s="333" t="str">
        <f t="shared" si="0"/>
        <v>Delete Seed Values</v>
      </c>
      <c r="F23" s="148"/>
      <c r="G23" s="147"/>
      <c r="H23" s="147"/>
      <c r="I23" s="257" t="str">
        <f t="shared" si="1"/>
        <v/>
      </c>
      <c r="J23" s="73"/>
      <c r="K23" s="73"/>
      <c r="L23" s="74"/>
      <c r="M23" s="76"/>
      <c r="N23" s="77"/>
      <c r="O23" s="31"/>
      <c r="P23" s="335" t="str">
        <f t="shared" ref="P23" si="4">IF(ISBLANK(H23),"",IF(AND(H23&lt;1),"Need to DELETE mLs Seed to perform accuarate SCF calculation. D.O. Depletion &lt; 1.0 mg/L remaining in bottle. Environmental sample too strong. Use LESS Sample. Need more nutrient water in bottle. Sample is not dilute enough.",IF(AND(G23-H23&lt;2),"Need to DELETE mLs Seed to perform accuarate SCF calculation. D.O. Depletion less than at least 2.0 mg/L. Environmental sample too weak. Use MORE Sample. Need less nutrient water in bottle. Sample is too dilute.","")))</f>
        <v/>
      </c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</row>
    <row r="24" spans="1:40" ht="15" customHeight="1" thickBot="1" x14ac:dyDescent="0.25">
      <c r="A24" s="259"/>
      <c r="B24" s="149"/>
      <c r="C24" s="149"/>
      <c r="D24" s="260"/>
      <c r="E24" s="333"/>
      <c r="F24" s="149"/>
      <c r="G24" s="156"/>
      <c r="H24" s="156"/>
      <c r="I24" s="261"/>
      <c r="J24" s="328" t="e">
        <f>IF(N24&lt;0.6,"SCF too Weak?","")</f>
        <v>#DIV/0!</v>
      </c>
      <c r="K24" s="328"/>
      <c r="L24" s="327" t="s">
        <v>46</v>
      </c>
      <c r="M24" s="327"/>
      <c r="N24" s="324" t="e">
        <f>IF(F25&gt;0,I25/F25,"")</f>
        <v>#DIV/0!</v>
      </c>
      <c r="O24" s="31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</row>
    <row r="25" spans="1:40" ht="15" customHeight="1" thickBot="1" x14ac:dyDescent="0.25">
      <c r="A25" s="8" t="s">
        <v>6</v>
      </c>
      <c r="B25" s="11"/>
      <c r="C25" s="9"/>
      <c r="D25" s="10"/>
      <c r="E25" s="31"/>
      <c r="F25" s="68" t="e">
        <f>AVERAGEIF(F17:F24,"&gt;0")</f>
        <v>#DIV/0!</v>
      </c>
      <c r="G25" s="251"/>
      <c r="H25" s="252"/>
      <c r="I25" s="81" t="e">
        <f>AVERAGEIF(I17:I24,"&gt;0")</f>
        <v>#DIV/0!</v>
      </c>
      <c r="J25" s="328" t="e">
        <f>IF(N24&gt;1,"SCF too Strong?","")</f>
        <v>#DIV/0!</v>
      </c>
      <c r="K25" s="328"/>
      <c r="L25" s="327"/>
      <c r="M25" s="327"/>
      <c r="N25" s="324"/>
      <c r="O25" s="31"/>
      <c r="P25" s="335" t="e">
        <f>IF(AND(N24&gt;1),"Increase dilution water. Seed correction sample too strong.",IF(AND(N24&lt;0.6),"Decrease dilution water. Seed correction sample too weak.",""))</f>
        <v>#DIV/0!</v>
      </c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</row>
    <row r="26" spans="1:40" ht="15" customHeight="1" x14ac:dyDescent="0.2">
      <c r="A26" s="253" t="s">
        <v>14</v>
      </c>
      <c r="B26" s="165"/>
      <c r="C26" s="165"/>
      <c r="D26" s="254">
        <v>8</v>
      </c>
      <c r="E26" s="167"/>
      <c r="F26" s="165"/>
      <c r="G26" s="169"/>
      <c r="H26" s="169"/>
      <c r="I26" s="238" t="str">
        <f>IF(AND(G26&gt;0,H26&gt;0),G26-H26,"")</f>
        <v/>
      </c>
      <c r="J26" s="238" t="str">
        <f>IF(F26&gt;0,N24*F26,"")</f>
        <v/>
      </c>
      <c r="K26" s="238" t="str">
        <f>IF(AND(G26&gt;0,H26&gt;0),I26-J26,"")</f>
        <v/>
      </c>
      <c r="L26" s="240">
        <f>IF(E26&gt;0,300/E26,0)</f>
        <v>0</v>
      </c>
      <c r="M26" s="240" t="str">
        <f>IF(AND(I26&gt;=2,H26&gt;=1),L26*K26,"INVALID")</f>
        <v>INVALID</v>
      </c>
      <c r="N26" s="242" t="e">
        <f>N32</f>
        <v>#DIV/0!</v>
      </c>
      <c r="O26" s="32"/>
      <c r="P26" s="136" t="str">
        <f>IF(ISBLANK(H26),"",IF(AND(M26&gt;228.5),"Decrease mLs of seed delivered to GGA bottle. Confirm with last 20 Standard deviation results.",IF(AND(M26&lt;167.5),"Increase mLs of seed delivered to GGA bottle. Confirm with last 20 Standard deviation results.","")))</f>
        <v/>
      </c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</row>
    <row r="27" spans="1:40" ht="15" customHeight="1" x14ac:dyDescent="0.2">
      <c r="A27" s="233"/>
      <c r="B27" s="148"/>
      <c r="C27" s="148"/>
      <c r="D27" s="255"/>
      <c r="E27" s="152"/>
      <c r="F27" s="148"/>
      <c r="G27" s="147"/>
      <c r="H27" s="147"/>
      <c r="I27" s="228"/>
      <c r="J27" s="239"/>
      <c r="K27" s="228"/>
      <c r="L27" s="241"/>
      <c r="M27" s="241"/>
      <c r="N27" s="243"/>
      <c r="O27" s="32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</row>
    <row r="28" spans="1:40" ht="15" customHeight="1" x14ac:dyDescent="0.2">
      <c r="A28" s="233" t="s">
        <v>14</v>
      </c>
      <c r="B28" s="148"/>
      <c r="C28" s="148"/>
      <c r="D28" s="235">
        <v>9</v>
      </c>
      <c r="E28" s="229"/>
      <c r="F28" s="227" t="str">
        <f>IF(F26&gt;0,F26,"")</f>
        <v/>
      </c>
      <c r="G28" s="147"/>
      <c r="H28" s="147"/>
      <c r="I28" s="228" t="str">
        <f>IF(AND(G28&gt;0,H28&gt;0),G28-H28,"")</f>
        <v/>
      </c>
      <c r="J28" s="239" t="e">
        <f>IF(F28&gt;0,N24*F28,"")</f>
        <v>#DIV/0!</v>
      </c>
      <c r="K28" s="239" t="str">
        <f>IF(AND(G28&gt;0,H28&gt;0),I28-J28,"")</f>
        <v/>
      </c>
      <c r="L28" s="247">
        <f>IF(E28&gt;0,300/E28,0)</f>
        <v>0</v>
      </c>
      <c r="M28" s="241" t="str">
        <f t="shared" ref="M28" si="5">IF(AND(I28&gt;=2,H28&gt;=1),L28*K28,"INVALID")</f>
        <v>INVALID</v>
      </c>
      <c r="N28" s="243"/>
      <c r="O28" s="32"/>
      <c r="P28" s="136" t="str">
        <f>IF(ISBLANK(H28),"",IF(AND(M28&gt;228.5),"Decrease mLs of seed delivered to GGA bottle. Confirm with last 20 Standard deviation results.",IF(AND(M28&lt;167.5),"Increase mLs of seed delivered to GGA bottle. Confirm with last 20 Standard deviation results.","")))</f>
        <v/>
      </c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</row>
    <row r="29" spans="1:40" ht="15" customHeight="1" x14ac:dyDescent="0.2">
      <c r="A29" s="233"/>
      <c r="B29" s="148"/>
      <c r="C29" s="148"/>
      <c r="D29" s="237"/>
      <c r="E29" s="229"/>
      <c r="F29" s="227"/>
      <c r="G29" s="147"/>
      <c r="H29" s="147"/>
      <c r="I29" s="228"/>
      <c r="J29" s="245"/>
      <c r="K29" s="246"/>
      <c r="L29" s="248"/>
      <c r="M29" s="241"/>
      <c r="N29" s="243"/>
      <c r="O29" s="32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</row>
    <row r="30" spans="1:40" ht="15" customHeight="1" x14ac:dyDescent="0.2">
      <c r="A30" s="233" t="s">
        <v>14</v>
      </c>
      <c r="B30" s="148"/>
      <c r="C30" s="148"/>
      <c r="D30" s="235">
        <v>10</v>
      </c>
      <c r="E30" s="229"/>
      <c r="F30" s="227" t="str">
        <f>IF(F26&gt;0,F26,"")</f>
        <v/>
      </c>
      <c r="G30" s="147"/>
      <c r="H30" s="147"/>
      <c r="I30" s="228" t="str">
        <f>IF(AND(G30&gt;0,H30&gt;0),G30-H30,"")</f>
        <v/>
      </c>
      <c r="J30" s="239" t="e">
        <f>IF(F30&gt;0,N24*F30,"")</f>
        <v>#DIV/0!</v>
      </c>
      <c r="K30" s="228" t="str">
        <f>IF(AND(G30&gt;0,H30&gt;0),I30-J30,"")</f>
        <v/>
      </c>
      <c r="L30" s="241">
        <f>IF(E30&gt;0,300/E30,0)</f>
        <v>0</v>
      </c>
      <c r="M30" s="241" t="str">
        <f t="shared" ref="M30" si="6">IF(AND(I30&gt;=2,H30&gt;=1),L30*K30,"INVALID")</f>
        <v>INVALID</v>
      </c>
      <c r="N30" s="243"/>
      <c r="O30" s="32"/>
      <c r="P30" s="136" t="str">
        <f t="shared" ref="P30" si="7">IF(ISBLANK(H30),"",IF(AND(M30&gt;228.5),"Decrease mLs of seed delivered to GGA bottle. Confirm with last 20 Standard deviation results.",IF(AND(M30&lt;167.5),"Increase mLs of seed delivered to GGA bottle. Confirm with last 20 Standard deviation results.","")))</f>
        <v/>
      </c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</row>
    <row r="31" spans="1:40" ht="15" customHeight="1" thickBot="1" x14ac:dyDescent="0.25">
      <c r="A31" s="234"/>
      <c r="B31" s="149"/>
      <c r="C31" s="149"/>
      <c r="D31" s="236"/>
      <c r="E31" s="230"/>
      <c r="F31" s="231"/>
      <c r="G31" s="147"/>
      <c r="H31" s="147"/>
      <c r="I31" s="232"/>
      <c r="J31" s="249"/>
      <c r="K31" s="232"/>
      <c r="L31" s="250"/>
      <c r="M31" s="250"/>
      <c r="N31" s="244"/>
      <c r="O31" s="32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</row>
    <row r="32" spans="1:40" ht="13.5" thickBot="1" x14ac:dyDescent="0.25">
      <c r="A32" s="8" t="s">
        <v>6</v>
      </c>
      <c r="B32" s="50"/>
      <c r="C32" s="9"/>
      <c r="D32" s="10"/>
      <c r="E32" s="9"/>
      <c r="F32" s="51"/>
      <c r="G32" s="50"/>
      <c r="H32" s="50"/>
      <c r="I32" s="49"/>
      <c r="J32" s="11"/>
      <c r="K32" s="11"/>
      <c r="L32" s="49"/>
      <c r="M32" s="48" t="s">
        <v>5</v>
      </c>
      <c r="N32" s="52" t="e">
        <f>AVERAGEIF(M26:M31,"&gt;0")</f>
        <v>#DIV/0!</v>
      </c>
      <c r="O32" s="33"/>
      <c r="P32" s="45"/>
      <c r="Q32" s="45"/>
      <c r="R32" s="45"/>
      <c r="S32" s="45"/>
      <c r="T32" s="45"/>
      <c r="U32" s="45"/>
      <c r="V32" s="45"/>
      <c r="W32" s="45"/>
      <c r="X32" s="45"/>
      <c r="Y32" s="46"/>
      <c r="Z32" s="46"/>
      <c r="AA32" s="46"/>
      <c r="AB32" s="46"/>
      <c r="AC32" s="46"/>
      <c r="AD32" s="46"/>
      <c r="AE32" s="46"/>
    </row>
    <row r="33" spans="1:40" ht="15" customHeight="1" x14ac:dyDescent="0.2">
      <c r="A33" s="209" t="s">
        <v>15</v>
      </c>
      <c r="B33" s="211"/>
      <c r="C33" s="211"/>
      <c r="D33" s="212">
        <v>11</v>
      </c>
      <c r="E33" s="213"/>
      <c r="F33" s="214"/>
      <c r="G33" s="217"/>
      <c r="H33" s="195"/>
      <c r="I33" s="196" t="str">
        <f>IF(AND(G33&gt;0,H33&gt;0),G33-H33,"")</f>
        <v/>
      </c>
      <c r="J33" s="203"/>
      <c r="K33" s="206" t="str">
        <f>IF(AND(G33&gt;0,H33&gt;0),I33-J33,"")</f>
        <v/>
      </c>
      <c r="L33" s="218">
        <f>IF(E33&gt;0,300/E33,0)</f>
        <v>0</v>
      </c>
      <c r="M33" s="219" t="str">
        <f>IF(AND(I33&gt;=2,H33&gt;=1),L33*K33,"INVALID")</f>
        <v>INVALID</v>
      </c>
      <c r="N33" s="179" t="e">
        <f>N43</f>
        <v>#DIV/0!</v>
      </c>
      <c r="O33" s="39"/>
      <c r="P33" s="136" t="str">
        <f>IF(ISBLANK(H33),"",IF(AND(H33&lt;1),"D.O. Depletion &lt; 1.0 mg/L remaining in bottle. Environmental sample too strong. Use LESS Sample. Need more nutrient water in bottle. Sample is not dilute enough.",IF(AND(G33-H33&lt;2),"D.O. Depletion less than at least 2.0 mg/L. Environmental sample too weak. Use MORE Sample. Need less nutrient water in bottle. Sample is too dilute.","")))</f>
        <v/>
      </c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</row>
    <row r="34" spans="1:40" ht="15" customHeight="1" x14ac:dyDescent="0.2">
      <c r="A34" s="210"/>
      <c r="B34" s="185"/>
      <c r="C34" s="185"/>
      <c r="D34" s="187"/>
      <c r="E34" s="189"/>
      <c r="F34" s="215"/>
      <c r="G34" s="191"/>
      <c r="H34" s="193"/>
      <c r="I34" s="197"/>
      <c r="J34" s="204"/>
      <c r="K34" s="175"/>
      <c r="L34" s="178"/>
      <c r="M34" s="172"/>
      <c r="N34" s="180"/>
      <c r="O34" s="40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</row>
    <row r="35" spans="1:40" ht="15" customHeight="1" x14ac:dyDescent="0.2">
      <c r="A35" s="182" t="s">
        <v>15</v>
      </c>
      <c r="B35" s="184"/>
      <c r="C35" s="184"/>
      <c r="D35" s="186">
        <v>12</v>
      </c>
      <c r="E35" s="188"/>
      <c r="F35" s="215"/>
      <c r="G35" s="190"/>
      <c r="H35" s="192"/>
      <c r="I35" s="194" t="str">
        <f t="shared" ref="I35" si="8">IF(AND(G35&gt;0,H35&gt;0),G35-H35,"")</f>
        <v/>
      </c>
      <c r="J35" s="204"/>
      <c r="K35" s="175" t="str">
        <f t="shared" ref="K35" si="9">IF(AND(G35&gt;0,H35&gt;0),I35-J35,"")</f>
        <v/>
      </c>
      <c r="L35" s="172">
        <f t="shared" ref="L35" si="10">IF(E35&gt;0,300/E35,0)</f>
        <v>0</v>
      </c>
      <c r="M35" s="172" t="str">
        <f>IF(AND(I35&gt;=2,H35&gt;=1),L35*K35,"INVALID")</f>
        <v>INVALID</v>
      </c>
      <c r="N35" s="180"/>
      <c r="O35" s="40"/>
      <c r="P35" s="136" t="str">
        <f t="shared" ref="P35" si="11">IF(ISBLANK(H35),"",IF(AND(H35&lt;1),"D.O. Depletion &lt; 1.0 mg/L remaining in bottle. Environmental sample too strong. Use LESS Sample. Need more nutrient water in bottle. Sample is not dilute enough.",IF(AND(G35-H35&lt;2),"D.O. Depletion less than at least 2.0 mg/L. Environmental sample too weak. Use MORE Sample. Need less nutrient water in bottle. Sample is too dilute.","")))</f>
        <v/>
      </c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</row>
    <row r="36" spans="1:40" ht="15" customHeight="1" x14ac:dyDescent="0.2">
      <c r="A36" s="183"/>
      <c r="B36" s="185"/>
      <c r="C36" s="185"/>
      <c r="D36" s="187"/>
      <c r="E36" s="189"/>
      <c r="F36" s="215"/>
      <c r="G36" s="191"/>
      <c r="H36" s="193"/>
      <c r="I36" s="194"/>
      <c r="J36" s="204"/>
      <c r="K36" s="175"/>
      <c r="L36" s="172"/>
      <c r="M36" s="172"/>
      <c r="N36" s="180"/>
      <c r="O36" s="40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</row>
    <row r="37" spans="1:40" ht="15" customHeight="1" x14ac:dyDescent="0.2">
      <c r="A37" s="198" t="s">
        <v>15</v>
      </c>
      <c r="B37" s="184"/>
      <c r="C37" s="184"/>
      <c r="D37" s="186">
        <v>13</v>
      </c>
      <c r="E37" s="188"/>
      <c r="F37" s="215"/>
      <c r="G37" s="190"/>
      <c r="H37" s="192"/>
      <c r="I37" s="194" t="str">
        <f t="shared" ref="I37:I41" si="12">IF(AND(G37&gt;0,H37&gt;0),G37-H37,"")</f>
        <v/>
      </c>
      <c r="J37" s="204"/>
      <c r="K37" s="175" t="str">
        <f t="shared" ref="K37" si="13">IF(AND(G37&gt;0,H37&gt;0),I37-J37,"")</f>
        <v/>
      </c>
      <c r="L37" s="172">
        <f t="shared" ref="L37" si="14">IF(E37&gt;0,300/E37,0)</f>
        <v>0</v>
      </c>
      <c r="M37" s="172" t="str">
        <f>IF(AND(I37&gt;=2,H37&gt;=1),L37*K37,"INVALID")</f>
        <v>INVALID</v>
      </c>
      <c r="N37" s="180"/>
      <c r="O37" s="40"/>
      <c r="P37" s="136" t="str">
        <f t="shared" ref="P37" si="15">IF(ISBLANK(H37),"",IF(AND(H37&lt;1),"D.O. Depletion &lt; 1.0 mg/L remaining in bottle. Environmental sample too strong. Use LESS Sample. Need more nutrient water in bottle. Sample is not dilute enough.",IF(AND(G37-H37&lt;2),"D.O. Depletion less than at least 2.0 mg/L. Environmental sample too weak. Use MORE Sample. Need less nutrient water in bottle. Sample is too dilute.","")))</f>
        <v/>
      </c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</row>
    <row r="38" spans="1:40" ht="15" customHeight="1" x14ac:dyDescent="0.2">
      <c r="A38" s="182"/>
      <c r="B38" s="220"/>
      <c r="C38" s="220"/>
      <c r="D38" s="221"/>
      <c r="E38" s="222"/>
      <c r="F38" s="215"/>
      <c r="G38" s="223"/>
      <c r="H38" s="224"/>
      <c r="I38" s="173"/>
      <c r="J38" s="204"/>
      <c r="K38" s="175"/>
      <c r="L38" s="172"/>
      <c r="M38" s="172"/>
      <c r="N38" s="180"/>
      <c r="O38" s="41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</row>
    <row r="39" spans="1:40" ht="15" customHeight="1" x14ac:dyDescent="0.2">
      <c r="A39" s="198" t="s">
        <v>15</v>
      </c>
      <c r="B39" s="184"/>
      <c r="C39" s="184"/>
      <c r="D39" s="186">
        <v>14</v>
      </c>
      <c r="E39" s="199"/>
      <c r="F39" s="215"/>
      <c r="G39" s="170"/>
      <c r="H39" s="170"/>
      <c r="I39" s="173" t="str">
        <f t="shared" si="12"/>
        <v/>
      </c>
      <c r="J39" s="204"/>
      <c r="K39" s="175" t="str">
        <f>IF(AND(G39&gt;0,H39&gt;0),I39-J39,"")</f>
        <v/>
      </c>
      <c r="L39" s="178">
        <f>IF(E39&gt;0,300/E39,0)</f>
        <v>0</v>
      </c>
      <c r="M39" s="172" t="str">
        <f>IF(AND(I39&gt;=2,H39&gt;=1),L39*K39,"INVALID")</f>
        <v>INVALID</v>
      </c>
      <c r="N39" s="180"/>
      <c r="O39" s="41"/>
      <c r="P39" s="136" t="str">
        <f t="shared" ref="P39" si="16">IF(ISBLANK(H39),"",IF(AND(H39&lt;1),"D.O. Depletion &lt; 1.0 mg/L remaining in bottle. Environmental sample too strong. Use LESS Sample. Need more nutrient water in bottle. Sample is not dilute enough.",IF(AND(G39-H39&lt;2),"D.O. Depletion less than at least 2.0 mg/L. Environmental sample too weak. Use MORE Sample. Need less nutrient water in bottle. Sample is too dilute.","")))</f>
        <v/>
      </c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</row>
    <row r="40" spans="1:40" ht="15" customHeight="1" x14ac:dyDescent="0.2">
      <c r="A40" s="182"/>
      <c r="B40" s="185"/>
      <c r="C40" s="185"/>
      <c r="D40" s="187"/>
      <c r="E40" s="200"/>
      <c r="F40" s="215"/>
      <c r="G40" s="201"/>
      <c r="H40" s="201"/>
      <c r="I40" s="202"/>
      <c r="J40" s="204"/>
      <c r="K40" s="175"/>
      <c r="L40" s="178"/>
      <c r="M40" s="172"/>
      <c r="N40" s="180"/>
      <c r="O40" s="41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</row>
    <row r="41" spans="1:40" ht="15" customHeight="1" x14ac:dyDescent="0.2">
      <c r="A41" s="198" t="s">
        <v>15</v>
      </c>
      <c r="B41" s="184"/>
      <c r="C41" s="184"/>
      <c r="D41" s="186">
        <v>15</v>
      </c>
      <c r="E41" s="199"/>
      <c r="F41" s="215"/>
      <c r="G41" s="170"/>
      <c r="H41" s="170"/>
      <c r="I41" s="173" t="str">
        <f t="shared" si="12"/>
        <v/>
      </c>
      <c r="J41" s="204"/>
      <c r="K41" s="175" t="str">
        <f t="shared" ref="K41" si="17">IF(AND(G41&gt;0,H41&gt;0),I41-J41,"")</f>
        <v/>
      </c>
      <c r="L41" s="172">
        <f t="shared" ref="L41" si="18">IF(E41&gt;0,300/E41,0)</f>
        <v>0</v>
      </c>
      <c r="M41" s="172" t="str">
        <f>IF(AND(I41&gt;=2,H41&gt;=1),L41*K41,"INVALID")</f>
        <v>INVALID</v>
      </c>
      <c r="N41" s="180"/>
      <c r="O41" s="41"/>
      <c r="P41" s="136" t="str">
        <f t="shared" ref="P41" si="19">IF(ISBLANK(H41),"",IF(AND(H41&lt;1),"D.O. Depletion &lt; 1.0 mg/L remaining in bottle. Environmental sample too strong. Use LESS Sample. Need more nutrient water in bottle. Sample is not dilute enough.",IF(AND(G41-H41&lt;2),"D.O. Depletion less than at least 2.0 mg/L. Environmental sample too weak. Use MORE Sample. Need less nutrient water in bottle. Sample is too dilute.","")))</f>
        <v/>
      </c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</row>
    <row r="42" spans="1:40" ht="15" customHeight="1" thickBot="1" x14ac:dyDescent="0.25">
      <c r="A42" s="207"/>
      <c r="B42" s="208"/>
      <c r="C42" s="208"/>
      <c r="D42" s="225"/>
      <c r="E42" s="226"/>
      <c r="F42" s="216"/>
      <c r="G42" s="171"/>
      <c r="H42" s="171"/>
      <c r="I42" s="174"/>
      <c r="J42" s="205"/>
      <c r="K42" s="176"/>
      <c r="L42" s="177"/>
      <c r="M42" s="177"/>
      <c r="N42" s="181"/>
      <c r="O42" s="41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</row>
    <row r="43" spans="1:40" ht="13.5" thickBot="1" x14ac:dyDescent="0.25">
      <c r="A43" s="8" t="s">
        <v>6</v>
      </c>
      <c r="B43" s="50"/>
      <c r="C43" s="9"/>
      <c r="D43" s="10"/>
      <c r="E43" s="9"/>
      <c r="F43" s="51"/>
      <c r="G43" s="50"/>
      <c r="H43" s="50"/>
      <c r="I43" s="49"/>
      <c r="J43" s="11"/>
      <c r="K43" s="11"/>
      <c r="L43" s="49"/>
      <c r="M43" s="48" t="s">
        <v>15</v>
      </c>
      <c r="N43" s="94" t="e">
        <f>AVERAGEIF(M33:M42,"&gt;0")</f>
        <v>#DIV/0!</v>
      </c>
      <c r="O43" s="33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</row>
    <row r="44" spans="1:40" ht="15" customHeight="1" x14ac:dyDescent="0.2">
      <c r="A44" s="164" t="s">
        <v>16</v>
      </c>
      <c r="B44" s="165"/>
      <c r="C44" s="165"/>
      <c r="D44" s="166">
        <v>16</v>
      </c>
      <c r="E44" s="167"/>
      <c r="F44" s="168" t="str">
        <f>IF(F26&gt;0,F26,"")</f>
        <v/>
      </c>
      <c r="G44" s="169"/>
      <c r="H44" s="169"/>
      <c r="I44" s="139" t="str">
        <f t="shared" ref="I44:I52" si="20">IF(AND(G44&gt;0,H44&gt;0),G44-H44,"")</f>
        <v/>
      </c>
      <c r="J44" s="158" t="e">
        <f>IF(F44&gt;0,N24*F44,"")</f>
        <v>#DIV/0!</v>
      </c>
      <c r="K44" s="159" t="str">
        <f t="shared" ref="K44:K52" si="21">IF(AND(G44&gt;0,H44&gt;0),I44-J44,"")</f>
        <v/>
      </c>
      <c r="L44" s="160">
        <f t="shared" ref="L44:L52" si="22">IF(E44&gt;0,300/E44,0)</f>
        <v>0</v>
      </c>
      <c r="M44" s="160" t="str">
        <f>IF(AND(I44&gt;=2,H44&gt;=1),L44*K44,"INVALID")</f>
        <v>INVALID</v>
      </c>
      <c r="N44" s="161" t="e">
        <f>N54</f>
        <v>#DIV/0!</v>
      </c>
      <c r="O44" s="39"/>
      <c r="P44" s="341" t="str">
        <f>IF(ISBLANK(H44),"",IF(AND(H44&lt;1),"D.O. Depletion &lt; 1.0 mg/L remaining in bottle. Environmental sample too strong. Use LESS Sample. Need more nutrient water in bottle. Sample is not dilute enough.",IF(AND(G44-H44&lt;2),"D.O. Depletion less than at least 2.0 mg/L. Environmental sample too weak. Use MORE Sample. Need less nutrient water in bottle. Sample is too dilute.","")))</f>
        <v/>
      </c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</row>
    <row r="45" spans="1:40" ht="15" customHeight="1" x14ac:dyDescent="0.2">
      <c r="A45" s="131"/>
      <c r="B45" s="148"/>
      <c r="C45" s="148"/>
      <c r="D45" s="157"/>
      <c r="E45" s="152"/>
      <c r="F45" s="154"/>
      <c r="G45" s="147"/>
      <c r="H45" s="147"/>
      <c r="I45" s="139"/>
      <c r="J45" s="141"/>
      <c r="K45" s="143"/>
      <c r="L45" s="145"/>
      <c r="M45" s="145"/>
      <c r="N45" s="162"/>
      <c r="O45" s="39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</row>
    <row r="46" spans="1:40" ht="15" customHeight="1" x14ac:dyDescent="0.2">
      <c r="A46" s="131" t="s">
        <v>16</v>
      </c>
      <c r="B46" s="148"/>
      <c r="C46" s="148"/>
      <c r="D46" s="157">
        <v>17</v>
      </c>
      <c r="E46" s="152"/>
      <c r="F46" s="154" t="str">
        <f>IF(F26&gt;0,F26,"")</f>
        <v/>
      </c>
      <c r="G46" s="147"/>
      <c r="H46" s="147"/>
      <c r="I46" s="139" t="str">
        <f t="shared" si="20"/>
        <v/>
      </c>
      <c r="J46" s="141" t="e">
        <f>IF(F46&gt;0,N24*F46,"")</f>
        <v>#DIV/0!</v>
      </c>
      <c r="K46" s="143" t="str">
        <f t="shared" si="21"/>
        <v/>
      </c>
      <c r="L46" s="145">
        <f t="shared" si="22"/>
        <v>0</v>
      </c>
      <c r="M46" s="145" t="str">
        <f t="shared" ref="M46" si="23">IF(AND(I46&gt;=2,H46&gt;=1),L46*K46,"INVALID")</f>
        <v>INVALID</v>
      </c>
      <c r="N46" s="162"/>
      <c r="O46" s="39"/>
      <c r="P46" s="341" t="str">
        <f t="shared" ref="P46" si="24">IF(ISBLANK(H46),"",IF(AND(H46&lt;1),"D.O. Depletion &lt; 1.0 mg/L remaining in bottle. Environmental sample too strong. Use LESS Sample. Need more nutrient water in bottle. Sample is not dilute enough.",IF(AND(G46-H46&lt;2),"D.O. Depletion less than at least 2.0 mg/L. Environmental sample too weak. Use MORE Sample. Need less nutrient water in bottle. Sample is too dilute.","")))</f>
        <v/>
      </c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41"/>
    </row>
    <row r="47" spans="1:40" ht="15" customHeight="1" x14ac:dyDescent="0.2">
      <c r="A47" s="131"/>
      <c r="B47" s="148"/>
      <c r="C47" s="148"/>
      <c r="D47" s="157"/>
      <c r="E47" s="152"/>
      <c r="F47" s="154"/>
      <c r="G47" s="147"/>
      <c r="H47" s="147"/>
      <c r="I47" s="139"/>
      <c r="J47" s="141"/>
      <c r="K47" s="143"/>
      <c r="L47" s="145"/>
      <c r="M47" s="145"/>
      <c r="N47" s="162"/>
      <c r="O47" s="39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</row>
    <row r="48" spans="1:40" ht="15" customHeight="1" x14ac:dyDescent="0.2">
      <c r="A48" s="131" t="s">
        <v>16</v>
      </c>
      <c r="B48" s="148"/>
      <c r="C48" s="148"/>
      <c r="D48" s="150">
        <v>18</v>
      </c>
      <c r="E48" s="152"/>
      <c r="F48" s="154" t="str">
        <f>IF(F26&gt;0,F26,"")</f>
        <v/>
      </c>
      <c r="G48" s="147"/>
      <c r="H48" s="147"/>
      <c r="I48" s="139" t="str">
        <f t="shared" si="20"/>
        <v/>
      </c>
      <c r="J48" s="141" t="e">
        <f>IF(F48&gt;0,N24*F48,"")</f>
        <v>#DIV/0!</v>
      </c>
      <c r="K48" s="143" t="str">
        <f t="shared" si="21"/>
        <v/>
      </c>
      <c r="L48" s="145">
        <f t="shared" si="22"/>
        <v>0</v>
      </c>
      <c r="M48" s="145" t="str">
        <f t="shared" ref="M48" si="25">IF(AND(I48&gt;=2,H48&gt;=1),L48*K48,"INVALID")</f>
        <v>INVALID</v>
      </c>
      <c r="N48" s="162"/>
      <c r="O48" s="39"/>
      <c r="P48" s="341" t="str">
        <f t="shared" ref="P48" si="26">IF(ISBLANK(H48),"",IF(AND(H48&lt;1),"D.O. Depletion &lt; 1.0 mg/L remaining in bottle. Environmental sample too strong. Use LESS Sample. Need more nutrient water in bottle. Sample is not dilute enough.",IF(AND(G48-H48&lt;2),"D.O. Depletion less than at least 2.0 mg/L. Environmental sample too weak. Use MORE Sample. Need less nutrient water in bottle. Sample is too dilute.","")))</f>
        <v/>
      </c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</row>
    <row r="49" spans="1:40" ht="15" customHeight="1" x14ac:dyDescent="0.2">
      <c r="A49" s="131"/>
      <c r="B49" s="148"/>
      <c r="C49" s="148"/>
      <c r="D49" s="150"/>
      <c r="E49" s="152"/>
      <c r="F49" s="154"/>
      <c r="G49" s="147"/>
      <c r="H49" s="147"/>
      <c r="I49" s="139"/>
      <c r="J49" s="141"/>
      <c r="K49" s="143"/>
      <c r="L49" s="145"/>
      <c r="M49" s="145"/>
      <c r="N49" s="162"/>
      <c r="O49" s="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</row>
    <row r="50" spans="1:40" ht="15" customHeight="1" x14ac:dyDescent="0.2">
      <c r="A50" s="131" t="s">
        <v>16</v>
      </c>
      <c r="B50" s="148"/>
      <c r="C50" s="148"/>
      <c r="D50" s="150">
        <v>19</v>
      </c>
      <c r="E50" s="152"/>
      <c r="F50" s="154" t="str">
        <f>IF(F26&gt;0,F26,"")</f>
        <v/>
      </c>
      <c r="G50" s="147"/>
      <c r="H50" s="147"/>
      <c r="I50" s="139" t="str">
        <f t="shared" si="20"/>
        <v/>
      </c>
      <c r="J50" s="141" t="e">
        <f>IF(F50&gt;0,N24*F50,"")</f>
        <v>#DIV/0!</v>
      </c>
      <c r="K50" s="143" t="str">
        <f t="shared" si="21"/>
        <v/>
      </c>
      <c r="L50" s="145">
        <f t="shared" si="22"/>
        <v>0</v>
      </c>
      <c r="M50" s="145" t="str">
        <f t="shared" ref="M50" si="27">IF(AND(I50&gt;=2,H50&gt;=1),L50*K50,"INVALID")</f>
        <v>INVALID</v>
      </c>
      <c r="N50" s="162"/>
      <c r="O50" s="41"/>
      <c r="P50" s="341" t="str">
        <f t="shared" ref="P50" si="28">IF(ISBLANK(H50),"",IF(AND(H50&lt;1),"D.O. Depletion &lt; 1.0 mg/L remaining in bottle. Environmental sample too strong. Use LESS Sample. Need more nutrient water in bottle. Sample is not dilute enough.",IF(AND(G50-H50&lt;2),"D.O. Depletion less than at least 2.0 mg/L. Environmental sample too weak. Use MORE Sample. Need less nutrient water in bottle. Sample is too dilute.","")))</f>
        <v/>
      </c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</row>
    <row r="51" spans="1:40" ht="15" customHeight="1" x14ac:dyDescent="0.2">
      <c r="A51" s="131"/>
      <c r="B51" s="148"/>
      <c r="C51" s="148"/>
      <c r="D51" s="150"/>
      <c r="E51" s="152"/>
      <c r="F51" s="154"/>
      <c r="G51" s="147"/>
      <c r="H51" s="147"/>
      <c r="I51" s="139"/>
      <c r="J51" s="141"/>
      <c r="K51" s="143"/>
      <c r="L51" s="145"/>
      <c r="M51" s="145"/>
      <c r="N51" s="162"/>
      <c r="O51" s="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</row>
    <row r="52" spans="1:40" ht="15" customHeight="1" x14ac:dyDescent="0.2">
      <c r="A52" s="131" t="s">
        <v>16</v>
      </c>
      <c r="B52" s="148"/>
      <c r="C52" s="148"/>
      <c r="D52" s="150">
        <v>20</v>
      </c>
      <c r="E52" s="152"/>
      <c r="F52" s="154" t="str">
        <f>IF(F26&gt;0,F26,"")</f>
        <v/>
      </c>
      <c r="G52" s="147"/>
      <c r="H52" s="147"/>
      <c r="I52" s="139" t="str">
        <f t="shared" si="20"/>
        <v/>
      </c>
      <c r="J52" s="141" t="e">
        <f>IF(F52&gt;0,N24*F52,"")</f>
        <v>#DIV/0!</v>
      </c>
      <c r="K52" s="143" t="str">
        <f t="shared" si="21"/>
        <v/>
      </c>
      <c r="L52" s="145">
        <f t="shared" si="22"/>
        <v>0</v>
      </c>
      <c r="M52" s="145" t="str">
        <f t="shared" ref="M52" si="29">IF(AND(I52&gt;=2,H52&gt;=1),L52*K52,"INVALID")</f>
        <v>INVALID</v>
      </c>
      <c r="N52" s="162"/>
      <c r="O52" s="41"/>
      <c r="P52" s="341" t="str">
        <f t="shared" ref="P52" si="30">IF(ISBLANK(H52),"",IF(AND(H52&lt;1),"D.O. Depletion &lt; 1.0 mg/L remaining in bottle. Environmental sample too strong. Use LESS Sample. Need more nutrient water in bottle. Sample is not dilute enough.",IF(AND(G52-H52&lt;2),"D.O. Depletion less than at least 2.0 mg/L. Environmental sample too weak. Use MORE Sample. Need less nutrient water in bottle. Sample is too dilute.","")))</f>
        <v/>
      </c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</row>
    <row r="53" spans="1:40" ht="15" customHeight="1" thickBot="1" x14ac:dyDescent="0.25">
      <c r="A53" s="132"/>
      <c r="B53" s="149"/>
      <c r="C53" s="149"/>
      <c r="D53" s="151"/>
      <c r="E53" s="153"/>
      <c r="F53" s="155"/>
      <c r="G53" s="156"/>
      <c r="H53" s="156"/>
      <c r="I53" s="140"/>
      <c r="J53" s="142"/>
      <c r="K53" s="144"/>
      <c r="L53" s="146"/>
      <c r="M53" s="146"/>
      <c r="N53" s="163"/>
      <c r="O53" s="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</row>
    <row r="54" spans="1:40" ht="12.2" customHeight="1" thickBot="1" x14ac:dyDescent="0.25">
      <c r="A54" s="4" t="s">
        <v>6</v>
      </c>
      <c r="B54" s="26"/>
      <c r="C54" s="6"/>
      <c r="D54" s="7"/>
      <c r="E54" s="6"/>
      <c r="F54" s="27"/>
      <c r="G54" s="26"/>
      <c r="H54" s="26"/>
      <c r="I54" s="12"/>
      <c r="J54" s="5"/>
      <c r="K54" s="5"/>
      <c r="L54" s="12"/>
      <c r="M54" s="28" t="s">
        <v>16</v>
      </c>
      <c r="N54" s="29" t="e">
        <f>AVERAGEIF(M44:M49,"&gt;0")</f>
        <v>#DIV/0!</v>
      </c>
      <c r="O54" s="33"/>
    </row>
    <row r="55" spans="1:40" ht="18" customHeight="1" thickBot="1" x14ac:dyDescent="0.25">
      <c r="A55" s="30" t="s">
        <v>26</v>
      </c>
      <c r="B55" s="70"/>
      <c r="C55" s="31"/>
      <c r="D55" s="31"/>
      <c r="E55" s="31"/>
      <c r="F55" s="31"/>
      <c r="G55" s="31"/>
      <c r="H55" s="31"/>
      <c r="I55" s="31"/>
      <c r="J55" s="31"/>
      <c r="K55" s="31"/>
      <c r="L55" s="137" t="s">
        <v>23</v>
      </c>
      <c r="M55" s="138"/>
      <c r="N55" s="44" t="e">
        <f>(N43-N54)/N43*100%</f>
        <v>#DIV/0!</v>
      </c>
      <c r="O55" s="42"/>
    </row>
    <row r="56" spans="1:40" ht="18" customHeight="1" x14ac:dyDescent="0.2">
      <c r="A56" s="315"/>
      <c r="B56" s="316"/>
      <c r="C56" s="316"/>
      <c r="D56" s="316"/>
      <c r="E56" s="316"/>
      <c r="F56" s="316"/>
      <c r="G56" s="317"/>
      <c r="H56" s="330" t="s">
        <v>41</v>
      </c>
      <c r="I56" s="331"/>
      <c r="J56" s="331"/>
      <c r="K56" s="331"/>
      <c r="L56" s="332"/>
      <c r="M56" s="53" t="s">
        <v>34</v>
      </c>
      <c r="N56" s="22" t="s">
        <v>35</v>
      </c>
      <c r="O56" s="84"/>
      <c r="P56" s="13"/>
      <c r="Q56" s="13"/>
    </row>
    <row r="57" spans="1:40" ht="18" customHeight="1" x14ac:dyDescent="0.2">
      <c r="A57" s="318"/>
      <c r="B57" s="319"/>
      <c r="C57" s="319"/>
      <c r="D57" s="319"/>
      <c r="E57" s="319"/>
      <c r="F57" s="319"/>
      <c r="G57" s="320"/>
      <c r="H57" s="306" t="s">
        <v>48</v>
      </c>
      <c r="I57" s="307"/>
      <c r="J57" s="307"/>
      <c r="K57" s="307"/>
      <c r="L57" s="308"/>
      <c r="M57" s="15" t="s">
        <v>27</v>
      </c>
      <c r="N57" s="16" t="s">
        <v>32</v>
      </c>
      <c r="O57" s="10"/>
    </row>
    <row r="58" spans="1:40" ht="18" customHeight="1" x14ac:dyDescent="0.2">
      <c r="A58" s="318"/>
      <c r="B58" s="319"/>
      <c r="C58" s="319"/>
      <c r="D58" s="319"/>
      <c r="E58" s="319"/>
      <c r="F58" s="319"/>
      <c r="G58" s="320"/>
      <c r="H58" s="304" t="s">
        <v>18</v>
      </c>
      <c r="I58" s="303"/>
      <c r="J58" s="303"/>
      <c r="K58" s="303"/>
      <c r="L58" s="305"/>
      <c r="M58" s="15" t="s">
        <v>28</v>
      </c>
      <c r="N58" s="16" t="s">
        <v>33</v>
      </c>
      <c r="O58" s="10"/>
    </row>
    <row r="59" spans="1:40" ht="18" customHeight="1" x14ac:dyDescent="0.2">
      <c r="A59" s="318"/>
      <c r="B59" s="319"/>
      <c r="C59" s="319"/>
      <c r="D59" s="319"/>
      <c r="E59" s="319"/>
      <c r="F59" s="319"/>
      <c r="G59" s="320"/>
      <c r="H59" s="304" t="s">
        <v>49</v>
      </c>
      <c r="I59" s="303"/>
      <c r="J59" s="303"/>
      <c r="K59" s="303"/>
      <c r="L59" s="305"/>
      <c r="M59" s="15" t="s">
        <v>29</v>
      </c>
      <c r="N59" s="16" t="s">
        <v>27</v>
      </c>
      <c r="O59" s="10"/>
    </row>
    <row r="60" spans="1:40" ht="18" customHeight="1" x14ac:dyDescent="0.2">
      <c r="A60" s="318"/>
      <c r="B60" s="319"/>
      <c r="C60" s="319"/>
      <c r="D60" s="319"/>
      <c r="E60" s="319"/>
      <c r="F60" s="319"/>
      <c r="G60" s="320"/>
      <c r="H60" s="133" t="s">
        <v>50</v>
      </c>
      <c r="I60" s="134"/>
      <c r="J60" s="134"/>
      <c r="K60" s="134"/>
      <c r="L60" s="135"/>
      <c r="M60" s="15" t="s">
        <v>30</v>
      </c>
      <c r="N60" s="16" t="s">
        <v>28</v>
      </c>
      <c r="O60" s="10"/>
    </row>
    <row r="61" spans="1:40" ht="18" customHeight="1" x14ac:dyDescent="0.2">
      <c r="A61" s="318"/>
      <c r="B61" s="319"/>
      <c r="C61" s="319"/>
      <c r="D61" s="319"/>
      <c r="E61" s="319"/>
      <c r="F61" s="319"/>
      <c r="G61" s="320"/>
      <c r="H61" s="306" t="s">
        <v>42</v>
      </c>
      <c r="I61" s="307"/>
      <c r="J61" s="307"/>
      <c r="K61" s="307"/>
      <c r="L61" s="308"/>
      <c r="M61" s="15" t="s">
        <v>31</v>
      </c>
      <c r="N61" s="16" t="s">
        <v>29</v>
      </c>
      <c r="O61" s="10"/>
    </row>
    <row r="62" spans="1:40" ht="18" customHeight="1" x14ac:dyDescent="0.2">
      <c r="A62" s="318"/>
      <c r="B62" s="319"/>
      <c r="C62" s="319"/>
      <c r="D62" s="319"/>
      <c r="E62" s="319"/>
      <c r="F62" s="319"/>
      <c r="G62" s="320"/>
      <c r="H62" s="309" t="s">
        <v>47</v>
      </c>
      <c r="I62" s="310"/>
      <c r="J62" s="310"/>
      <c r="K62" s="310"/>
      <c r="L62" s="311"/>
      <c r="M62" s="15" t="s">
        <v>32</v>
      </c>
      <c r="N62" s="16" t="s">
        <v>30</v>
      </c>
      <c r="O62" s="10"/>
    </row>
    <row r="63" spans="1:40" ht="18" customHeight="1" thickBot="1" x14ac:dyDescent="0.25">
      <c r="A63" s="321"/>
      <c r="B63" s="322"/>
      <c r="C63" s="322"/>
      <c r="D63" s="322"/>
      <c r="E63" s="322"/>
      <c r="F63" s="322"/>
      <c r="G63" s="323"/>
      <c r="H63" s="312"/>
      <c r="I63" s="313"/>
      <c r="J63" s="313"/>
      <c r="K63" s="313"/>
      <c r="L63" s="314"/>
      <c r="M63" s="17" t="s">
        <v>33</v>
      </c>
      <c r="N63" s="18" t="s">
        <v>31</v>
      </c>
      <c r="O63" s="10"/>
    </row>
    <row r="64" spans="1:40" x14ac:dyDescent="0.2">
      <c r="A64" s="329"/>
      <c r="B64" s="329"/>
      <c r="C64" s="329"/>
      <c r="D64" s="329"/>
      <c r="E64" s="329"/>
      <c r="H64" s="67"/>
    </row>
    <row r="65" spans="1:10" x14ac:dyDescent="0.2">
      <c r="A65" s="329"/>
      <c r="B65" s="329"/>
      <c r="C65" s="329"/>
      <c r="D65" s="329"/>
      <c r="E65" s="329"/>
    </row>
    <row r="66" spans="1:10" x14ac:dyDescent="0.2">
      <c r="A66" s="329"/>
      <c r="B66" s="337"/>
      <c r="C66" s="337"/>
      <c r="D66" s="337"/>
      <c r="E66" s="337"/>
      <c r="J66" s="67"/>
    </row>
    <row r="67" spans="1:10" x14ac:dyDescent="0.2">
      <c r="A67" s="337"/>
      <c r="B67" s="337"/>
      <c r="C67" s="337"/>
      <c r="D67" s="337"/>
      <c r="E67" s="337"/>
    </row>
    <row r="68" spans="1:10" x14ac:dyDescent="0.2">
      <c r="A68" s="338"/>
      <c r="B68" s="339"/>
      <c r="C68" s="339"/>
      <c r="D68" s="339"/>
      <c r="E68" s="339"/>
    </row>
    <row r="69" spans="1:10" x14ac:dyDescent="0.2">
      <c r="A69" s="303"/>
      <c r="B69" s="303"/>
      <c r="C69" s="303"/>
      <c r="D69" s="303"/>
      <c r="E69" s="303"/>
    </row>
    <row r="70" spans="1:10" x14ac:dyDescent="0.2">
      <c r="A70" s="31"/>
      <c r="B70" s="31"/>
      <c r="C70" s="31"/>
      <c r="D70" s="31"/>
      <c r="E70" s="31"/>
    </row>
  </sheetData>
  <sheetProtection algorithmName="SHA-512" hashValue="hkEszU5ROqRcEo9xnOGUr2NKa1AMrc8mKVi+JScRP32g9tPJLLsBPIpD67Mb/kC0NDk9Q4yd39gcgndx1k17/w==" saltValue="YvbfJnZIiGFdnkh9VJUxFg==" spinCount="100000" sheet="1" objects="1" scenarios="1"/>
  <mergeCells count="285">
    <mergeCell ref="I8:I9"/>
    <mergeCell ref="H10:H11"/>
    <mergeCell ref="I10:I11"/>
    <mergeCell ref="P10:AN11"/>
    <mergeCell ref="E1:N3"/>
    <mergeCell ref="B3:C3"/>
    <mergeCell ref="E4:N6"/>
    <mergeCell ref="B5:C5"/>
    <mergeCell ref="B7:C7"/>
    <mergeCell ref="E7:F7"/>
    <mergeCell ref="G7:K7"/>
    <mergeCell ref="M7:N7"/>
    <mergeCell ref="J8:J9"/>
    <mergeCell ref="K8:K9"/>
    <mergeCell ref="L8:L9"/>
    <mergeCell ref="M8:M9"/>
    <mergeCell ref="N8:N9"/>
    <mergeCell ref="B9:C9"/>
    <mergeCell ref="A10:A11"/>
    <mergeCell ref="B10:B11"/>
    <mergeCell ref="C10:C11"/>
    <mergeCell ref="D10:D11"/>
    <mergeCell ref="E10:F15"/>
    <mergeCell ref="G10:G11"/>
    <mergeCell ref="A8:A9"/>
    <mergeCell ref="D8:D9"/>
    <mergeCell ref="E8:E9"/>
    <mergeCell ref="F8:F9"/>
    <mergeCell ref="G8:H8"/>
    <mergeCell ref="P12:AN13"/>
    <mergeCell ref="A14:A15"/>
    <mergeCell ref="B14:B15"/>
    <mergeCell ref="C14:C15"/>
    <mergeCell ref="D14:D15"/>
    <mergeCell ref="G14:G15"/>
    <mergeCell ref="H14:H15"/>
    <mergeCell ref="I14:I15"/>
    <mergeCell ref="P14:AN15"/>
    <mergeCell ref="A12:A13"/>
    <mergeCell ref="B12:B13"/>
    <mergeCell ref="C12:C13"/>
    <mergeCell ref="D12:D13"/>
    <mergeCell ref="G12:G13"/>
    <mergeCell ref="H12:H13"/>
    <mergeCell ref="I12:I13"/>
    <mergeCell ref="G16:H16"/>
    <mergeCell ref="P16:AN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P17:AN18"/>
    <mergeCell ref="A19:A20"/>
    <mergeCell ref="B19:B20"/>
    <mergeCell ref="C19:C20"/>
    <mergeCell ref="D19:D20"/>
    <mergeCell ref="E19:E20"/>
    <mergeCell ref="F19:F20"/>
    <mergeCell ref="G19:G20"/>
    <mergeCell ref="H19:H20"/>
    <mergeCell ref="P19:AN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P23:AN24"/>
    <mergeCell ref="J24:K24"/>
    <mergeCell ref="L24:M25"/>
    <mergeCell ref="N24:N25"/>
    <mergeCell ref="G25:H25"/>
    <mergeCell ref="J25:K25"/>
    <mergeCell ref="P25:AN25"/>
    <mergeCell ref="I21:I22"/>
    <mergeCell ref="P21:AN22"/>
    <mergeCell ref="M26:M27"/>
    <mergeCell ref="N26:N31"/>
    <mergeCell ref="P26:AN27"/>
    <mergeCell ref="A28:A29"/>
    <mergeCell ref="B28:B29"/>
    <mergeCell ref="C28:C29"/>
    <mergeCell ref="D28:D29"/>
    <mergeCell ref="E28:E29"/>
    <mergeCell ref="F28:F29"/>
    <mergeCell ref="G28:G29"/>
    <mergeCell ref="G26:G27"/>
    <mergeCell ref="H26:H27"/>
    <mergeCell ref="I26:I27"/>
    <mergeCell ref="J26:J27"/>
    <mergeCell ref="K26:K27"/>
    <mergeCell ref="L26:L27"/>
    <mergeCell ref="A26:A27"/>
    <mergeCell ref="B26:B27"/>
    <mergeCell ref="C26:C27"/>
    <mergeCell ref="D26:D27"/>
    <mergeCell ref="E26:E27"/>
    <mergeCell ref="F26:F27"/>
    <mergeCell ref="P28:AN29"/>
    <mergeCell ref="A30:A31"/>
    <mergeCell ref="P30:AN31"/>
    <mergeCell ref="B30:B31"/>
    <mergeCell ref="C30:C31"/>
    <mergeCell ref="D30:D31"/>
    <mergeCell ref="E30:E31"/>
    <mergeCell ref="F30:F31"/>
    <mergeCell ref="G30:G31"/>
    <mergeCell ref="H30:H31"/>
    <mergeCell ref="I30:I31"/>
    <mergeCell ref="J28:J29"/>
    <mergeCell ref="K28:K29"/>
    <mergeCell ref="L28:L29"/>
    <mergeCell ref="M28:M29"/>
    <mergeCell ref="J30:J31"/>
    <mergeCell ref="K30:K31"/>
    <mergeCell ref="L30:L31"/>
    <mergeCell ref="M30:M31"/>
    <mergeCell ref="H28:H29"/>
    <mergeCell ref="I28:I29"/>
    <mergeCell ref="L35:L36"/>
    <mergeCell ref="M35:M36"/>
    <mergeCell ref="A33:A34"/>
    <mergeCell ref="B33:B34"/>
    <mergeCell ref="C33:C34"/>
    <mergeCell ref="D33:D34"/>
    <mergeCell ref="E33:E34"/>
    <mergeCell ref="L33:L34"/>
    <mergeCell ref="M33:M34"/>
    <mergeCell ref="A35:A36"/>
    <mergeCell ref="B35:B36"/>
    <mergeCell ref="C35:C36"/>
    <mergeCell ref="D35:D36"/>
    <mergeCell ref="E35:E36"/>
    <mergeCell ref="G35:G36"/>
    <mergeCell ref="F33:F42"/>
    <mergeCell ref="G33:G34"/>
    <mergeCell ref="H33:H34"/>
    <mergeCell ref="I33:I34"/>
    <mergeCell ref="J33:J42"/>
    <mergeCell ref="K33:K34"/>
    <mergeCell ref="H35:H36"/>
    <mergeCell ref="I35:I36"/>
    <mergeCell ref="I39:I40"/>
    <mergeCell ref="H41:H42"/>
    <mergeCell ref="I41:I42"/>
    <mergeCell ref="K41:K42"/>
    <mergeCell ref="L41:L42"/>
    <mergeCell ref="M41:M42"/>
    <mergeCell ref="P41:AN42"/>
    <mergeCell ref="A39:A40"/>
    <mergeCell ref="B39:B40"/>
    <mergeCell ref="C39:C40"/>
    <mergeCell ref="D39:D40"/>
    <mergeCell ref="E39:E40"/>
    <mergeCell ref="G39:G40"/>
    <mergeCell ref="K39:K40"/>
    <mergeCell ref="L39:L40"/>
    <mergeCell ref="M39:M40"/>
    <mergeCell ref="A41:A42"/>
    <mergeCell ref="B41:B42"/>
    <mergeCell ref="C41:C42"/>
    <mergeCell ref="D41:D42"/>
    <mergeCell ref="E41:E42"/>
    <mergeCell ref="G41:G42"/>
    <mergeCell ref="N33:N42"/>
    <mergeCell ref="P33:AN34"/>
    <mergeCell ref="K35:K36"/>
    <mergeCell ref="P35:AN36"/>
    <mergeCell ref="A37:A38"/>
    <mergeCell ref="B37:B38"/>
    <mergeCell ref="C37:C38"/>
    <mergeCell ref="D37:D38"/>
    <mergeCell ref="E37:E38"/>
    <mergeCell ref="G37:G38"/>
    <mergeCell ref="H37:H38"/>
    <mergeCell ref="H39:H40"/>
    <mergeCell ref="P39:AN40"/>
    <mergeCell ref="K37:K38"/>
    <mergeCell ref="L37:L38"/>
    <mergeCell ref="M37:M38"/>
    <mergeCell ref="P37:AN38"/>
    <mergeCell ref="I37:I38"/>
    <mergeCell ref="M44:M45"/>
    <mergeCell ref="N44:N53"/>
    <mergeCell ref="P44:AN45"/>
    <mergeCell ref="A46:A47"/>
    <mergeCell ref="B46:B47"/>
    <mergeCell ref="C46:C47"/>
    <mergeCell ref="D46:D47"/>
    <mergeCell ref="E46:E47"/>
    <mergeCell ref="F46:F47"/>
    <mergeCell ref="G46:G47"/>
    <mergeCell ref="G44:G45"/>
    <mergeCell ref="H44:H45"/>
    <mergeCell ref="I44:I45"/>
    <mergeCell ref="J44:J45"/>
    <mergeCell ref="K44:K45"/>
    <mergeCell ref="L44:L45"/>
    <mergeCell ref="A44:A45"/>
    <mergeCell ref="B44:B45"/>
    <mergeCell ref="C44:C45"/>
    <mergeCell ref="D44:D45"/>
    <mergeCell ref="E44:E45"/>
    <mergeCell ref="F44:F45"/>
    <mergeCell ref="P46:AN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H46:H47"/>
    <mergeCell ref="I46:I47"/>
    <mergeCell ref="J46:J47"/>
    <mergeCell ref="K46:K47"/>
    <mergeCell ref="L46:L47"/>
    <mergeCell ref="M46:M47"/>
    <mergeCell ref="J48:J49"/>
    <mergeCell ref="K48:K49"/>
    <mergeCell ref="L48:L49"/>
    <mergeCell ref="M48:M49"/>
    <mergeCell ref="P48:AN49"/>
    <mergeCell ref="A50:A51"/>
    <mergeCell ref="B50:B51"/>
    <mergeCell ref="C50:C51"/>
    <mergeCell ref="D50:D51"/>
    <mergeCell ref="E50:E51"/>
    <mergeCell ref="L50:L51"/>
    <mergeCell ref="M50:M51"/>
    <mergeCell ref="P50:AN51"/>
    <mergeCell ref="A52:A53"/>
    <mergeCell ref="B52:B53"/>
    <mergeCell ref="C52:C53"/>
    <mergeCell ref="D52:D53"/>
    <mergeCell ref="E52:E53"/>
    <mergeCell ref="F52:F53"/>
    <mergeCell ref="G52:G53"/>
    <mergeCell ref="F50:F51"/>
    <mergeCell ref="G50:G51"/>
    <mergeCell ref="H50:H51"/>
    <mergeCell ref="I50:I51"/>
    <mergeCell ref="J50:J51"/>
    <mergeCell ref="K50:K51"/>
    <mergeCell ref="A64:E64"/>
    <mergeCell ref="A65:E65"/>
    <mergeCell ref="A66:E66"/>
    <mergeCell ref="A67:E67"/>
    <mergeCell ref="A68:E68"/>
    <mergeCell ref="A69:E69"/>
    <mergeCell ref="P52:AN53"/>
    <mergeCell ref="L55:M55"/>
    <mergeCell ref="A56:G63"/>
    <mergeCell ref="H56:L56"/>
    <mergeCell ref="H57:L57"/>
    <mergeCell ref="H58:L58"/>
    <mergeCell ref="H59:L59"/>
    <mergeCell ref="H60:L60"/>
    <mergeCell ref="H61:L61"/>
    <mergeCell ref="H62:L63"/>
    <mergeCell ref="H52:H53"/>
    <mergeCell ref="I52:I53"/>
    <mergeCell ref="J52:J53"/>
    <mergeCell ref="K52:K53"/>
    <mergeCell ref="L52:L53"/>
    <mergeCell ref="M52:M53"/>
  </mergeCells>
  <conditionalFormatting sqref="I10:I16">
    <cfRule type="cellIs" dxfId="173" priority="42" operator="greaterThan">
      <formula>0.2</formula>
    </cfRule>
  </conditionalFormatting>
  <conditionalFormatting sqref="M26:M31">
    <cfRule type="containsText" dxfId="172" priority="29" operator="containsText" text="invalid">
      <formula>NOT(ISERROR(SEARCH("invalid",M26)))</formula>
    </cfRule>
    <cfRule type="cellIs" dxfId="171" priority="40" operator="lessThan">
      <formula>167.5</formula>
    </cfRule>
    <cfRule type="cellIs" dxfId="170" priority="41" operator="greaterThan">
      <formula>228.5</formula>
    </cfRule>
  </conditionalFormatting>
  <conditionalFormatting sqref="M33:M42 M44:M53">
    <cfRule type="containsText" dxfId="169" priority="39" operator="containsText" text="INVALID">
      <formula>NOT(ISERROR(SEARCH("INVALID",M33)))</formula>
    </cfRule>
  </conditionalFormatting>
  <conditionalFormatting sqref="P33 P44 P46 P48 P50 P52 P35 P37 P39 P41">
    <cfRule type="containsText" dxfId="168" priority="38" operator="containsText" text="Sample">
      <formula>NOT(ISERROR(SEARCH("Sample",P33)))</formula>
    </cfRule>
  </conditionalFormatting>
  <conditionalFormatting sqref="P26 P28 P30">
    <cfRule type="containsText" dxfId="167" priority="37" operator="containsText" text="seed">
      <formula>NOT(ISERROR(SEARCH("seed",P26)))</formula>
    </cfRule>
  </conditionalFormatting>
  <conditionalFormatting sqref="P14 P10 P12">
    <cfRule type="containsText" dxfId="166" priority="36" operator="containsText" text="contamination">
      <formula>NOT(ISERROR(SEARCH("contamination",P10)))</formula>
    </cfRule>
  </conditionalFormatting>
  <conditionalFormatting sqref="P16">
    <cfRule type="containsText" dxfId="165" priority="35" operator="containsText" text="outside">
      <formula>NOT(ISERROR(SEARCH("outside",P16)))</formula>
    </cfRule>
  </conditionalFormatting>
  <conditionalFormatting sqref="I16 F25 I25 N26 P16 N43 N54 N32">
    <cfRule type="containsErrors" dxfId="164" priority="34">
      <formula>ISERROR(F16)</formula>
    </cfRule>
  </conditionalFormatting>
  <conditionalFormatting sqref="M18">
    <cfRule type="containsErrors" dxfId="163" priority="33">
      <formula>ISERROR(M18)</formula>
    </cfRule>
  </conditionalFormatting>
  <conditionalFormatting sqref="N33">
    <cfRule type="containsErrors" dxfId="162" priority="32">
      <formula>ISERROR(N33)</formula>
    </cfRule>
  </conditionalFormatting>
  <conditionalFormatting sqref="N44">
    <cfRule type="containsErrors" dxfId="161" priority="31">
      <formula>ISERROR(N44)</formula>
    </cfRule>
  </conditionalFormatting>
  <conditionalFormatting sqref="N55">
    <cfRule type="containsErrors" dxfId="160" priority="30">
      <formula>ISERROR(N55)</formula>
    </cfRule>
  </conditionalFormatting>
  <conditionalFormatting sqref="M33:M42">
    <cfRule type="containsText" dxfId="159" priority="28" operator="containsText" text="invalid">
      <formula>NOT(ISERROR(SEARCH("invalid",M33)))</formula>
    </cfRule>
  </conditionalFormatting>
  <conditionalFormatting sqref="M44:M53">
    <cfRule type="containsText" dxfId="158" priority="27" operator="containsText" text="invalid">
      <formula>NOT(ISERROR(SEARCH("invalid",M44)))</formula>
    </cfRule>
  </conditionalFormatting>
  <conditionalFormatting sqref="I26:M31 P30 P28 P26">
    <cfRule type="cellIs" dxfId="157" priority="25" operator="equal">
      <formula>0</formula>
    </cfRule>
    <cfRule type="containsErrors" dxfId="156" priority="26">
      <formula>ISERROR(I26)</formula>
    </cfRule>
  </conditionalFormatting>
  <conditionalFormatting sqref="I33:M42 P41 P39 P37 P35 P33">
    <cfRule type="cellIs" dxfId="155" priority="23" operator="equal">
      <formula>0</formula>
    </cfRule>
    <cfRule type="containsErrors" dxfId="154" priority="24">
      <formula>ISERROR(I33)</formula>
    </cfRule>
  </conditionalFormatting>
  <conditionalFormatting sqref="I44:N53 P44 P50 P48 P46 P52">
    <cfRule type="cellIs" dxfId="153" priority="21" operator="equal">
      <formula>0</formula>
    </cfRule>
    <cfRule type="containsErrors" dxfId="152" priority="22">
      <formula>ISERROR(I44)</formula>
    </cfRule>
  </conditionalFormatting>
  <conditionalFormatting sqref="P30 P28 P26">
    <cfRule type="containsBlanks" dxfId="151" priority="20">
      <formula>LEN(TRIM(P26))=0</formula>
    </cfRule>
  </conditionalFormatting>
  <conditionalFormatting sqref="I10:I15">
    <cfRule type="containsBlanks" dxfId="150" priority="19">
      <formula>LEN(TRIM(I10))=0</formula>
    </cfRule>
  </conditionalFormatting>
  <conditionalFormatting sqref="J24:K25">
    <cfRule type="containsText" dxfId="149" priority="18" operator="containsText" text="too">
      <formula>NOT(ISERROR(SEARCH("too",J24)))</formula>
    </cfRule>
  </conditionalFormatting>
  <conditionalFormatting sqref="E19 E21 E23 E17">
    <cfRule type="containsText" dxfId="148" priority="17" operator="containsText" text="delete">
      <formula>NOT(ISERROR(SEARCH("delete",E17)))</formula>
    </cfRule>
  </conditionalFormatting>
  <conditionalFormatting sqref="P25">
    <cfRule type="containsText" dxfId="147" priority="16" operator="containsText" text="seed">
      <formula>NOT(ISERROR(SEARCH("seed",P25)))</formula>
    </cfRule>
  </conditionalFormatting>
  <conditionalFormatting sqref="J24:K25 N24:N25 P25">
    <cfRule type="containsErrors" dxfId="146" priority="15">
      <formula>ISERROR(J24)</formula>
    </cfRule>
  </conditionalFormatting>
  <conditionalFormatting sqref="M26:M31 M33:M42 M44:M53">
    <cfRule type="cellIs" dxfId="145" priority="14" operator="lessThan">
      <formula>0</formula>
    </cfRule>
  </conditionalFormatting>
  <conditionalFormatting sqref="P17 P23 P19 P21">
    <cfRule type="containsText" dxfId="144" priority="13" operator="containsText" text="Need">
      <formula>NOT(ISERROR(SEARCH("Need",P17)))</formula>
    </cfRule>
  </conditionalFormatting>
  <conditionalFormatting sqref="I17:I24">
    <cfRule type="expression" dxfId="143" priority="12">
      <formula>(G17-H17&lt;2)</formula>
    </cfRule>
  </conditionalFormatting>
  <conditionalFormatting sqref="I17:I24">
    <cfRule type="expression" dxfId="142" priority="11">
      <formula>(H17&lt;1)</formula>
    </cfRule>
  </conditionalFormatting>
  <conditionalFormatting sqref="I17:I24">
    <cfRule type="expression" dxfId="141" priority="10">
      <formula>ISBLANK(H17)</formula>
    </cfRule>
  </conditionalFormatting>
  <conditionalFormatting sqref="E17:E18">
    <cfRule type="expression" dxfId="140" priority="9">
      <formula>ISBLANK(H17)</formula>
    </cfRule>
  </conditionalFormatting>
  <conditionalFormatting sqref="E19:E20">
    <cfRule type="expression" dxfId="139" priority="8">
      <formula>ISBLANK(H19)</formula>
    </cfRule>
  </conditionalFormatting>
  <conditionalFormatting sqref="E21:E22">
    <cfRule type="expression" dxfId="138" priority="7">
      <formula>ISBLANK(H21)</formula>
    </cfRule>
  </conditionalFormatting>
  <conditionalFormatting sqref="E23:E24">
    <cfRule type="expression" dxfId="137" priority="6">
      <formula>ISBLANK(H23)</formula>
    </cfRule>
  </conditionalFormatting>
  <conditionalFormatting sqref="P10:AN15">
    <cfRule type="containsText" dxfId="136" priority="4" operator="containsText" text="meter">
      <formula>NOT(ISERROR(SEARCH("meter",P10)))</formula>
    </cfRule>
    <cfRule type="containsText" dxfId="135" priority="5" operator="containsText" text="False">
      <formula>NOT(ISERROR(SEARCH("False",P10)))</formula>
    </cfRule>
  </conditionalFormatting>
  <conditionalFormatting sqref="I10:I11">
    <cfRule type="expression" dxfId="134" priority="3">
      <formula>I10&lt;0</formula>
    </cfRule>
  </conditionalFormatting>
  <conditionalFormatting sqref="I12:I13">
    <cfRule type="expression" dxfId="133" priority="2">
      <formula>I12&lt;0</formula>
    </cfRule>
  </conditionalFormatting>
  <conditionalFormatting sqref="I14:I15">
    <cfRule type="expression" dxfId="132" priority="1">
      <formula>I14&lt;0</formula>
    </cfRule>
  </conditionalFormatting>
  <pageMargins left="0.7" right="0.7" top="0.75" bottom="0.75" header="0.3" footer="0.3"/>
  <pageSetup scale="50" orientation="landscape" r:id="rId1"/>
  <colBreaks count="1" manualBreakCount="1">
    <brk id="16" max="1048575" man="1"/>
  </col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70"/>
  <sheetViews>
    <sheetView showGridLines="0" zoomScaleNormal="100" workbookViewId="0"/>
  </sheetViews>
  <sheetFormatPr defaultRowHeight="12.75" x14ac:dyDescent="0.2"/>
  <cols>
    <col min="1" max="1" width="18" style="1" customWidth="1"/>
    <col min="2" max="8" width="11.7109375" style="1" customWidth="1"/>
    <col min="9" max="13" width="13.7109375" style="1" customWidth="1"/>
    <col min="14" max="14" width="15.7109375" style="1" customWidth="1"/>
    <col min="15" max="15" width="1.28515625" style="43" customWidth="1"/>
    <col min="16" max="16384" width="9.140625" style="1"/>
  </cols>
  <sheetData>
    <row r="1" spans="1:40" ht="12.75" customHeight="1" x14ac:dyDescent="0.2">
      <c r="A1" s="78" t="s">
        <v>25</v>
      </c>
      <c r="B1" s="79" t="s">
        <v>24</v>
      </c>
      <c r="C1" s="79"/>
      <c r="D1" s="19"/>
      <c r="E1" s="281" t="s">
        <v>22</v>
      </c>
      <c r="F1" s="281"/>
      <c r="G1" s="281"/>
      <c r="H1" s="281"/>
      <c r="I1" s="281"/>
      <c r="J1" s="281"/>
      <c r="K1" s="281"/>
      <c r="L1" s="281"/>
      <c r="M1" s="281"/>
      <c r="N1" s="282"/>
      <c r="O1" s="34"/>
    </row>
    <row r="2" spans="1:40" ht="12.75" customHeight="1" x14ac:dyDescent="0.2">
      <c r="A2" s="2" t="s">
        <v>19</v>
      </c>
      <c r="B2" s="3" t="s">
        <v>19</v>
      </c>
      <c r="C2" s="20"/>
      <c r="D2" s="14"/>
      <c r="E2" s="283"/>
      <c r="F2" s="283"/>
      <c r="G2" s="283"/>
      <c r="H2" s="283"/>
      <c r="I2" s="283"/>
      <c r="J2" s="283"/>
      <c r="K2" s="283"/>
      <c r="L2" s="283"/>
      <c r="M2" s="283"/>
      <c r="N2" s="284"/>
      <c r="O2" s="34"/>
    </row>
    <row r="3" spans="1:40" ht="12.75" customHeight="1" x14ac:dyDescent="0.2">
      <c r="A3" s="25"/>
      <c r="B3" s="285"/>
      <c r="C3" s="285"/>
      <c r="D3" s="23"/>
      <c r="E3" s="283"/>
      <c r="F3" s="283"/>
      <c r="G3" s="283"/>
      <c r="H3" s="283"/>
      <c r="I3" s="283"/>
      <c r="J3" s="283"/>
      <c r="K3" s="283"/>
      <c r="L3" s="283"/>
      <c r="M3" s="283"/>
      <c r="N3" s="284"/>
      <c r="O3" s="34"/>
    </row>
    <row r="4" spans="1:40" ht="12.75" customHeight="1" x14ac:dyDescent="0.2">
      <c r="A4" s="2" t="s">
        <v>20</v>
      </c>
      <c r="B4" s="3" t="s">
        <v>20</v>
      </c>
      <c r="C4" s="20"/>
      <c r="D4" s="14"/>
      <c r="E4" s="286" t="s">
        <v>21</v>
      </c>
      <c r="F4" s="286"/>
      <c r="G4" s="286"/>
      <c r="H4" s="286"/>
      <c r="I4" s="286"/>
      <c r="J4" s="286"/>
      <c r="K4" s="286"/>
      <c r="L4" s="286"/>
      <c r="M4" s="286"/>
      <c r="N4" s="287"/>
      <c r="O4" s="35"/>
    </row>
    <row r="5" spans="1:40" ht="12.75" customHeight="1" x14ac:dyDescent="0.2">
      <c r="A5" s="25"/>
      <c r="B5" s="285"/>
      <c r="C5" s="285"/>
      <c r="D5" s="23"/>
      <c r="E5" s="286"/>
      <c r="F5" s="286"/>
      <c r="G5" s="286"/>
      <c r="H5" s="286"/>
      <c r="I5" s="286"/>
      <c r="J5" s="286"/>
      <c r="K5" s="286"/>
      <c r="L5" s="286"/>
      <c r="M5" s="286"/>
      <c r="N5" s="287"/>
      <c r="O5" s="35"/>
    </row>
    <row r="6" spans="1:40" ht="12.75" customHeight="1" x14ac:dyDescent="0.2">
      <c r="A6" s="2" t="s">
        <v>36</v>
      </c>
      <c r="B6" s="3" t="s">
        <v>36</v>
      </c>
      <c r="C6" s="3"/>
      <c r="D6" s="23"/>
      <c r="E6" s="286"/>
      <c r="F6" s="286"/>
      <c r="G6" s="286"/>
      <c r="H6" s="286"/>
      <c r="I6" s="286"/>
      <c r="J6" s="286"/>
      <c r="K6" s="286"/>
      <c r="L6" s="286"/>
      <c r="M6" s="286"/>
      <c r="N6" s="287"/>
      <c r="O6" s="35"/>
    </row>
    <row r="7" spans="1:40" ht="12.75" customHeight="1" x14ac:dyDescent="0.2">
      <c r="A7" s="24"/>
      <c r="B7" s="288"/>
      <c r="C7" s="288"/>
      <c r="D7" s="31"/>
      <c r="E7" s="289"/>
      <c r="F7" s="289"/>
      <c r="G7" s="289"/>
      <c r="H7" s="289"/>
      <c r="I7" s="289"/>
      <c r="J7" s="289"/>
      <c r="K7" s="289"/>
      <c r="L7" s="21"/>
      <c r="M7" s="289"/>
      <c r="N7" s="290"/>
      <c r="O7" s="36"/>
    </row>
    <row r="8" spans="1:40" ht="14.25" customHeight="1" x14ac:dyDescent="0.2">
      <c r="A8" s="262" t="s">
        <v>0</v>
      </c>
      <c r="B8" s="83" t="s">
        <v>1</v>
      </c>
      <c r="C8" s="82" t="s">
        <v>40</v>
      </c>
      <c r="D8" s="264" t="s">
        <v>9</v>
      </c>
      <c r="E8" s="264" t="s">
        <v>10</v>
      </c>
      <c r="F8" s="264" t="s">
        <v>11</v>
      </c>
      <c r="G8" s="266" t="s">
        <v>7</v>
      </c>
      <c r="H8" s="266"/>
      <c r="I8" s="267" t="s">
        <v>37</v>
      </c>
      <c r="J8" s="267" t="s">
        <v>8</v>
      </c>
      <c r="K8" s="267" t="s">
        <v>12</v>
      </c>
      <c r="L8" s="267" t="s">
        <v>38</v>
      </c>
      <c r="M8" s="267" t="s">
        <v>39</v>
      </c>
      <c r="N8" s="299" t="s">
        <v>13</v>
      </c>
      <c r="O8" s="37"/>
    </row>
    <row r="9" spans="1:40" ht="55.5" customHeight="1" thickBot="1" x14ac:dyDescent="0.25">
      <c r="A9" s="263"/>
      <c r="B9" s="301" t="s">
        <v>43</v>
      </c>
      <c r="C9" s="302"/>
      <c r="D9" s="265"/>
      <c r="E9" s="265"/>
      <c r="F9" s="265"/>
      <c r="G9" s="69" t="s">
        <v>2</v>
      </c>
      <c r="H9" s="69" t="s">
        <v>3</v>
      </c>
      <c r="I9" s="268"/>
      <c r="J9" s="268"/>
      <c r="K9" s="268"/>
      <c r="L9" s="268"/>
      <c r="M9" s="268"/>
      <c r="N9" s="300"/>
      <c r="O9" s="37"/>
    </row>
    <row r="10" spans="1:40" ht="15" customHeight="1" x14ac:dyDescent="0.2">
      <c r="A10" s="276" t="s">
        <v>45</v>
      </c>
      <c r="B10" s="277"/>
      <c r="C10" s="165"/>
      <c r="D10" s="254">
        <v>1</v>
      </c>
      <c r="E10" s="292"/>
      <c r="F10" s="293"/>
      <c r="G10" s="279"/>
      <c r="H10" s="280"/>
      <c r="I10" s="271" t="str">
        <f>IF(AND(G10&gt;0,H10&gt;0),G10-H10,"")</f>
        <v/>
      </c>
      <c r="J10" s="90"/>
      <c r="K10" s="91"/>
      <c r="L10" s="71"/>
      <c r="M10" s="71"/>
      <c r="N10" s="72"/>
      <c r="O10" s="85"/>
      <c r="P10" s="136" t="str">
        <f>IF(ISBLANK(H10),"",IF(AND(I10&gt;0.2,I10&lt;0.3),"Contamination, Labware, or Supersaturation of Dilution (D.I.) water.",IF(AND(I10&gt;0.29),"Review SOP's and fix the contamination issue.",IF(AND(I10&lt;0),"D.O. meter equipment issues."))))</f>
        <v/>
      </c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</row>
    <row r="11" spans="1:40" ht="15" customHeight="1" x14ac:dyDescent="0.2">
      <c r="A11" s="272"/>
      <c r="B11" s="278"/>
      <c r="C11" s="148"/>
      <c r="D11" s="255"/>
      <c r="E11" s="294"/>
      <c r="F11" s="295"/>
      <c r="G11" s="274"/>
      <c r="H11" s="201"/>
      <c r="I11" s="269"/>
      <c r="J11" s="92"/>
      <c r="K11" s="93"/>
      <c r="L11" s="59"/>
      <c r="M11" s="59"/>
      <c r="N11" s="61"/>
      <c r="O11" s="85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</row>
    <row r="12" spans="1:40" ht="15" customHeight="1" x14ac:dyDescent="0.2">
      <c r="A12" s="258" t="s">
        <v>45</v>
      </c>
      <c r="B12" s="273"/>
      <c r="C12" s="148"/>
      <c r="D12" s="255">
        <v>2</v>
      </c>
      <c r="E12" s="294"/>
      <c r="F12" s="295"/>
      <c r="G12" s="170"/>
      <c r="H12" s="170"/>
      <c r="I12" s="269" t="str">
        <f>IF(AND(G12&gt;0,H12&gt;0),G12-H12,"")</f>
        <v/>
      </c>
      <c r="J12" s="92"/>
      <c r="K12" s="93"/>
      <c r="L12" s="59"/>
      <c r="M12" s="59"/>
      <c r="N12" s="61"/>
      <c r="O12" s="86"/>
      <c r="P12" s="136" t="str">
        <f>IF(ISBLANK(H12),"",IF(AND(I12&gt;0.2,I12&lt;0.3),"Contamination, Labware, or Supersaturation of Dilution (D.I.) water.",IF(AND(I12&gt;0.29),"Review SOP's and fix the contamination issue.",IF(AND(I12&lt;0),"D.O. meter equipment issues."))))</f>
        <v/>
      </c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</row>
    <row r="13" spans="1:40" ht="15" customHeight="1" x14ac:dyDescent="0.2">
      <c r="A13" s="272"/>
      <c r="B13" s="274"/>
      <c r="C13" s="148"/>
      <c r="D13" s="255"/>
      <c r="E13" s="294"/>
      <c r="F13" s="295"/>
      <c r="G13" s="275"/>
      <c r="H13" s="275"/>
      <c r="I13" s="270"/>
      <c r="J13" s="92"/>
      <c r="K13" s="93"/>
      <c r="L13" s="59"/>
      <c r="M13" s="59"/>
      <c r="N13" s="61"/>
      <c r="O13" s="8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</row>
    <row r="14" spans="1:40" ht="15" customHeight="1" x14ac:dyDescent="0.2">
      <c r="A14" s="325" t="s">
        <v>45</v>
      </c>
      <c r="B14" s="278"/>
      <c r="C14" s="148"/>
      <c r="D14" s="255">
        <v>3</v>
      </c>
      <c r="E14" s="294"/>
      <c r="F14" s="295"/>
      <c r="G14" s="147"/>
      <c r="H14" s="147"/>
      <c r="I14" s="269" t="str">
        <f>IF(AND(G14&gt;0,H14&gt;0),G14-H14,"")</f>
        <v/>
      </c>
      <c r="J14" s="92"/>
      <c r="K14" s="93"/>
      <c r="L14" s="59"/>
      <c r="M14" s="59"/>
      <c r="N14" s="61"/>
      <c r="O14" s="86"/>
      <c r="P14" s="136" t="str">
        <f>IF(ISBLANK(H14),"",IF(AND(I14&gt;0.2,I14&lt;0.3),"Contamination, Labware, or Supersaturation of Dilution (D.I.) water.",IF(AND(I14&gt;0.29),"Review SOP's and fix the contamination issue.",IF(AND(I14&lt;0),"D.O. meter equipment issues."))))</f>
        <v/>
      </c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</row>
    <row r="15" spans="1:40" ht="15" customHeight="1" thickBot="1" x14ac:dyDescent="0.25">
      <c r="A15" s="326"/>
      <c r="B15" s="291"/>
      <c r="C15" s="149"/>
      <c r="D15" s="260"/>
      <c r="E15" s="296"/>
      <c r="F15" s="297"/>
      <c r="G15" s="156"/>
      <c r="H15" s="156"/>
      <c r="I15" s="298"/>
      <c r="J15" s="92"/>
      <c r="K15" s="93"/>
      <c r="L15" s="59"/>
      <c r="M15" s="59"/>
      <c r="N15" s="62"/>
      <c r="O15" s="8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</row>
    <row r="16" spans="1:40" ht="13.5" thickBot="1" x14ac:dyDescent="0.25">
      <c r="A16" s="8" t="s">
        <v>6</v>
      </c>
      <c r="B16" s="11"/>
      <c r="C16" s="9"/>
      <c r="D16" s="10"/>
      <c r="E16" s="31"/>
      <c r="F16" s="47"/>
      <c r="G16" s="251" t="s">
        <v>17</v>
      </c>
      <c r="H16" s="252"/>
      <c r="I16" s="80" t="e">
        <f>AVERAGEIF(I10:I15,"&gt;0")</f>
        <v>#DIV/0!</v>
      </c>
      <c r="J16" s="92"/>
      <c r="K16" s="93"/>
      <c r="L16" s="59"/>
      <c r="M16" s="59"/>
      <c r="N16" s="63"/>
      <c r="O16" s="87"/>
      <c r="P16" s="336" t="e">
        <f>IF(I16&gt;0.2,"Outside QA/QC parameters.","")</f>
        <v>#DIV/0!</v>
      </c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</row>
    <row r="17" spans="1:40" ht="15" customHeight="1" x14ac:dyDescent="0.2">
      <c r="A17" s="276" t="s">
        <v>4</v>
      </c>
      <c r="B17" s="165"/>
      <c r="C17" s="165"/>
      <c r="D17" s="254">
        <v>4</v>
      </c>
      <c r="E17" s="333" t="str">
        <f t="shared" ref="E17:E23" si="0">IF(AND(I17&gt;=2,H17&gt;=1),"","Delete Seed Values")</f>
        <v>Delete Seed Values</v>
      </c>
      <c r="F17" s="340"/>
      <c r="G17" s="169"/>
      <c r="H17" s="169"/>
      <c r="I17" s="334" t="str">
        <f t="shared" ref="I17:I23" si="1">IF(ISBLANK(H17),"",(G17-H17))</f>
        <v/>
      </c>
      <c r="J17" s="60"/>
      <c r="K17" s="60"/>
      <c r="L17" s="58"/>
      <c r="M17" s="58"/>
      <c r="N17" s="64"/>
      <c r="O17" s="84"/>
      <c r="P17" s="335" t="str">
        <f>IF(ISBLANK(H17),"",IF(AND(H17&lt;1),"Need to DELETE this individual seed control sample to perform accuarate SCF calculation. D.O. Depletion &lt; 1.0 mg/L remaining in bottle. Environmental sample too strong. Use LESS Sample. Need more nutrient water in bottle. Sample is not dilute enough.",IF(AND(G17-H17&lt;2),"Need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</row>
    <row r="18" spans="1:40" ht="15" customHeight="1" x14ac:dyDescent="0.2">
      <c r="A18" s="272"/>
      <c r="B18" s="148"/>
      <c r="C18" s="148"/>
      <c r="D18" s="255"/>
      <c r="E18" s="333"/>
      <c r="F18" s="256"/>
      <c r="G18" s="147"/>
      <c r="H18" s="147"/>
      <c r="I18" s="257"/>
      <c r="J18" s="60"/>
      <c r="K18" s="60"/>
      <c r="L18" s="10"/>
      <c r="M18" s="54"/>
      <c r="N18" s="65"/>
      <c r="O18" s="38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</row>
    <row r="19" spans="1:40" ht="15" customHeight="1" x14ac:dyDescent="0.2">
      <c r="A19" s="258" t="s">
        <v>4</v>
      </c>
      <c r="B19" s="148"/>
      <c r="C19" s="148"/>
      <c r="D19" s="255">
        <v>5</v>
      </c>
      <c r="E19" s="333" t="str">
        <f t="shared" si="0"/>
        <v>Delete Seed Values</v>
      </c>
      <c r="F19" s="256"/>
      <c r="G19" s="147"/>
      <c r="H19" s="147"/>
      <c r="I19" s="257" t="str">
        <f t="shared" si="1"/>
        <v/>
      </c>
      <c r="J19" s="60"/>
      <c r="K19" s="60"/>
      <c r="L19" s="55"/>
      <c r="M19" s="56"/>
      <c r="N19" s="75"/>
      <c r="O19" s="31"/>
      <c r="P19" s="335" t="str">
        <f t="shared" ref="P19" si="2">IF(ISBLANK(H19),"",IF(AND(H19&lt;1),"Need to DELETE this individual seed control sample to perform accuarate SCF calculation. D.O. Depletion &lt; 1.0 mg/L remaining in bottle. Environmental sample too strong. Use LESS Sample. Need more nutrient water in bottle. Sample is not dilute enough.",IF(AND(G19-H19&lt;2),"Need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</row>
    <row r="20" spans="1:40" ht="15" customHeight="1" x14ac:dyDescent="0.2">
      <c r="A20" s="272"/>
      <c r="B20" s="148"/>
      <c r="C20" s="148"/>
      <c r="D20" s="255"/>
      <c r="E20" s="333"/>
      <c r="F20" s="256"/>
      <c r="G20" s="147"/>
      <c r="H20" s="147"/>
      <c r="I20" s="257"/>
      <c r="J20" s="60"/>
      <c r="K20" s="60"/>
      <c r="L20" s="57"/>
      <c r="M20" s="56"/>
      <c r="N20" s="75"/>
      <c r="O20" s="31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</row>
    <row r="21" spans="1:40" ht="15" customHeight="1" x14ac:dyDescent="0.2">
      <c r="A21" s="258" t="s">
        <v>44</v>
      </c>
      <c r="B21" s="148"/>
      <c r="C21" s="148"/>
      <c r="D21" s="255">
        <v>6</v>
      </c>
      <c r="E21" s="333" t="str">
        <f t="shared" si="0"/>
        <v>Delete Seed Values</v>
      </c>
      <c r="F21" s="256"/>
      <c r="G21" s="147"/>
      <c r="H21" s="147"/>
      <c r="I21" s="257" t="str">
        <f t="shared" si="1"/>
        <v/>
      </c>
      <c r="J21" s="60"/>
      <c r="K21" s="60"/>
      <c r="L21" s="57"/>
      <c r="M21" s="56"/>
      <c r="N21" s="75"/>
      <c r="O21" s="31"/>
      <c r="P21" s="335" t="str">
        <f t="shared" ref="P21" si="3">IF(ISBLANK(H21),"",IF(AND(H21&lt;1),"Need to DELETE this individual seed control sample to perform accuarate SCF calculation. D.O. Depletion &lt; 1.0 mg/L remaining in bottle. Environmental sample too strong. Use LESS Sample. Need more nutrient water in bottle. Sample is not dilute enough.",IF(AND(G21-H21&lt;2),"Need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</row>
    <row r="22" spans="1:40" ht="15" customHeight="1" x14ac:dyDescent="0.2">
      <c r="A22" s="272"/>
      <c r="B22" s="148"/>
      <c r="C22" s="148"/>
      <c r="D22" s="255"/>
      <c r="E22" s="333"/>
      <c r="F22" s="256"/>
      <c r="G22" s="147"/>
      <c r="H22" s="147"/>
      <c r="I22" s="257"/>
      <c r="J22" s="60"/>
      <c r="K22" s="60"/>
      <c r="L22" s="57"/>
      <c r="M22" s="56"/>
      <c r="N22" s="75"/>
      <c r="O22" s="31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</row>
    <row r="23" spans="1:40" ht="15" customHeight="1" thickBot="1" x14ac:dyDescent="0.25">
      <c r="A23" s="258" t="s">
        <v>4</v>
      </c>
      <c r="B23" s="148"/>
      <c r="C23" s="148"/>
      <c r="D23" s="255">
        <v>7</v>
      </c>
      <c r="E23" s="333" t="str">
        <f t="shared" si="0"/>
        <v>Delete Seed Values</v>
      </c>
      <c r="F23" s="148"/>
      <c r="G23" s="147"/>
      <c r="H23" s="147"/>
      <c r="I23" s="257" t="str">
        <f t="shared" si="1"/>
        <v/>
      </c>
      <c r="J23" s="73"/>
      <c r="K23" s="73"/>
      <c r="L23" s="74"/>
      <c r="M23" s="76"/>
      <c r="N23" s="77"/>
      <c r="O23" s="31"/>
      <c r="P23" s="335" t="str">
        <f t="shared" ref="P23" si="4">IF(ISBLANK(H23),"",IF(AND(H23&lt;1),"Need to DELETE mLs Seed to perform accuarate SCF calculation. D.O. Depletion &lt; 1.0 mg/L remaining in bottle. Environmental sample too strong. Use LESS Sample. Need more nutrient water in bottle. Sample is not dilute enough.",IF(AND(G23-H23&lt;2),"Need to DELETE mLs Seed to perform accuarate SCF calculation. D.O. Depletion less than at least 2.0 mg/L. Environmental sample too weak. Use MORE Sample. Need less nutrient water in bottle. Sample is too dilute.","")))</f>
        <v/>
      </c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</row>
    <row r="24" spans="1:40" ht="15" customHeight="1" thickBot="1" x14ac:dyDescent="0.25">
      <c r="A24" s="259"/>
      <c r="B24" s="149"/>
      <c r="C24" s="149"/>
      <c r="D24" s="260"/>
      <c r="E24" s="333"/>
      <c r="F24" s="149"/>
      <c r="G24" s="156"/>
      <c r="H24" s="156"/>
      <c r="I24" s="261"/>
      <c r="J24" s="328" t="e">
        <f>IF(N24&lt;0.6,"SCF too Weak?","")</f>
        <v>#DIV/0!</v>
      </c>
      <c r="K24" s="328"/>
      <c r="L24" s="327" t="s">
        <v>46</v>
      </c>
      <c r="M24" s="327"/>
      <c r="N24" s="324" t="e">
        <f>IF(F25&gt;0,I25/F25,"")</f>
        <v>#DIV/0!</v>
      </c>
      <c r="O24" s="31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</row>
    <row r="25" spans="1:40" ht="15" customHeight="1" thickBot="1" x14ac:dyDescent="0.25">
      <c r="A25" s="8" t="s">
        <v>6</v>
      </c>
      <c r="B25" s="11"/>
      <c r="C25" s="9"/>
      <c r="D25" s="10"/>
      <c r="E25" s="31"/>
      <c r="F25" s="68" t="e">
        <f>AVERAGEIF(F17:F24,"&gt;0")</f>
        <v>#DIV/0!</v>
      </c>
      <c r="G25" s="251"/>
      <c r="H25" s="252"/>
      <c r="I25" s="81" t="e">
        <f>AVERAGEIF(I17:I24,"&gt;0")</f>
        <v>#DIV/0!</v>
      </c>
      <c r="J25" s="328" t="e">
        <f>IF(N24&gt;1,"SCF too Strong?","")</f>
        <v>#DIV/0!</v>
      </c>
      <c r="K25" s="328"/>
      <c r="L25" s="327"/>
      <c r="M25" s="327"/>
      <c r="N25" s="324"/>
      <c r="O25" s="31"/>
      <c r="P25" s="335" t="e">
        <f>IF(AND(N24&gt;1),"Increase dilution water. Seed correction sample too strong.",IF(AND(N24&lt;0.6),"Decrease dilution water. Seed correction sample too weak.",""))</f>
        <v>#DIV/0!</v>
      </c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</row>
    <row r="26" spans="1:40" ht="15" customHeight="1" x14ac:dyDescent="0.2">
      <c r="A26" s="253" t="s">
        <v>14</v>
      </c>
      <c r="B26" s="165"/>
      <c r="C26" s="165"/>
      <c r="D26" s="254">
        <v>8</v>
      </c>
      <c r="E26" s="167"/>
      <c r="F26" s="165"/>
      <c r="G26" s="169"/>
      <c r="H26" s="169"/>
      <c r="I26" s="238" t="str">
        <f>IF(AND(G26&gt;0,H26&gt;0),G26-H26,"")</f>
        <v/>
      </c>
      <c r="J26" s="238" t="str">
        <f>IF(F26&gt;0,N24*F26,"")</f>
        <v/>
      </c>
      <c r="K26" s="238" t="str">
        <f>IF(AND(G26&gt;0,H26&gt;0),I26-J26,"")</f>
        <v/>
      </c>
      <c r="L26" s="240">
        <f>IF(E26&gt;0,300/E26,0)</f>
        <v>0</v>
      </c>
      <c r="M26" s="240" t="str">
        <f>IF(AND(I26&gt;=2,H26&gt;=1),L26*K26,"INVALID")</f>
        <v>INVALID</v>
      </c>
      <c r="N26" s="242" t="e">
        <f>N32</f>
        <v>#DIV/0!</v>
      </c>
      <c r="O26" s="32"/>
      <c r="P26" s="136" t="str">
        <f>IF(ISBLANK(H26),"",IF(AND(M26&gt;228.5),"Decrease mLs of seed delivered to GGA bottle. Confirm with last 20 Standard deviation results.",IF(AND(M26&lt;167.5),"Increase mLs of seed delivered to GGA bottle. Confirm with last 20 Standard deviation results.","")))</f>
        <v/>
      </c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</row>
    <row r="27" spans="1:40" ht="15" customHeight="1" x14ac:dyDescent="0.2">
      <c r="A27" s="233"/>
      <c r="B27" s="148"/>
      <c r="C27" s="148"/>
      <c r="D27" s="255"/>
      <c r="E27" s="152"/>
      <c r="F27" s="148"/>
      <c r="G27" s="147"/>
      <c r="H27" s="147"/>
      <c r="I27" s="228"/>
      <c r="J27" s="239"/>
      <c r="K27" s="228"/>
      <c r="L27" s="241"/>
      <c r="M27" s="241"/>
      <c r="N27" s="243"/>
      <c r="O27" s="32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</row>
    <row r="28" spans="1:40" ht="15" customHeight="1" x14ac:dyDescent="0.2">
      <c r="A28" s="233" t="s">
        <v>14</v>
      </c>
      <c r="B28" s="148"/>
      <c r="C28" s="148"/>
      <c r="D28" s="235">
        <v>9</v>
      </c>
      <c r="E28" s="229"/>
      <c r="F28" s="227" t="str">
        <f>IF(F26&gt;0,F26,"")</f>
        <v/>
      </c>
      <c r="G28" s="147"/>
      <c r="H28" s="147"/>
      <c r="I28" s="228" t="str">
        <f>IF(AND(G28&gt;0,H28&gt;0),G28-H28,"")</f>
        <v/>
      </c>
      <c r="J28" s="239" t="e">
        <f>IF(F28&gt;0,N24*F28,"")</f>
        <v>#DIV/0!</v>
      </c>
      <c r="K28" s="239" t="str">
        <f>IF(AND(G28&gt;0,H28&gt;0),I28-J28,"")</f>
        <v/>
      </c>
      <c r="L28" s="247">
        <f>IF(E28&gt;0,300/E28,0)</f>
        <v>0</v>
      </c>
      <c r="M28" s="241" t="str">
        <f t="shared" ref="M28" si="5">IF(AND(I28&gt;=2,H28&gt;=1),L28*K28,"INVALID")</f>
        <v>INVALID</v>
      </c>
      <c r="N28" s="243"/>
      <c r="O28" s="32"/>
      <c r="P28" s="136" t="str">
        <f>IF(ISBLANK(H28),"",IF(AND(M28&gt;228.5),"Decrease mLs of seed delivered to GGA bottle. Confirm with last 20 Standard deviation results.",IF(AND(M28&lt;167.5),"Increase mLs of seed delivered to GGA bottle. Confirm with last 20 Standard deviation results.","")))</f>
        <v/>
      </c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</row>
    <row r="29" spans="1:40" ht="15" customHeight="1" x14ac:dyDescent="0.2">
      <c r="A29" s="233"/>
      <c r="B29" s="148"/>
      <c r="C29" s="148"/>
      <c r="D29" s="237"/>
      <c r="E29" s="229"/>
      <c r="F29" s="227"/>
      <c r="G29" s="147"/>
      <c r="H29" s="147"/>
      <c r="I29" s="228"/>
      <c r="J29" s="245"/>
      <c r="K29" s="246"/>
      <c r="L29" s="248"/>
      <c r="M29" s="241"/>
      <c r="N29" s="243"/>
      <c r="O29" s="32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</row>
    <row r="30" spans="1:40" ht="15" customHeight="1" x14ac:dyDescent="0.2">
      <c r="A30" s="233" t="s">
        <v>14</v>
      </c>
      <c r="B30" s="148"/>
      <c r="C30" s="148"/>
      <c r="D30" s="235">
        <v>10</v>
      </c>
      <c r="E30" s="229"/>
      <c r="F30" s="227" t="str">
        <f>IF(F26&gt;0,F26,"")</f>
        <v/>
      </c>
      <c r="G30" s="147"/>
      <c r="H30" s="147"/>
      <c r="I30" s="228" t="str">
        <f>IF(AND(G30&gt;0,H30&gt;0),G30-H30,"")</f>
        <v/>
      </c>
      <c r="J30" s="239" t="e">
        <f>IF(F30&gt;0,N24*F30,"")</f>
        <v>#DIV/0!</v>
      </c>
      <c r="K30" s="228" t="str">
        <f>IF(AND(G30&gt;0,H30&gt;0),I30-J30,"")</f>
        <v/>
      </c>
      <c r="L30" s="241">
        <f>IF(E30&gt;0,300/E30,0)</f>
        <v>0</v>
      </c>
      <c r="M30" s="241" t="str">
        <f t="shared" ref="M30" si="6">IF(AND(I30&gt;=2,H30&gt;=1),L30*K30,"INVALID")</f>
        <v>INVALID</v>
      </c>
      <c r="N30" s="243"/>
      <c r="O30" s="32"/>
      <c r="P30" s="136" t="str">
        <f t="shared" ref="P30" si="7">IF(ISBLANK(H30),"",IF(AND(M30&gt;228.5),"Decrease mLs of seed delivered to GGA bottle. Confirm with last 20 Standard deviation results.",IF(AND(M30&lt;167.5),"Increase mLs of seed delivered to GGA bottle. Confirm with last 20 Standard deviation results.","")))</f>
        <v/>
      </c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</row>
    <row r="31" spans="1:40" ht="15" customHeight="1" thickBot="1" x14ac:dyDescent="0.25">
      <c r="A31" s="234"/>
      <c r="B31" s="149"/>
      <c r="C31" s="149"/>
      <c r="D31" s="236"/>
      <c r="E31" s="230"/>
      <c r="F31" s="231"/>
      <c r="G31" s="147"/>
      <c r="H31" s="147"/>
      <c r="I31" s="232"/>
      <c r="J31" s="249"/>
      <c r="K31" s="232"/>
      <c r="L31" s="250"/>
      <c r="M31" s="250"/>
      <c r="N31" s="244"/>
      <c r="O31" s="32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</row>
    <row r="32" spans="1:40" ht="13.5" thickBot="1" x14ac:dyDescent="0.25">
      <c r="A32" s="8" t="s">
        <v>6</v>
      </c>
      <c r="B32" s="50"/>
      <c r="C32" s="9"/>
      <c r="D32" s="10"/>
      <c r="E32" s="9"/>
      <c r="F32" s="51"/>
      <c r="G32" s="50"/>
      <c r="H32" s="50"/>
      <c r="I32" s="49"/>
      <c r="J32" s="11"/>
      <c r="K32" s="11"/>
      <c r="L32" s="49"/>
      <c r="M32" s="48" t="s">
        <v>5</v>
      </c>
      <c r="N32" s="52" t="e">
        <f>AVERAGEIF(M26:M31,"&gt;0")</f>
        <v>#DIV/0!</v>
      </c>
      <c r="O32" s="33"/>
      <c r="P32" s="45"/>
      <c r="Q32" s="45"/>
      <c r="R32" s="45"/>
      <c r="S32" s="45"/>
      <c r="T32" s="45"/>
      <c r="U32" s="45"/>
      <c r="V32" s="45"/>
      <c r="W32" s="45"/>
      <c r="X32" s="45"/>
      <c r="Y32" s="46"/>
      <c r="Z32" s="46"/>
      <c r="AA32" s="46"/>
      <c r="AB32" s="46"/>
      <c r="AC32" s="46"/>
      <c r="AD32" s="46"/>
      <c r="AE32" s="46"/>
    </row>
    <row r="33" spans="1:40" ht="15" customHeight="1" x14ac:dyDescent="0.2">
      <c r="A33" s="209" t="s">
        <v>15</v>
      </c>
      <c r="B33" s="211"/>
      <c r="C33" s="211"/>
      <c r="D33" s="212">
        <v>11</v>
      </c>
      <c r="E33" s="213"/>
      <c r="F33" s="214"/>
      <c r="G33" s="217"/>
      <c r="H33" s="195"/>
      <c r="I33" s="196" t="str">
        <f>IF(AND(G33&gt;0,H33&gt;0),G33-H33,"")</f>
        <v/>
      </c>
      <c r="J33" s="203"/>
      <c r="K33" s="206" t="str">
        <f>IF(AND(G33&gt;0,H33&gt;0),I33-J33,"")</f>
        <v/>
      </c>
      <c r="L33" s="218">
        <f>IF(E33&gt;0,300/E33,0)</f>
        <v>0</v>
      </c>
      <c r="M33" s="219" t="str">
        <f>IF(AND(I33&gt;=2,H33&gt;=1),L33*K33,"INVALID")</f>
        <v>INVALID</v>
      </c>
      <c r="N33" s="179" t="e">
        <f>N43</f>
        <v>#DIV/0!</v>
      </c>
      <c r="O33" s="39"/>
      <c r="P33" s="136" t="str">
        <f>IF(ISBLANK(H33),"",IF(AND(H33&lt;1),"D.O. Depletion &lt; 1.0 mg/L remaining in bottle. Environmental sample too strong. Use LESS Sample. Need more nutrient water in bottle. Sample is not dilute enough.",IF(AND(G33-H33&lt;2),"D.O. Depletion less than at least 2.0 mg/L. Environmental sample too weak. Use MORE Sample. Need less nutrient water in bottle. Sample is too dilute.","")))</f>
        <v/>
      </c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</row>
    <row r="34" spans="1:40" ht="15" customHeight="1" x14ac:dyDescent="0.2">
      <c r="A34" s="210"/>
      <c r="B34" s="185"/>
      <c r="C34" s="185"/>
      <c r="D34" s="187"/>
      <c r="E34" s="189"/>
      <c r="F34" s="215"/>
      <c r="G34" s="191"/>
      <c r="H34" s="193"/>
      <c r="I34" s="197"/>
      <c r="J34" s="204"/>
      <c r="K34" s="175"/>
      <c r="L34" s="178"/>
      <c r="M34" s="172"/>
      <c r="N34" s="180"/>
      <c r="O34" s="40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</row>
    <row r="35" spans="1:40" ht="15" customHeight="1" x14ac:dyDescent="0.2">
      <c r="A35" s="182" t="s">
        <v>15</v>
      </c>
      <c r="B35" s="184"/>
      <c r="C35" s="184"/>
      <c r="D35" s="186">
        <v>12</v>
      </c>
      <c r="E35" s="188"/>
      <c r="F35" s="215"/>
      <c r="G35" s="190"/>
      <c r="H35" s="192"/>
      <c r="I35" s="194" t="str">
        <f t="shared" ref="I35" si="8">IF(AND(G35&gt;0,H35&gt;0),G35-H35,"")</f>
        <v/>
      </c>
      <c r="J35" s="204"/>
      <c r="K35" s="175" t="str">
        <f t="shared" ref="K35" si="9">IF(AND(G35&gt;0,H35&gt;0),I35-J35,"")</f>
        <v/>
      </c>
      <c r="L35" s="172">
        <f t="shared" ref="L35" si="10">IF(E35&gt;0,300/E35,0)</f>
        <v>0</v>
      </c>
      <c r="M35" s="172" t="str">
        <f>IF(AND(I35&gt;=2,H35&gt;=1),L35*K35,"INVALID")</f>
        <v>INVALID</v>
      </c>
      <c r="N35" s="180"/>
      <c r="O35" s="40"/>
      <c r="P35" s="136" t="str">
        <f t="shared" ref="P35" si="11">IF(ISBLANK(H35),"",IF(AND(H35&lt;1),"D.O. Depletion &lt; 1.0 mg/L remaining in bottle. Environmental sample too strong. Use LESS Sample. Need more nutrient water in bottle. Sample is not dilute enough.",IF(AND(G35-H35&lt;2),"D.O. Depletion less than at least 2.0 mg/L. Environmental sample too weak. Use MORE Sample. Need less nutrient water in bottle. Sample is too dilute.","")))</f>
        <v/>
      </c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</row>
    <row r="36" spans="1:40" ht="15" customHeight="1" x14ac:dyDescent="0.2">
      <c r="A36" s="183"/>
      <c r="B36" s="185"/>
      <c r="C36" s="185"/>
      <c r="D36" s="187"/>
      <c r="E36" s="189"/>
      <c r="F36" s="215"/>
      <c r="G36" s="191"/>
      <c r="H36" s="193"/>
      <c r="I36" s="194"/>
      <c r="J36" s="204"/>
      <c r="K36" s="175"/>
      <c r="L36" s="172"/>
      <c r="M36" s="172"/>
      <c r="N36" s="180"/>
      <c r="O36" s="40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</row>
    <row r="37" spans="1:40" ht="15" customHeight="1" x14ac:dyDescent="0.2">
      <c r="A37" s="198" t="s">
        <v>15</v>
      </c>
      <c r="B37" s="184"/>
      <c r="C37" s="184"/>
      <c r="D37" s="186">
        <v>13</v>
      </c>
      <c r="E37" s="188"/>
      <c r="F37" s="215"/>
      <c r="G37" s="190"/>
      <c r="H37" s="192"/>
      <c r="I37" s="194" t="str">
        <f t="shared" ref="I37:I41" si="12">IF(AND(G37&gt;0,H37&gt;0),G37-H37,"")</f>
        <v/>
      </c>
      <c r="J37" s="204"/>
      <c r="K37" s="175" t="str">
        <f t="shared" ref="K37" si="13">IF(AND(G37&gt;0,H37&gt;0),I37-J37,"")</f>
        <v/>
      </c>
      <c r="L37" s="172">
        <f t="shared" ref="L37" si="14">IF(E37&gt;0,300/E37,0)</f>
        <v>0</v>
      </c>
      <c r="M37" s="172" t="str">
        <f>IF(AND(I37&gt;=2,H37&gt;=1),L37*K37,"INVALID")</f>
        <v>INVALID</v>
      </c>
      <c r="N37" s="180"/>
      <c r="O37" s="40"/>
      <c r="P37" s="136" t="str">
        <f t="shared" ref="P37" si="15">IF(ISBLANK(H37),"",IF(AND(H37&lt;1),"D.O. Depletion &lt; 1.0 mg/L remaining in bottle. Environmental sample too strong. Use LESS Sample. Need more nutrient water in bottle. Sample is not dilute enough.",IF(AND(G37-H37&lt;2),"D.O. Depletion less than at least 2.0 mg/L. Environmental sample too weak. Use MORE Sample. Need less nutrient water in bottle. Sample is too dilute.","")))</f>
        <v/>
      </c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</row>
    <row r="38" spans="1:40" ht="15" customHeight="1" x14ac:dyDescent="0.2">
      <c r="A38" s="182"/>
      <c r="B38" s="220"/>
      <c r="C38" s="220"/>
      <c r="D38" s="221"/>
      <c r="E38" s="222"/>
      <c r="F38" s="215"/>
      <c r="G38" s="223"/>
      <c r="H38" s="224"/>
      <c r="I38" s="173"/>
      <c r="J38" s="204"/>
      <c r="K38" s="175"/>
      <c r="L38" s="172"/>
      <c r="M38" s="172"/>
      <c r="N38" s="180"/>
      <c r="O38" s="41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</row>
    <row r="39" spans="1:40" ht="15" customHeight="1" x14ac:dyDescent="0.2">
      <c r="A39" s="198" t="s">
        <v>15</v>
      </c>
      <c r="B39" s="184"/>
      <c r="C39" s="184"/>
      <c r="D39" s="186">
        <v>14</v>
      </c>
      <c r="E39" s="199"/>
      <c r="F39" s="215"/>
      <c r="G39" s="170"/>
      <c r="H39" s="170"/>
      <c r="I39" s="173" t="str">
        <f t="shared" si="12"/>
        <v/>
      </c>
      <c r="J39" s="204"/>
      <c r="K39" s="175" t="str">
        <f>IF(AND(G39&gt;0,H39&gt;0),I39-J39,"")</f>
        <v/>
      </c>
      <c r="L39" s="178">
        <f>IF(E39&gt;0,300/E39,0)</f>
        <v>0</v>
      </c>
      <c r="M39" s="172" t="str">
        <f>IF(AND(I39&gt;=2,H39&gt;=1),L39*K39,"INVALID")</f>
        <v>INVALID</v>
      </c>
      <c r="N39" s="180"/>
      <c r="O39" s="41"/>
      <c r="P39" s="136" t="str">
        <f t="shared" ref="P39" si="16">IF(ISBLANK(H39),"",IF(AND(H39&lt;1),"D.O. Depletion &lt; 1.0 mg/L remaining in bottle. Environmental sample too strong. Use LESS Sample. Need more nutrient water in bottle. Sample is not dilute enough.",IF(AND(G39-H39&lt;2),"D.O. Depletion less than at least 2.0 mg/L. Environmental sample too weak. Use MORE Sample. Need less nutrient water in bottle. Sample is too dilute.","")))</f>
        <v/>
      </c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</row>
    <row r="40" spans="1:40" ht="15" customHeight="1" x14ac:dyDescent="0.2">
      <c r="A40" s="182"/>
      <c r="B40" s="185"/>
      <c r="C40" s="185"/>
      <c r="D40" s="187"/>
      <c r="E40" s="200"/>
      <c r="F40" s="215"/>
      <c r="G40" s="201"/>
      <c r="H40" s="201"/>
      <c r="I40" s="202"/>
      <c r="J40" s="204"/>
      <c r="K40" s="175"/>
      <c r="L40" s="178"/>
      <c r="M40" s="172"/>
      <c r="N40" s="180"/>
      <c r="O40" s="41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</row>
    <row r="41" spans="1:40" ht="15" customHeight="1" x14ac:dyDescent="0.2">
      <c r="A41" s="198" t="s">
        <v>15</v>
      </c>
      <c r="B41" s="184"/>
      <c r="C41" s="184"/>
      <c r="D41" s="186">
        <v>15</v>
      </c>
      <c r="E41" s="199"/>
      <c r="F41" s="215"/>
      <c r="G41" s="170"/>
      <c r="H41" s="170"/>
      <c r="I41" s="173" t="str">
        <f t="shared" si="12"/>
        <v/>
      </c>
      <c r="J41" s="204"/>
      <c r="K41" s="175" t="str">
        <f t="shared" ref="K41" si="17">IF(AND(G41&gt;0,H41&gt;0),I41-J41,"")</f>
        <v/>
      </c>
      <c r="L41" s="172">
        <f t="shared" ref="L41" si="18">IF(E41&gt;0,300/E41,0)</f>
        <v>0</v>
      </c>
      <c r="M41" s="172" t="str">
        <f>IF(AND(I41&gt;=2,H41&gt;=1),L41*K41,"INVALID")</f>
        <v>INVALID</v>
      </c>
      <c r="N41" s="180"/>
      <c r="O41" s="41"/>
      <c r="P41" s="136" t="str">
        <f t="shared" ref="P41" si="19">IF(ISBLANK(H41),"",IF(AND(H41&lt;1),"D.O. Depletion &lt; 1.0 mg/L remaining in bottle. Environmental sample too strong. Use LESS Sample. Need more nutrient water in bottle. Sample is not dilute enough.",IF(AND(G41-H41&lt;2),"D.O. Depletion less than at least 2.0 mg/L. Environmental sample too weak. Use MORE Sample. Need less nutrient water in bottle. Sample is too dilute.","")))</f>
        <v/>
      </c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</row>
    <row r="42" spans="1:40" ht="15" customHeight="1" thickBot="1" x14ac:dyDescent="0.25">
      <c r="A42" s="207"/>
      <c r="B42" s="208"/>
      <c r="C42" s="208"/>
      <c r="D42" s="225"/>
      <c r="E42" s="226"/>
      <c r="F42" s="216"/>
      <c r="G42" s="171"/>
      <c r="H42" s="171"/>
      <c r="I42" s="174"/>
      <c r="J42" s="205"/>
      <c r="K42" s="176"/>
      <c r="L42" s="177"/>
      <c r="M42" s="177"/>
      <c r="N42" s="181"/>
      <c r="O42" s="41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</row>
    <row r="43" spans="1:40" ht="13.5" thickBot="1" x14ac:dyDescent="0.25">
      <c r="A43" s="8" t="s">
        <v>6</v>
      </c>
      <c r="B43" s="50"/>
      <c r="C43" s="9"/>
      <c r="D43" s="10"/>
      <c r="E43" s="9"/>
      <c r="F43" s="51"/>
      <c r="G43" s="50"/>
      <c r="H43" s="50"/>
      <c r="I43" s="49"/>
      <c r="J43" s="11"/>
      <c r="K43" s="11"/>
      <c r="L43" s="49"/>
      <c r="M43" s="48" t="s">
        <v>15</v>
      </c>
      <c r="N43" s="94" t="e">
        <f>AVERAGEIF(M33:M42,"&gt;0")</f>
        <v>#DIV/0!</v>
      </c>
      <c r="O43" s="33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</row>
    <row r="44" spans="1:40" ht="15" customHeight="1" x14ac:dyDescent="0.2">
      <c r="A44" s="164" t="s">
        <v>16</v>
      </c>
      <c r="B44" s="165"/>
      <c r="C44" s="165"/>
      <c r="D44" s="166">
        <v>16</v>
      </c>
      <c r="E44" s="167"/>
      <c r="F44" s="168" t="str">
        <f>IF(F26&gt;0,F26,"")</f>
        <v/>
      </c>
      <c r="G44" s="169"/>
      <c r="H44" s="169"/>
      <c r="I44" s="139" t="str">
        <f t="shared" ref="I44:I52" si="20">IF(AND(G44&gt;0,H44&gt;0),G44-H44,"")</f>
        <v/>
      </c>
      <c r="J44" s="158" t="e">
        <f>IF(F44&gt;0,N24*F44,"")</f>
        <v>#DIV/0!</v>
      </c>
      <c r="K44" s="159" t="str">
        <f t="shared" ref="K44:K52" si="21">IF(AND(G44&gt;0,H44&gt;0),I44-J44,"")</f>
        <v/>
      </c>
      <c r="L44" s="160">
        <f t="shared" ref="L44:L52" si="22">IF(E44&gt;0,300/E44,0)</f>
        <v>0</v>
      </c>
      <c r="M44" s="160" t="str">
        <f>IF(AND(I44&gt;=2,H44&gt;=1),L44*K44,"INVALID")</f>
        <v>INVALID</v>
      </c>
      <c r="N44" s="161" t="e">
        <f>N54</f>
        <v>#DIV/0!</v>
      </c>
      <c r="O44" s="39"/>
      <c r="P44" s="341" t="str">
        <f>IF(ISBLANK(H44),"",IF(AND(H44&lt;1),"D.O. Depletion &lt; 1.0 mg/L remaining in bottle. Environmental sample too strong. Use LESS Sample. Need more nutrient water in bottle. Sample is not dilute enough.",IF(AND(G44-H44&lt;2),"D.O. Depletion less than at least 2.0 mg/L. Environmental sample too weak. Use MORE Sample. Need less nutrient water in bottle. Sample is too dilute.","")))</f>
        <v/>
      </c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</row>
    <row r="45" spans="1:40" ht="15" customHeight="1" x14ac:dyDescent="0.2">
      <c r="A45" s="131"/>
      <c r="B45" s="148"/>
      <c r="C45" s="148"/>
      <c r="D45" s="157"/>
      <c r="E45" s="152"/>
      <c r="F45" s="154"/>
      <c r="G45" s="147"/>
      <c r="H45" s="147"/>
      <c r="I45" s="139"/>
      <c r="J45" s="141"/>
      <c r="K45" s="143"/>
      <c r="L45" s="145"/>
      <c r="M45" s="145"/>
      <c r="N45" s="162"/>
      <c r="O45" s="39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</row>
    <row r="46" spans="1:40" ht="15" customHeight="1" x14ac:dyDescent="0.2">
      <c r="A46" s="131" t="s">
        <v>16</v>
      </c>
      <c r="B46" s="148"/>
      <c r="C46" s="148"/>
      <c r="D46" s="157">
        <v>17</v>
      </c>
      <c r="E46" s="152"/>
      <c r="F46" s="154" t="str">
        <f>IF(F26&gt;0,F26,"")</f>
        <v/>
      </c>
      <c r="G46" s="147"/>
      <c r="H46" s="147"/>
      <c r="I46" s="139" t="str">
        <f t="shared" si="20"/>
        <v/>
      </c>
      <c r="J46" s="141" t="e">
        <f>IF(F46&gt;0,N24*F46,"")</f>
        <v>#DIV/0!</v>
      </c>
      <c r="K46" s="143" t="str">
        <f t="shared" si="21"/>
        <v/>
      </c>
      <c r="L46" s="145">
        <f t="shared" si="22"/>
        <v>0</v>
      </c>
      <c r="M46" s="145" t="str">
        <f t="shared" ref="M46" si="23">IF(AND(I46&gt;=2,H46&gt;=1),L46*K46,"INVALID")</f>
        <v>INVALID</v>
      </c>
      <c r="N46" s="162"/>
      <c r="O46" s="39"/>
      <c r="P46" s="341" t="str">
        <f t="shared" ref="P46" si="24">IF(ISBLANK(H46),"",IF(AND(H46&lt;1),"D.O. Depletion &lt; 1.0 mg/L remaining in bottle. Environmental sample too strong. Use LESS Sample. Need more nutrient water in bottle. Sample is not dilute enough.",IF(AND(G46-H46&lt;2),"D.O. Depletion less than at least 2.0 mg/L. Environmental sample too weak. Use MORE Sample. Need less nutrient water in bottle. Sample is too dilute.","")))</f>
        <v/>
      </c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41"/>
    </row>
    <row r="47" spans="1:40" ht="15" customHeight="1" x14ac:dyDescent="0.2">
      <c r="A47" s="131"/>
      <c r="B47" s="148"/>
      <c r="C47" s="148"/>
      <c r="D47" s="157"/>
      <c r="E47" s="152"/>
      <c r="F47" s="154"/>
      <c r="G47" s="147"/>
      <c r="H47" s="147"/>
      <c r="I47" s="139"/>
      <c r="J47" s="141"/>
      <c r="K47" s="143"/>
      <c r="L47" s="145"/>
      <c r="M47" s="145"/>
      <c r="N47" s="162"/>
      <c r="O47" s="39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</row>
    <row r="48" spans="1:40" ht="15" customHeight="1" x14ac:dyDescent="0.2">
      <c r="A48" s="131" t="s">
        <v>16</v>
      </c>
      <c r="B48" s="148"/>
      <c r="C48" s="148"/>
      <c r="D48" s="150">
        <v>18</v>
      </c>
      <c r="E48" s="152"/>
      <c r="F48" s="154" t="str">
        <f>IF(F26&gt;0,F26,"")</f>
        <v/>
      </c>
      <c r="G48" s="147"/>
      <c r="H48" s="147"/>
      <c r="I48" s="139" t="str">
        <f t="shared" si="20"/>
        <v/>
      </c>
      <c r="J48" s="141" t="e">
        <f>IF(F48&gt;0,N24*F48,"")</f>
        <v>#DIV/0!</v>
      </c>
      <c r="K48" s="143" t="str">
        <f t="shared" si="21"/>
        <v/>
      </c>
      <c r="L48" s="145">
        <f t="shared" si="22"/>
        <v>0</v>
      </c>
      <c r="M48" s="145" t="str">
        <f t="shared" ref="M48" si="25">IF(AND(I48&gt;=2,H48&gt;=1),L48*K48,"INVALID")</f>
        <v>INVALID</v>
      </c>
      <c r="N48" s="162"/>
      <c r="O48" s="39"/>
      <c r="P48" s="341" t="str">
        <f t="shared" ref="P48" si="26">IF(ISBLANK(H48),"",IF(AND(H48&lt;1),"D.O. Depletion &lt; 1.0 mg/L remaining in bottle. Environmental sample too strong. Use LESS Sample. Need more nutrient water in bottle. Sample is not dilute enough.",IF(AND(G48-H48&lt;2),"D.O. Depletion less than at least 2.0 mg/L. Environmental sample too weak. Use MORE Sample. Need less nutrient water in bottle. Sample is too dilute.","")))</f>
        <v/>
      </c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</row>
    <row r="49" spans="1:40" ht="15" customHeight="1" x14ac:dyDescent="0.2">
      <c r="A49" s="131"/>
      <c r="B49" s="148"/>
      <c r="C49" s="148"/>
      <c r="D49" s="150"/>
      <c r="E49" s="152"/>
      <c r="F49" s="154"/>
      <c r="G49" s="147"/>
      <c r="H49" s="147"/>
      <c r="I49" s="139"/>
      <c r="J49" s="141"/>
      <c r="K49" s="143"/>
      <c r="L49" s="145"/>
      <c r="M49" s="145"/>
      <c r="N49" s="162"/>
      <c r="O49" s="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</row>
    <row r="50" spans="1:40" ht="15" customHeight="1" x14ac:dyDescent="0.2">
      <c r="A50" s="131" t="s">
        <v>16</v>
      </c>
      <c r="B50" s="148"/>
      <c r="C50" s="148"/>
      <c r="D50" s="150">
        <v>19</v>
      </c>
      <c r="E50" s="152"/>
      <c r="F50" s="154" t="str">
        <f>IF(F26&gt;0,F26,"")</f>
        <v/>
      </c>
      <c r="G50" s="147"/>
      <c r="H50" s="147"/>
      <c r="I50" s="139" t="str">
        <f t="shared" si="20"/>
        <v/>
      </c>
      <c r="J50" s="141" t="e">
        <f>IF(F50&gt;0,N24*F50,"")</f>
        <v>#DIV/0!</v>
      </c>
      <c r="K50" s="143" t="str">
        <f t="shared" si="21"/>
        <v/>
      </c>
      <c r="L50" s="145">
        <f t="shared" si="22"/>
        <v>0</v>
      </c>
      <c r="M50" s="145" t="str">
        <f t="shared" ref="M50" si="27">IF(AND(I50&gt;=2,H50&gt;=1),L50*K50,"INVALID")</f>
        <v>INVALID</v>
      </c>
      <c r="N50" s="162"/>
      <c r="O50" s="41"/>
      <c r="P50" s="341" t="str">
        <f t="shared" ref="P50" si="28">IF(ISBLANK(H50),"",IF(AND(H50&lt;1),"D.O. Depletion &lt; 1.0 mg/L remaining in bottle. Environmental sample too strong. Use LESS Sample. Need more nutrient water in bottle. Sample is not dilute enough.",IF(AND(G50-H50&lt;2),"D.O. Depletion less than at least 2.0 mg/L. Environmental sample too weak. Use MORE Sample. Need less nutrient water in bottle. Sample is too dilute.","")))</f>
        <v/>
      </c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</row>
    <row r="51" spans="1:40" ht="15" customHeight="1" x14ac:dyDescent="0.2">
      <c r="A51" s="131"/>
      <c r="B51" s="148"/>
      <c r="C51" s="148"/>
      <c r="D51" s="150"/>
      <c r="E51" s="152"/>
      <c r="F51" s="154"/>
      <c r="G51" s="147"/>
      <c r="H51" s="147"/>
      <c r="I51" s="139"/>
      <c r="J51" s="141"/>
      <c r="K51" s="143"/>
      <c r="L51" s="145"/>
      <c r="M51" s="145"/>
      <c r="N51" s="162"/>
      <c r="O51" s="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</row>
    <row r="52" spans="1:40" ht="15" customHeight="1" x14ac:dyDescent="0.2">
      <c r="A52" s="131" t="s">
        <v>16</v>
      </c>
      <c r="B52" s="148"/>
      <c r="C52" s="148"/>
      <c r="D52" s="150">
        <v>20</v>
      </c>
      <c r="E52" s="152"/>
      <c r="F52" s="154" t="str">
        <f>IF(F26&gt;0,F26,"")</f>
        <v/>
      </c>
      <c r="G52" s="147"/>
      <c r="H52" s="147"/>
      <c r="I52" s="139" t="str">
        <f t="shared" si="20"/>
        <v/>
      </c>
      <c r="J52" s="141" t="e">
        <f>IF(F52&gt;0,N24*F52,"")</f>
        <v>#DIV/0!</v>
      </c>
      <c r="K52" s="143" t="str">
        <f t="shared" si="21"/>
        <v/>
      </c>
      <c r="L52" s="145">
        <f t="shared" si="22"/>
        <v>0</v>
      </c>
      <c r="M52" s="145" t="str">
        <f t="shared" ref="M52" si="29">IF(AND(I52&gt;=2,H52&gt;=1),L52*K52,"INVALID")</f>
        <v>INVALID</v>
      </c>
      <c r="N52" s="162"/>
      <c r="O52" s="41"/>
      <c r="P52" s="341" t="str">
        <f t="shared" ref="P52" si="30">IF(ISBLANK(H52),"",IF(AND(H52&lt;1),"D.O. Depletion &lt; 1.0 mg/L remaining in bottle. Environmental sample too strong. Use LESS Sample. Need more nutrient water in bottle. Sample is not dilute enough.",IF(AND(G52-H52&lt;2),"D.O. Depletion less than at least 2.0 mg/L. Environmental sample too weak. Use MORE Sample. Need less nutrient water in bottle. Sample is too dilute.","")))</f>
        <v/>
      </c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</row>
    <row r="53" spans="1:40" ht="15" customHeight="1" thickBot="1" x14ac:dyDescent="0.25">
      <c r="A53" s="132"/>
      <c r="B53" s="149"/>
      <c r="C53" s="149"/>
      <c r="D53" s="151"/>
      <c r="E53" s="153"/>
      <c r="F53" s="155"/>
      <c r="G53" s="156"/>
      <c r="H53" s="156"/>
      <c r="I53" s="140"/>
      <c r="J53" s="142"/>
      <c r="K53" s="144"/>
      <c r="L53" s="146"/>
      <c r="M53" s="146"/>
      <c r="N53" s="163"/>
      <c r="O53" s="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</row>
    <row r="54" spans="1:40" ht="12.2" customHeight="1" thickBot="1" x14ac:dyDescent="0.25">
      <c r="A54" s="4" t="s">
        <v>6</v>
      </c>
      <c r="B54" s="26"/>
      <c r="C54" s="6"/>
      <c r="D54" s="7"/>
      <c r="E54" s="6"/>
      <c r="F54" s="27"/>
      <c r="G54" s="26"/>
      <c r="H54" s="26"/>
      <c r="I54" s="12"/>
      <c r="J54" s="5"/>
      <c r="K54" s="5"/>
      <c r="L54" s="12"/>
      <c r="M54" s="28" t="s">
        <v>16</v>
      </c>
      <c r="N54" s="29" t="e">
        <f>AVERAGEIF(M44:M49,"&gt;0")</f>
        <v>#DIV/0!</v>
      </c>
      <c r="O54" s="33"/>
    </row>
    <row r="55" spans="1:40" ht="18" customHeight="1" thickBot="1" x14ac:dyDescent="0.25">
      <c r="A55" s="30" t="s">
        <v>26</v>
      </c>
      <c r="B55" s="70"/>
      <c r="C55" s="31"/>
      <c r="D55" s="31"/>
      <c r="E55" s="31"/>
      <c r="F55" s="31"/>
      <c r="G55" s="31"/>
      <c r="H55" s="31"/>
      <c r="I55" s="31"/>
      <c r="J55" s="31"/>
      <c r="K55" s="31"/>
      <c r="L55" s="137" t="s">
        <v>23</v>
      </c>
      <c r="M55" s="138"/>
      <c r="N55" s="44" t="e">
        <f>(N43-N54)/N43*100%</f>
        <v>#DIV/0!</v>
      </c>
      <c r="O55" s="42"/>
    </row>
    <row r="56" spans="1:40" ht="18" customHeight="1" x14ac:dyDescent="0.2">
      <c r="A56" s="315"/>
      <c r="B56" s="316"/>
      <c r="C56" s="316"/>
      <c r="D56" s="316"/>
      <c r="E56" s="316"/>
      <c r="F56" s="316"/>
      <c r="G56" s="317"/>
      <c r="H56" s="330" t="s">
        <v>41</v>
      </c>
      <c r="I56" s="331"/>
      <c r="J56" s="331"/>
      <c r="K56" s="331"/>
      <c r="L56" s="332"/>
      <c r="M56" s="53" t="s">
        <v>34</v>
      </c>
      <c r="N56" s="22" t="s">
        <v>35</v>
      </c>
      <c r="O56" s="84"/>
      <c r="P56" s="13"/>
      <c r="Q56" s="13"/>
    </row>
    <row r="57" spans="1:40" ht="18" customHeight="1" x14ac:dyDescent="0.2">
      <c r="A57" s="318"/>
      <c r="B57" s="319"/>
      <c r="C57" s="319"/>
      <c r="D57" s="319"/>
      <c r="E57" s="319"/>
      <c r="F57" s="319"/>
      <c r="G57" s="320"/>
      <c r="H57" s="306" t="s">
        <v>48</v>
      </c>
      <c r="I57" s="307"/>
      <c r="J57" s="307"/>
      <c r="K57" s="307"/>
      <c r="L57" s="308"/>
      <c r="M57" s="15" t="s">
        <v>27</v>
      </c>
      <c r="N57" s="16" t="s">
        <v>32</v>
      </c>
      <c r="O57" s="10"/>
    </row>
    <row r="58" spans="1:40" ht="18" customHeight="1" x14ac:dyDescent="0.2">
      <c r="A58" s="318"/>
      <c r="B58" s="319"/>
      <c r="C58" s="319"/>
      <c r="D58" s="319"/>
      <c r="E58" s="319"/>
      <c r="F58" s="319"/>
      <c r="G58" s="320"/>
      <c r="H58" s="304" t="s">
        <v>18</v>
      </c>
      <c r="I58" s="303"/>
      <c r="J58" s="303"/>
      <c r="K58" s="303"/>
      <c r="L58" s="305"/>
      <c r="M58" s="15" t="s">
        <v>28</v>
      </c>
      <c r="N58" s="16" t="s">
        <v>33</v>
      </c>
      <c r="O58" s="10"/>
    </row>
    <row r="59" spans="1:40" ht="18" customHeight="1" x14ac:dyDescent="0.2">
      <c r="A59" s="318"/>
      <c r="B59" s="319"/>
      <c r="C59" s="319"/>
      <c r="D59" s="319"/>
      <c r="E59" s="319"/>
      <c r="F59" s="319"/>
      <c r="G59" s="320"/>
      <c r="H59" s="304" t="s">
        <v>49</v>
      </c>
      <c r="I59" s="303"/>
      <c r="J59" s="303"/>
      <c r="K59" s="303"/>
      <c r="L59" s="305"/>
      <c r="M59" s="15" t="s">
        <v>29</v>
      </c>
      <c r="N59" s="16" t="s">
        <v>27</v>
      </c>
      <c r="O59" s="10"/>
    </row>
    <row r="60" spans="1:40" ht="18" customHeight="1" x14ac:dyDescent="0.2">
      <c r="A60" s="318"/>
      <c r="B60" s="319"/>
      <c r="C60" s="319"/>
      <c r="D60" s="319"/>
      <c r="E60" s="319"/>
      <c r="F60" s="319"/>
      <c r="G60" s="320"/>
      <c r="H60" s="133" t="s">
        <v>50</v>
      </c>
      <c r="I60" s="134"/>
      <c r="J60" s="134"/>
      <c r="K60" s="134"/>
      <c r="L60" s="135"/>
      <c r="M60" s="15" t="s">
        <v>30</v>
      </c>
      <c r="N60" s="16" t="s">
        <v>28</v>
      </c>
      <c r="O60" s="10"/>
    </row>
    <row r="61" spans="1:40" ht="18" customHeight="1" x14ac:dyDescent="0.2">
      <c r="A61" s="318"/>
      <c r="B61" s="319"/>
      <c r="C61" s="319"/>
      <c r="D61" s="319"/>
      <c r="E61" s="319"/>
      <c r="F61" s="319"/>
      <c r="G61" s="320"/>
      <c r="H61" s="306" t="s">
        <v>42</v>
      </c>
      <c r="I61" s="307"/>
      <c r="J61" s="307"/>
      <c r="K61" s="307"/>
      <c r="L61" s="308"/>
      <c r="M61" s="15" t="s">
        <v>31</v>
      </c>
      <c r="N61" s="16" t="s">
        <v>29</v>
      </c>
      <c r="O61" s="10"/>
    </row>
    <row r="62" spans="1:40" ht="18" customHeight="1" x14ac:dyDescent="0.2">
      <c r="A62" s="318"/>
      <c r="B62" s="319"/>
      <c r="C62" s="319"/>
      <c r="D62" s="319"/>
      <c r="E62" s="319"/>
      <c r="F62" s="319"/>
      <c r="G62" s="320"/>
      <c r="H62" s="309" t="s">
        <v>47</v>
      </c>
      <c r="I62" s="310"/>
      <c r="J62" s="310"/>
      <c r="K62" s="310"/>
      <c r="L62" s="311"/>
      <c r="M62" s="15" t="s">
        <v>32</v>
      </c>
      <c r="N62" s="16" t="s">
        <v>30</v>
      </c>
      <c r="O62" s="10"/>
    </row>
    <row r="63" spans="1:40" ht="18" customHeight="1" thickBot="1" x14ac:dyDescent="0.25">
      <c r="A63" s="321"/>
      <c r="B63" s="322"/>
      <c r="C63" s="322"/>
      <c r="D63" s="322"/>
      <c r="E63" s="322"/>
      <c r="F63" s="322"/>
      <c r="G63" s="323"/>
      <c r="H63" s="312"/>
      <c r="I63" s="313"/>
      <c r="J63" s="313"/>
      <c r="K63" s="313"/>
      <c r="L63" s="314"/>
      <c r="M63" s="17" t="s">
        <v>33</v>
      </c>
      <c r="N63" s="18" t="s">
        <v>31</v>
      </c>
      <c r="O63" s="10"/>
    </row>
    <row r="64" spans="1:40" x14ac:dyDescent="0.2">
      <c r="A64" s="329"/>
      <c r="B64" s="329"/>
      <c r="C64" s="329"/>
      <c r="D64" s="329"/>
      <c r="E64" s="329"/>
      <c r="H64" s="67"/>
    </row>
    <row r="65" spans="1:10" x14ac:dyDescent="0.2">
      <c r="A65" s="329"/>
      <c r="B65" s="329"/>
      <c r="C65" s="329"/>
      <c r="D65" s="329"/>
      <c r="E65" s="329"/>
    </row>
    <row r="66" spans="1:10" x14ac:dyDescent="0.2">
      <c r="A66" s="329"/>
      <c r="B66" s="337"/>
      <c r="C66" s="337"/>
      <c r="D66" s="337"/>
      <c r="E66" s="337"/>
      <c r="J66" s="67"/>
    </row>
    <row r="67" spans="1:10" x14ac:dyDescent="0.2">
      <c r="A67" s="337"/>
      <c r="B67" s="337"/>
      <c r="C67" s="337"/>
      <c r="D67" s="337"/>
      <c r="E67" s="337"/>
    </row>
    <row r="68" spans="1:10" x14ac:dyDescent="0.2">
      <c r="A68" s="338"/>
      <c r="B68" s="339"/>
      <c r="C68" s="339"/>
      <c r="D68" s="339"/>
      <c r="E68" s="339"/>
    </row>
    <row r="69" spans="1:10" x14ac:dyDescent="0.2">
      <c r="A69" s="303"/>
      <c r="B69" s="303"/>
      <c r="C69" s="303"/>
      <c r="D69" s="303"/>
      <c r="E69" s="303"/>
    </row>
    <row r="70" spans="1:10" x14ac:dyDescent="0.2">
      <c r="A70" s="31"/>
      <c r="B70" s="31"/>
      <c r="C70" s="31"/>
      <c r="D70" s="31"/>
      <c r="E70" s="31"/>
    </row>
  </sheetData>
  <sheetProtection algorithmName="SHA-512" hashValue="6i+oOwlLmXnjCBMuNGFXzD/QZwQpr/rkQfSJkxRAAPRQ8NLRrbLe8xjmPWQLrw5fv618cznHf9CaaU++KsIHsQ==" saltValue="UAnjiAuTzHFLv08jt2L9Pw==" spinCount="100000" sheet="1" objects="1" scenarios="1"/>
  <mergeCells count="285">
    <mergeCell ref="I8:I9"/>
    <mergeCell ref="H10:H11"/>
    <mergeCell ref="I10:I11"/>
    <mergeCell ref="P10:AN11"/>
    <mergeCell ref="E1:N3"/>
    <mergeCell ref="B3:C3"/>
    <mergeCell ref="E4:N6"/>
    <mergeCell ref="B5:C5"/>
    <mergeCell ref="B7:C7"/>
    <mergeCell ref="E7:F7"/>
    <mergeCell ref="G7:K7"/>
    <mergeCell ref="M7:N7"/>
    <mergeCell ref="J8:J9"/>
    <mergeCell ref="K8:K9"/>
    <mergeCell ref="L8:L9"/>
    <mergeCell ref="M8:M9"/>
    <mergeCell ref="N8:N9"/>
    <mergeCell ref="B9:C9"/>
    <mergeCell ref="A10:A11"/>
    <mergeCell ref="B10:B11"/>
    <mergeCell ref="C10:C11"/>
    <mergeCell ref="D10:D11"/>
    <mergeCell ref="E10:F15"/>
    <mergeCell ref="G10:G11"/>
    <mergeCell ref="A8:A9"/>
    <mergeCell ref="D8:D9"/>
    <mergeCell ref="E8:E9"/>
    <mergeCell ref="F8:F9"/>
    <mergeCell ref="G8:H8"/>
    <mergeCell ref="P12:AN13"/>
    <mergeCell ref="A14:A15"/>
    <mergeCell ref="B14:B15"/>
    <mergeCell ref="C14:C15"/>
    <mergeCell ref="D14:D15"/>
    <mergeCell ref="G14:G15"/>
    <mergeCell ref="H14:H15"/>
    <mergeCell ref="I14:I15"/>
    <mergeCell ref="P14:AN15"/>
    <mergeCell ref="A12:A13"/>
    <mergeCell ref="B12:B13"/>
    <mergeCell ref="C12:C13"/>
    <mergeCell ref="D12:D13"/>
    <mergeCell ref="G12:G13"/>
    <mergeCell ref="H12:H13"/>
    <mergeCell ref="I12:I13"/>
    <mergeCell ref="G16:H16"/>
    <mergeCell ref="P16:AN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P17:AN18"/>
    <mergeCell ref="A19:A20"/>
    <mergeCell ref="B19:B20"/>
    <mergeCell ref="C19:C20"/>
    <mergeCell ref="D19:D20"/>
    <mergeCell ref="E19:E20"/>
    <mergeCell ref="F19:F20"/>
    <mergeCell ref="G19:G20"/>
    <mergeCell ref="H19:H20"/>
    <mergeCell ref="P19:AN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P23:AN24"/>
    <mergeCell ref="J24:K24"/>
    <mergeCell ref="L24:M25"/>
    <mergeCell ref="N24:N25"/>
    <mergeCell ref="G25:H25"/>
    <mergeCell ref="J25:K25"/>
    <mergeCell ref="P25:AN25"/>
    <mergeCell ref="I21:I22"/>
    <mergeCell ref="P21:AN22"/>
    <mergeCell ref="M26:M27"/>
    <mergeCell ref="N26:N31"/>
    <mergeCell ref="P26:AN27"/>
    <mergeCell ref="A28:A29"/>
    <mergeCell ref="B28:B29"/>
    <mergeCell ref="C28:C29"/>
    <mergeCell ref="D28:D29"/>
    <mergeCell ref="E28:E29"/>
    <mergeCell ref="F28:F29"/>
    <mergeCell ref="G28:G29"/>
    <mergeCell ref="G26:G27"/>
    <mergeCell ref="H26:H27"/>
    <mergeCell ref="I26:I27"/>
    <mergeCell ref="J26:J27"/>
    <mergeCell ref="K26:K27"/>
    <mergeCell ref="L26:L27"/>
    <mergeCell ref="A26:A27"/>
    <mergeCell ref="B26:B27"/>
    <mergeCell ref="C26:C27"/>
    <mergeCell ref="D26:D27"/>
    <mergeCell ref="E26:E27"/>
    <mergeCell ref="F26:F27"/>
    <mergeCell ref="P28:AN29"/>
    <mergeCell ref="A30:A31"/>
    <mergeCell ref="P30:AN31"/>
    <mergeCell ref="B30:B31"/>
    <mergeCell ref="C30:C31"/>
    <mergeCell ref="D30:D31"/>
    <mergeCell ref="E30:E31"/>
    <mergeCell ref="F30:F31"/>
    <mergeCell ref="G30:G31"/>
    <mergeCell ref="H30:H31"/>
    <mergeCell ref="I30:I31"/>
    <mergeCell ref="J28:J29"/>
    <mergeCell ref="K28:K29"/>
    <mergeCell ref="L28:L29"/>
    <mergeCell ref="M28:M29"/>
    <mergeCell ref="J30:J31"/>
    <mergeCell ref="K30:K31"/>
    <mergeCell ref="L30:L31"/>
    <mergeCell ref="M30:M31"/>
    <mergeCell ref="H28:H29"/>
    <mergeCell ref="I28:I29"/>
    <mergeCell ref="L35:L36"/>
    <mergeCell ref="M35:M36"/>
    <mergeCell ref="A33:A34"/>
    <mergeCell ref="B33:B34"/>
    <mergeCell ref="C33:C34"/>
    <mergeCell ref="D33:D34"/>
    <mergeCell ref="E33:E34"/>
    <mergeCell ref="L33:L34"/>
    <mergeCell ref="M33:M34"/>
    <mergeCell ref="A35:A36"/>
    <mergeCell ref="B35:B36"/>
    <mergeCell ref="C35:C36"/>
    <mergeCell ref="D35:D36"/>
    <mergeCell ref="E35:E36"/>
    <mergeCell ref="G35:G36"/>
    <mergeCell ref="F33:F42"/>
    <mergeCell ref="G33:G34"/>
    <mergeCell ref="H33:H34"/>
    <mergeCell ref="I33:I34"/>
    <mergeCell ref="J33:J42"/>
    <mergeCell ref="K33:K34"/>
    <mergeCell ref="H35:H36"/>
    <mergeCell ref="I35:I36"/>
    <mergeCell ref="I39:I40"/>
    <mergeCell ref="H41:H42"/>
    <mergeCell ref="I41:I42"/>
    <mergeCell ref="K41:K42"/>
    <mergeCell ref="L41:L42"/>
    <mergeCell ref="M41:M42"/>
    <mergeCell ref="P41:AN42"/>
    <mergeCell ref="A39:A40"/>
    <mergeCell ref="B39:B40"/>
    <mergeCell ref="C39:C40"/>
    <mergeCell ref="D39:D40"/>
    <mergeCell ref="E39:E40"/>
    <mergeCell ref="G39:G40"/>
    <mergeCell ref="K39:K40"/>
    <mergeCell ref="L39:L40"/>
    <mergeCell ref="M39:M40"/>
    <mergeCell ref="A41:A42"/>
    <mergeCell ref="B41:B42"/>
    <mergeCell ref="C41:C42"/>
    <mergeCell ref="D41:D42"/>
    <mergeCell ref="E41:E42"/>
    <mergeCell ref="G41:G42"/>
    <mergeCell ref="N33:N42"/>
    <mergeCell ref="P33:AN34"/>
    <mergeCell ref="K35:K36"/>
    <mergeCell ref="P35:AN36"/>
    <mergeCell ref="A37:A38"/>
    <mergeCell ref="B37:B38"/>
    <mergeCell ref="C37:C38"/>
    <mergeCell ref="D37:D38"/>
    <mergeCell ref="E37:E38"/>
    <mergeCell ref="G37:G38"/>
    <mergeCell ref="H37:H38"/>
    <mergeCell ref="H39:H40"/>
    <mergeCell ref="P39:AN40"/>
    <mergeCell ref="K37:K38"/>
    <mergeCell ref="L37:L38"/>
    <mergeCell ref="M37:M38"/>
    <mergeCell ref="P37:AN38"/>
    <mergeCell ref="I37:I38"/>
    <mergeCell ref="M44:M45"/>
    <mergeCell ref="N44:N53"/>
    <mergeCell ref="P44:AN45"/>
    <mergeCell ref="A46:A47"/>
    <mergeCell ref="B46:B47"/>
    <mergeCell ref="C46:C47"/>
    <mergeCell ref="D46:D47"/>
    <mergeCell ref="E46:E47"/>
    <mergeCell ref="F46:F47"/>
    <mergeCell ref="G46:G47"/>
    <mergeCell ref="G44:G45"/>
    <mergeCell ref="H44:H45"/>
    <mergeCell ref="I44:I45"/>
    <mergeCell ref="J44:J45"/>
    <mergeCell ref="K44:K45"/>
    <mergeCell ref="L44:L45"/>
    <mergeCell ref="A44:A45"/>
    <mergeCell ref="B44:B45"/>
    <mergeCell ref="C44:C45"/>
    <mergeCell ref="D44:D45"/>
    <mergeCell ref="E44:E45"/>
    <mergeCell ref="F44:F45"/>
    <mergeCell ref="P46:AN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H46:H47"/>
    <mergeCell ref="I46:I47"/>
    <mergeCell ref="J46:J47"/>
    <mergeCell ref="K46:K47"/>
    <mergeCell ref="L46:L47"/>
    <mergeCell ref="M46:M47"/>
    <mergeCell ref="J48:J49"/>
    <mergeCell ref="K48:K49"/>
    <mergeCell ref="L48:L49"/>
    <mergeCell ref="M48:M49"/>
    <mergeCell ref="P48:AN49"/>
    <mergeCell ref="A50:A51"/>
    <mergeCell ref="B50:B51"/>
    <mergeCell ref="C50:C51"/>
    <mergeCell ref="D50:D51"/>
    <mergeCell ref="E50:E51"/>
    <mergeCell ref="L50:L51"/>
    <mergeCell ref="M50:M51"/>
    <mergeCell ref="P50:AN51"/>
    <mergeCell ref="A52:A53"/>
    <mergeCell ref="B52:B53"/>
    <mergeCell ref="C52:C53"/>
    <mergeCell ref="D52:D53"/>
    <mergeCell ref="E52:E53"/>
    <mergeCell ref="F52:F53"/>
    <mergeCell ref="G52:G53"/>
    <mergeCell ref="F50:F51"/>
    <mergeCell ref="G50:G51"/>
    <mergeCell ref="H50:H51"/>
    <mergeCell ref="I50:I51"/>
    <mergeCell ref="J50:J51"/>
    <mergeCell ref="K50:K51"/>
    <mergeCell ref="A64:E64"/>
    <mergeCell ref="A65:E65"/>
    <mergeCell ref="A66:E66"/>
    <mergeCell ref="A67:E67"/>
    <mergeCell ref="A68:E68"/>
    <mergeCell ref="A69:E69"/>
    <mergeCell ref="P52:AN53"/>
    <mergeCell ref="L55:M55"/>
    <mergeCell ref="A56:G63"/>
    <mergeCell ref="H56:L56"/>
    <mergeCell ref="H57:L57"/>
    <mergeCell ref="H58:L58"/>
    <mergeCell ref="H59:L59"/>
    <mergeCell ref="H60:L60"/>
    <mergeCell ref="H61:L61"/>
    <mergeCell ref="H62:L63"/>
    <mergeCell ref="H52:H53"/>
    <mergeCell ref="I52:I53"/>
    <mergeCell ref="J52:J53"/>
    <mergeCell ref="K52:K53"/>
    <mergeCell ref="L52:L53"/>
    <mergeCell ref="M52:M53"/>
  </mergeCells>
  <conditionalFormatting sqref="I10:I16">
    <cfRule type="cellIs" dxfId="131" priority="42" operator="greaterThan">
      <formula>0.2</formula>
    </cfRule>
  </conditionalFormatting>
  <conditionalFormatting sqref="M26:M31">
    <cfRule type="containsText" dxfId="130" priority="29" operator="containsText" text="invalid">
      <formula>NOT(ISERROR(SEARCH("invalid",M26)))</formula>
    </cfRule>
    <cfRule type="cellIs" dxfId="129" priority="40" operator="lessThan">
      <formula>167.5</formula>
    </cfRule>
    <cfRule type="cellIs" dxfId="128" priority="41" operator="greaterThan">
      <formula>228.5</formula>
    </cfRule>
  </conditionalFormatting>
  <conditionalFormatting sqref="M33:M42 M44:M53">
    <cfRule type="containsText" dxfId="127" priority="39" operator="containsText" text="INVALID">
      <formula>NOT(ISERROR(SEARCH("INVALID",M33)))</formula>
    </cfRule>
  </conditionalFormatting>
  <conditionalFormatting sqref="P33 P44 P46 P48 P50 P52 P35 P37 P39 P41">
    <cfRule type="containsText" dxfId="126" priority="38" operator="containsText" text="Sample">
      <formula>NOT(ISERROR(SEARCH("Sample",P33)))</formula>
    </cfRule>
  </conditionalFormatting>
  <conditionalFormatting sqref="P26 P28 P30">
    <cfRule type="containsText" dxfId="125" priority="37" operator="containsText" text="seed">
      <formula>NOT(ISERROR(SEARCH("seed",P26)))</formula>
    </cfRule>
  </conditionalFormatting>
  <conditionalFormatting sqref="P14 P10 P12">
    <cfRule type="containsText" dxfId="124" priority="36" operator="containsText" text="contamination">
      <formula>NOT(ISERROR(SEARCH("contamination",P10)))</formula>
    </cfRule>
  </conditionalFormatting>
  <conditionalFormatting sqref="P16">
    <cfRule type="containsText" dxfId="123" priority="35" operator="containsText" text="outside">
      <formula>NOT(ISERROR(SEARCH("outside",P16)))</formula>
    </cfRule>
  </conditionalFormatting>
  <conditionalFormatting sqref="I16 F25 I25 N26 P16 N43 N54 N32">
    <cfRule type="containsErrors" dxfId="122" priority="34">
      <formula>ISERROR(F16)</formula>
    </cfRule>
  </conditionalFormatting>
  <conditionalFormatting sqref="M18">
    <cfRule type="containsErrors" dxfId="121" priority="33">
      <formula>ISERROR(M18)</formula>
    </cfRule>
  </conditionalFormatting>
  <conditionalFormatting sqref="N33">
    <cfRule type="containsErrors" dxfId="120" priority="32">
      <formula>ISERROR(N33)</formula>
    </cfRule>
  </conditionalFormatting>
  <conditionalFormatting sqref="N44">
    <cfRule type="containsErrors" dxfId="119" priority="31">
      <formula>ISERROR(N44)</formula>
    </cfRule>
  </conditionalFormatting>
  <conditionalFormatting sqref="N55">
    <cfRule type="containsErrors" dxfId="118" priority="30">
      <formula>ISERROR(N55)</formula>
    </cfRule>
  </conditionalFormatting>
  <conditionalFormatting sqref="M33:M42">
    <cfRule type="containsText" dxfId="117" priority="28" operator="containsText" text="invalid">
      <formula>NOT(ISERROR(SEARCH("invalid",M33)))</formula>
    </cfRule>
  </conditionalFormatting>
  <conditionalFormatting sqref="M44:M53">
    <cfRule type="containsText" dxfId="116" priority="27" operator="containsText" text="invalid">
      <formula>NOT(ISERROR(SEARCH("invalid",M44)))</formula>
    </cfRule>
  </conditionalFormatting>
  <conditionalFormatting sqref="I26:M31 P30 P28 P26">
    <cfRule type="cellIs" dxfId="115" priority="25" operator="equal">
      <formula>0</formula>
    </cfRule>
    <cfRule type="containsErrors" dxfId="114" priority="26">
      <formula>ISERROR(I26)</formula>
    </cfRule>
  </conditionalFormatting>
  <conditionalFormatting sqref="I33:M42 P41 P39 P37 P35 P33">
    <cfRule type="cellIs" dxfId="113" priority="23" operator="equal">
      <formula>0</formula>
    </cfRule>
    <cfRule type="containsErrors" dxfId="112" priority="24">
      <formula>ISERROR(I33)</formula>
    </cfRule>
  </conditionalFormatting>
  <conditionalFormatting sqref="I44:N53 P44 P50 P48 P46 P52">
    <cfRule type="cellIs" dxfId="111" priority="21" operator="equal">
      <formula>0</formula>
    </cfRule>
    <cfRule type="containsErrors" dxfId="110" priority="22">
      <formula>ISERROR(I44)</formula>
    </cfRule>
  </conditionalFormatting>
  <conditionalFormatting sqref="P30 P28 P26">
    <cfRule type="containsBlanks" dxfId="109" priority="20">
      <formula>LEN(TRIM(P26))=0</formula>
    </cfRule>
  </conditionalFormatting>
  <conditionalFormatting sqref="I10:I15">
    <cfRule type="containsBlanks" dxfId="108" priority="19">
      <formula>LEN(TRIM(I10))=0</formula>
    </cfRule>
  </conditionalFormatting>
  <conditionalFormatting sqref="J24:K25">
    <cfRule type="containsText" dxfId="107" priority="18" operator="containsText" text="too">
      <formula>NOT(ISERROR(SEARCH("too",J24)))</formula>
    </cfRule>
  </conditionalFormatting>
  <conditionalFormatting sqref="E19 E21 E23 E17">
    <cfRule type="containsText" dxfId="106" priority="17" operator="containsText" text="delete">
      <formula>NOT(ISERROR(SEARCH("delete",E17)))</formula>
    </cfRule>
  </conditionalFormatting>
  <conditionalFormatting sqref="P25">
    <cfRule type="containsText" dxfId="105" priority="16" operator="containsText" text="seed">
      <formula>NOT(ISERROR(SEARCH("seed",P25)))</formula>
    </cfRule>
  </conditionalFormatting>
  <conditionalFormatting sqref="J24:K25 N24:N25 P25">
    <cfRule type="containsErrors" dxfId="104" priority="15">
      <formula>ISERROR(J24)</formula>
    </cfRule>
  </conditionalFormatting>
  <conditionalFormatting sqref="M26:M31 M33:M42 M44:M53">
    <cfRule type="cellIs" dxfId="103" priority="14" operator="lessThan">
      <formula>0</formula>
    </cfRule>
  </conditionalFormatting>
  <conditionalFormatting sqref="P17 P23 P19 P21">
    <cfRule type="containsText" dxfId="102" priority="13" operator="containsText" text="Need">
      <formula>NOT(ISERROR(SEARCH("Need",P17)))</formula>
    </cfRule>
  </conditionalFormatting>
  <conditionalFormatting sqref="I17:I24">
    <cfRule type="expression" dxfId="101" priority="12">
      <formula>(G17-H17&lt;2)</formula>
    </cfRule>
  </conditionalFormatting>
  <conditionalFormatting sqref="I17:I24">
    <cfRule type="expression" dxfId="100" priority="11">
      <formula>(H17&lt;1)</formula>
    </cfRule>
  </conditionalFormatting>
  <conditionalFormatting sqref="I17:I24">
    <cfRule type="expression" dxfId="99" priority="10">
      <formula>ISBLANK(H17)</formula>
    </cfRule>
  </conditionalFormatting>
  <conditionalFormatting sqref="E17:E18">
    <cfRule type="expression" dxfId="98" priority="9">
      <formula>ISBLANK(H17)</formula>
    </cfRule>
  </conditionalFormatting>
  <conditionalFormatting sqref="E19:E20">
    <cfRule type="expression" dxfId="97" priority="8">
      <formula>ISBLANK(H19)</formula>
    </cfRule>
  </conditionalFormatting>
  <conditionalFormatting sqref="E21:E22">
    <cfRule type="expression" dxfId="96" priority="7">
      <formula>ISBLANK(H21)</formula>
    </cfRule>
  </conditionalFormatting>
  <conditionalFormatting sqref="E23:E24">
    <cfRule type="expression" dxfId="95" priority="6">
      <formula>ISBLANK(H23)</formula>
    </cfRule>
  </conditionalFormatting>
  <conditionalFormatting sqref="P10:AN15">
    <cfRule type="containsText" dxfId="94" priority="4" operator="containsText" text="meter">
      <formula>NOT(ISERROR(SEARCH("meter",P10)))</formula>
    </cfRule>
    <cfRule type="containsText" dxfId="93" priority="5" operator="containsText" text="False">
      <formula>NOT(ISERROR(SEARCH("False",P10)))</formula>
    </cfRule>
  </conditionalFormatting>
  <conditionalFormatting sqref="I10:I11">
    <cfRule type="expression" dxfId="92" priority="3">
      <formula>I10&lt;0</formula>
    </cfRule>
  </conditionalFormatting>
  <conditionalFormatting sqref="I12:I13">
    <cfRule type="expression" dxfId="91" priority="2">
      <formula>I12&lt;0</formula>
    </cfRule>
  </conditionalFormatting>
  <conditionalFormatting sqref="I14:I15">
    <cfRule type="expression" dxfId="90" priority="1">
      <formula>I14&lt;0</formula>
    </cfRule>
  </conditionalFormatting>
  <pageMargins left="0.7" right="0.7" top="0.75" bottom="0.75" header="0.3" footer="0.3"/>
  <pageSetup scale="50" orientation="landscape" r:id="rId1"/>
  <colBreaks count="1" manualBreakCount="1">
    <brk id="16" max="1048575" man="1"/>
  </col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70"/>
  <sheetViews>
    <sheetView showGridLines="0" zoomScaleNormal="100" workbookViewId="0"/>
  </sheetViews>
  <sheetFormatPr defaultRowHeight="12.75" x14ac:dyDescent="0.2"/>
  <cols>
    <col min="1" max="1" width="18" style="1" customWidth="1"/>
    <col min="2" max="8" width="11.7109375" style="1" customWidth="1"/>
    <col min="9" max="13" width="13.7109375" style="1" customWidth="1"/>
    <col min="14" max="14" width="15.7109375" style="1" customWidth="1"/>
    <col min="15" max="15" width="1.28515625" style="43" customWidth="1"/>
    <col min="16" max="16384" width="9.140625" style="1"/>
  </cols>
  <sheetData>
    <row r="1" spans="1:40" ht="12.75" customHeight="1" x14ac:dyDescent="0.2">
      <c r="A1" s="78" t="s">
        <v>25</v>
      </c>
      <c r="B1" s="79" t="s">
        <v>24</v>
      </c>
      <c r="C1" s="79"/>
      <c r="D1" s="19"/>
      <c r="E1" s="281" t="s">
        <v>22</v>
      </c>
      <c r="F1" s="281"/>
      <c r="G1" s="281"/>
      <c r="H1" s="281"/>
      <c r="I1" s="281"/>
      <c r="J1" s="281"/>
      <c r="K1" s="281"/>
      <c r="L1" s="281"/>
      <c r="M1" s="281"/>
      <c r="N1" s="282"/>
      <c r="O1" s="34"/>
    </row>
    <row r="2" spans="1:40" ht="12.75" customHeight="1" x14ac:dyDescent="0.2">
      <c r="A2" s="2" t="s">
        <v>19</v>
      </c>
      <c r="B2" s="3" t="s">
        <v>19</v>
      </c>
      <c r="C2" s="20"/>
      <c r="D2" s="14"/>
      <c r="E2" s="283"/>
      <c r="F2" s="283"/>
      <c r="G2" s="283"/>
      <c r="H2" s="283"/>
      <c r="I2" s="283"/>
      <c r="J2" s="283"/>
      <c r="K2" s="283"/>
      <c r="L2" s="283"/>
      <c r="M2" s="283"/>
      <c r="N2" s="284"/>
      <c r="O2" s="34"/>
    </row>
    <row r="3" spans="1:40" ht="12.75" customHeight="1" x14ac:dyDescent="0.2">
      <c r="A3" s="25"/>
      <c r="B3" s="285"/>
      <c r="C3" s="285"/>
      <c r="D3" s="23"/>
      <c r="E3" s="283"/>
      <c r="F3" s="283"/>
      <c r="G3" s="283"/>
      <c r="H3" s="283"/>
      <c r="I3" s="283"/>
      <c r="J3" s="283"/>
      <c r="K3" s="283"/>
      <c r="L3" s="283"/>
      <c r="M3" s="283"/>
      <c r="N3" s="284"/>
      <c r="O3" s="34"/>
    </row>
    <row r="4" spans="1:40" ht="12.75" customHeight="1" x14ac:dyDescent="0.2">
      <c r="A4" s="2" t="s">
        <v>20</v>
      </c>
      <c r="B4" s="3" t="s">
        <v>20</v>
      </c>
      <c r="C4" s="20"/>
      <c r="D4" s="14"/>
      <c r="E4" s="286" t="s">
        <v>21</v>
      </c>
      <c r="F4" s="286"/>
      <c r="G4" s="286"/>
      <c r="H4" s="286"/>
      <c r="I4" s="286"/>
      <c r="J4" s="286"/>
      <c r="K4" s="286"/>
      <c r="L4" s="286"/>
      <c r="M4" s="286"/>
      <c r="N4" s="287"/>
      <c r="O4" s="35"/>
    </row>
    <row r="5" spans="1:40" ht="12.75" customHeight="1" x14ac:dyDescent="0.2">
      <c r="A5" s="25"/>
      <c r="B5" s="285"/>
      <c r="C5" s="285"/>
      <c r="D5" s="23"/>
      <c r="E5" s="286"/>
      <c r="F5" s="286"/>
      <c r="G5" s="286"/>
      <c r="H5" s="286"/>
      <c r="I5" s="286"/>
      <c r="J5" s="286"/>
      <c r="K5" s="286"/>
      <c r="L5" s="286"/>
      <c r="M5" s="286"/>
      <c r="N5" s="287"/>
      <c r="O5" s="35"/>
    </row>
    <row r="6" spans="1:40" ht="12.75" customHeight="1" x14ac:dyDescent="0.2">
      <c r="A6" s="2" t="s">
        <v>36</v>
      </c>
      <c r="B6" s="3" t="s">
        <v>36</v>
      </c>
      <c r="C6" s="3"/>
      <c r="D6" s="23"/>
      <c r="E6" s="286"/>
      <c r="F6" s="286"/>
      <c r="G6" s="286"/>
      <c r="H6" s="286"/>
      <c r="I6" s="286"/>
      <c r="J6" s="286"/>
      <c r="K6" s="286"/>
      <c r="L6" s="286"/>
      <c r="M6" s="286"/>
      <c r="N6" s="287"/>
      <c r="O6" s="35"/>
    </row>
    <row r="7" spans="1:40" ht="12.75" customHeight="1" x14ac:dyDescent="0.2">
      <c r="A7" s="24"/>
      <c r="B7" s="288"/>
      <c r="C7" s="288"/>
      <c r="D7" s="31"/>
      <c r="E7" s="289"/>
      <c r="F7" s="289"/>
      <c r="G7" s="289"/>
      <c r="H7" s="289"/>
      <c r="I7" s="289"/>
      <c r="J7" s="289"/>
      <c r="K7" s="289"/>
      <c r="L7" s="21"/>
      <c r="M7" s="289"/>
      <c r="N7" s="290"/>
      <c r="O7" s="36"/>
    </row>
    <row r="8" spans="1:40" ht="14.25" customHeight="1" x14ac:dyDescent="0.2">
      <c r="A8" s="262" t="s">
        <v>0</v>
      </c>
      <c r="B8" s="83" t="s">
        <v>1</v>
      </c>
      <c r="C8" s="82" t="s">
        <v>40</v>
      </c>
      <c r="D8" s="264" t="s">
        <v>9</v>
      </c>
      <c r="E8" s="264" t="s">
        <v>10</v>
      </c>
      <c r="F8" s="264" t="s">
        <v>11</v>
      </c>
      <c r="G8" s="266" t="s">
        <v>7</v>
      </c>
      <c r="H8" s="266"/>
      <c r="I8" s="267" t="s">
        <v>37</v>
      </c>
      <c r="J8" s="267" t="s">
        <v>8</v>
      </c>
      <c r="K8" s="267" t="s">
        <v>12</v>
      </c>
      <c r="L8" s="267" t="s">
        <v>38</v>
      </c>
      <c r="M8" s="267" t="s">
        <v>39</v>
      </c>
      <c r="N8" s="299" t="s">
        <v>13</v>
      </c>
      <c r="O8" s="37"/>
    </row>
    <row r="9" spans="1:40" ht="55.5" customHeight="1" thickBot="1" x14ac:dyDescent="0.25">
      <c r="A9" s="263"/>
      <c r="B9" s="301" t="s">
        <v>43</v>
      </c>
      <c r="C9" s="302"/>
      <c r="D9" s="265"/>
      <c r="E9" s="265"/>
      <c r="F9" s="265"/>
      <c r="G9" s="69" t="s">
        <v>2</v>
      </c>
      <c r="H9" s="69" t="s">
        <v>3</v>
      </c>
      <c r="I9" s="268"/>
      <c r="J9" s="268"/>
      <c r="K9" s="268"/>
      <c r="L9" s="268"/>
      <c r="M9" s="268"/>
      <c r="N9" s="300"/>
      <c r="O9" s="37"/>
    </row>
    <row r="10" spans="1:40" ht="15" customHeight="1" x14ac:dyDescent="0.2">
      <c r="A10" s="276" t="s">
        <v>45</v>
      </c>
      <c r="B10" s="277"/>
      <c r="C10" s="165"/>
      <c r="D10" s="254">
        <v>1</v>
      </c>
      <c r="E10" s="292"/>
      <c r="F10" s="293"/>
      <c r="G10" s="279"/>
      <c r="H10" s="280"/>
      <c r="I10" s="271" t="str">
        <f>IF(AND(G10&gt;0,H10&gt;0),G10-H10,"")</f>
        <v/>
      </c>
      <c r="J10" s="90"/>
      <c r="K10" s="91"/>
      <c r="L10" s="71"/>
      <c r="M10" s="71"/>
      <c r="N10" s="72"/>
      <c r="O10" s="85"/>
      <c r="P10" s="136" t="str">
        <f>IF(ISBLANK(H10),"",IF(AND(I10&gt;0.2,I10&lt;0.3),"Contamination, Labware, or Supersaturation of Dilution (D.I.) water.",IF(AND(I10&gt;0.29),"Review SOP's and fix the contamination issue.",IF(AND(I10&lt;0),"D.O. meter equipment issues."))))</f>
        <v/>
      </c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</row>
    <row r="11" spans="1:40" ht="15" customHeight="1" x14ac:dyDescent="0.2">
      <c r="A11" s="272"/>
      <c r="B11" s="278"/>
      <c r="C11" s="148"/>
      <c r="D11" s="255"/>
      <c r="E11" s="294"/>
      <c r="F11" s="295"/>
      <c r="G11" s="274"/>
      <c r="H11" s="201"/>
      <c r="I11" s="269"/>
      <c r="J11" s="92"/>
      <c r="K11" s="93"/>
      <c r="L11" s="59"/>
      <c r="M11" s="59"/>
      <c r="N11" s="61"/>
      <c r="O11" s="85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</row>
    <row r="12" spans="1:40" ht="15" customHeight="1" x14ac:dyDescent="0.2">
      <c r="A12" s="258" t="s">
        <v>45</v>
      </c>
      <c r="B12" s="273"/>
      <c r="C12" s="148"/>
      <c r="D12" s="255">
        <v>2</v>
      </c>
      <c r="E12" s="294"/>
      <c r="F12" s="295"/>
      <c r="G12" s="170"/>
      <c r="H12" s="170"/>
      <c r="I12" s="269" t="str">
        <f>IF(AND(G12&gt;0,H12&gt;0),G12-H12,"")</f>
        <v/>
      </c>
      <c r="J12" s="92"/>
      <c r="K12" s="93"/>
      <c r="L12" s="59"/>
      <c r="M12" s="59"/>
      <c r="N12" s="61"/>
      <c r="O12" s="86"/>
      <c r="P12" s="136" t="str">
        <f>IF(ISBLANK(H12),"",IF(AND(I12&gt;0.2,I12&lt;0.3),"Contamination, Labware, or Supersaturation of Dilution (D.I.) water.",IF(AND(I12&gt;0.29),"Review SOP's and fix the contamination issue.",IF(AND(I12&lt;0),"D.O. meter equipment issues."))))</f>
        <v/>
      </c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</row>
    <row r="13" spans="1:40" ht="15" customHeight="1" x14ac:dyDescent="0.2">
      <c r="A13" s="272"/>
      <c r="B13" s="274"/>
      <c r="C13" s="148"/>
      <c r="D13" s="255"/>
      <c r="E13" s="294"/>
      <c r="F13" s="295"/>
      <c r="G13" s="275"/>
      <c r="H13" s="275"/>
      <c r="I13" s="270"/>
      <c r="J13" s="92"/>
      <c r="K13" s="93"/>
      <c r="L13" s="59"/>
      <c r="M13" s="59"/>
      <c r="N13" s="61"/>
      <c r="O13" s="8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</row>
    <row r="14" spans="1:40" ht="15" customHeight="1" x14ac:dyDescent="0.2">
      <c r="A14" s="325" t="s">
        <v>45</v>
      </c>
      <c r="B14" s="278"/>
      <c r="C14" s="148"/>
      <c r="D14" s="255">
        <v>3</v>
      </c>
      <c r="E14" s="294"/>
      <c r="F14" s="295"/>
      <c r="G14" s="147"/>
      <c r="H14" s="147"/>
      <c r="I14" s="269" t="str">
        <f>IF(AND(G14&gt;0,H14&gt;0),G14-H14,"")</f>
        <v/>
      </c>
      <c r="J14" s="92"/>
      <c r="K14" s="93"/>
      <c r="L14" s="59"/>
      <c r="M14" s="59"/>
      <c r="N14" s="61"/>
      <c r="O14" s="86"/>
      <c r="P14" s="136" t="str">
        <f>IF(ISBLANK(H14),"",IF(AND(I14&gt;0.2,I14&lt;0.3),"Contamination, Labware, or Supersaturation of Dilution (D.I.) water.",IF(AND(I14&gt;0.29),"Review SOP's and fix the contamination issue.",IF(AND(I14&lt;0),"D.O. meter equipment issues."))))</f>
        <v/>
      </c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</row>
    <row r="15" spans="1:40" ht="15" customHeight="1" thickBot="1" x14ac:dyDescent="0.25">
      <c r="A15" s="326"/>
      <c r="B15" s="291"/>
      <c r="C15" s="149"/>
      <c r="D15" s="260"/>
      <c r="E15" s="296"/>
      <c r="F15" s="297"/>
      <c r="G15" s="156"/>
      <c r="H15" s="156"/>
      <c r="I15" s="298"/>
      <c r="J15" s="92"/>
      <c r="K15" s="93"/>
      <c r="L15" s="59"/>
      <c r="M15" s="59"/>
      <c r="N15" s="62"/>
      <c r="O15" s="8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</row>
    <row r="16" spans="1:40" ht="13.5" thickBot="1" x14ac:dyDescent="0.25">
      <c r="A16" s="8" t="s">
        <v>6</v>
      </c>
      <c r="B16" s="11"/>
      <c r="C16" s="9"/>
      <c r="D16" s="10"/>
      <c r="E16" s="31"/>
      <c r="F16" s="47"/>
      <c r="G16" s="251" t="s">
        <v>17</v>
      </c>
      <c r="H16" s="252"/>
      <c r="I16" s="80" t="e">
        <f>AVERAGEIF(I10:I15,"&gt;0")</f>
        <v>#DIV/0!</v>
      </c>
      <c r="J16" s="92"/>
      <c r="K16" s="93"/>
      <c r="L16" s="59"/>
      <c r="M16" s="59"/>
      <c r="N16" s="63"/>
      <c r="O16" s="87"/>
      <c r="P16" s="336" t="e">
        <f>IF(I16&gt;0.2,"Outside QA/QC parameters.","")</f>
        <v>#DIV/0!</v>
      </c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</row>
    <row r="17" spans="1:40" ht="15" customHeight="1" x14ac:dyDescent="0.2">
      <c r="A17" s="276" t="s">
        <v>4</v>
      </c>
      <c r="B17" s="165"/>
      <c r="C17" s="165"/>
      <c r="D17" s="254">
        <v>4</v>
      </c>
      <c r="E17" s="333" t="str">
        <f t="shared" ref="E17:E23" si="0">IF(AND(I17&gt;=2,H17&gt;=1),"","Delete Seed Values")</f>
        <v>Delete Seed Values</v>
      </c>
      <c r="F17" s="340"/>
      <c r="G17" s="169"/>
      <c r="H17" s="169"/>
      <c r="I17" s="334" t="str">
        <f t="shared" ref="I17:I23" si="1">IF(ISBLANK(H17),"",(G17-H17))</f>
        <v/>
      </c>
      <c r="J17" s="60"/>
      <c r="K17" s="60"/>
      <c r="L17" s="58"/>
      <c r="M17" s="58"/>
      <c r="N17" s="64"/>
      <c r="O17" s="84"/>
      <c r="P17" s="335" t="str">
        <f>IF(ISBLANK(H17),"",IF(AND(H17&lt;1),"Need to DELETE this individual seed control sample to perform accuarate SCF calculation. D.O. Depletion &lt; 1.0 mg/L remaining in bottle. Environmental sample too strong. Use LESS Sample. Need more nutrient water in bottle. Sample is not dilute enough.",IF(AND(G17-H17&lt;2),"Need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</row>
    <row r="18" spans="1:40" ht="15" customHeight="1" x14ac:dyDescent="0.2">
      <c r="A18" s="272"/>
      <c r="B18" s="148"/>
      <c r="C18" s="148"/>
      <c r="D18" s="255"/>
      <c r="E18" s="333"/>
      <c r="F18" s="256"/>
      <c r="G18" s="147"/>
      <c r="H18" s="147"/>
      <c r="I18" s="257"/>
      <c r="J18" s="60"/>
      <c r="K18" s="60"/>
      <c r="L18" s="10"/>
      <c r="M18" s="54"/>
      <c r="N18" s="65"/>
      <c r="O18" s="38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</row>
    <row r="19" spans="1:40" ht="15" customHeight="1" x14ac:dyDescent="0.2">
      <c r="A19" s="258" t="s">
        <v>4</v>
      </c>
      <c r="B19" s="148"/>
      <c r="C19" s="148"/>
      <c r="D19" s="255">
        <v>5</v>
      </c>
      <c r="E19" s="333" t="str">
        <f t="shared" si="0"/>
        <v>Delete Seed Values</v>
      </c>
      <c r="F19" s="256"/>
      <c r="G19" s="147"/>
      <c r="H19" s="147"/>
      <c r="I19" s="257" t="str">
        <f t="shared" si="1"/>
        <v/>
      </c>
      <c r="J19" s="60"/>
      <c r="K19" s="60"/>
      <c r="L19" s="55"/>
      <c r="M19" s="56"/>
      <c r="N19" s="75"/>
      <c r="O19" s="31"/>
      <c r="P19" s="335" t="str">
        <f t="shared" ref="P19" si="2">IF(ISBLANK(H19),"",IF(AND(H19&lt;1),"Need to DELETE this individual seed control sample to perform accuarate SCF calculation. D.O. Depletion &lt; 1.0 mg/L remaining in bottle. Environmental sample too strong. Use LESS Sample. Need more nutrient water in bottle. Sample is not dilute enough.",IF(AND(G19-H19&lt;2),"Need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</row>
    <row r="20" spans="1:40" ht="15" customHeight="1" x14ac:dyDescent="0.2">
      <c r="A20" s="272"/>
      <c r="B20" s="148"/>
      <c r="C20" s="148"/>
      <c r="D20" s="255"/>
      <c r="E20" s="333"/>
      <c r="F20" s="256"/>
      <c r="G20" s="147"/>
      <c r="H20" s="147"/>
      <c r="I20" s="257"/>
      <c r="J20" s="60"/>
      <c r="K20" s="60"/>
      <c r="L20" s="57"/>
      <c r="M20" s="56"/>
      <c r="N20" s="75"/>
      <c r="O20" s="31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</row>
    <row r="21" spans="1:40" ht="15" customHeight="1" x14ac:dyDescent="0.2">
      <c r="A21" s="258" t="s">
        <v>44</v>
      </c>
      <c r="B21" s="148"/>
      <c r="C21" s="148"/>
      <c r="D21" s="255">
        <v>6</v>
      </c>
      <c r="E21" s="333" t="str">
        <f t="shared" si="0"/>
        <v>Delete Seed Values</v>
      </c>
      <c r="F21" s="256"/>
      <c r="G21" s="147"/>
      <c r="H21" s="147"/>
      <c r="I21" s="257" t="str">
        <f t="shared" si="1"/>
        <v/>
      </c>
      <c r="J21" s="60"/>
      <c r="K21" s="60"/>
      <c r="L21" s="57"/>
      <c r="M21" s="56"/>
      <c r="N21" s="75"/>
      <c r="O21" s="31"/>
      <c r="P21" s="335" t="str">
        <f t="shared" ref="P21" si="3">IF(ISBLANK(H21),"",IF(AND(H21&lt;1),"Need to DELETE this individual seed control sample to perform accuarate SCF calculation. D.O. Depletion &lt; 1.0 mg/L remaining in bottle. Environmental sample too strong. Use LESS Sample. Need more nutrient water in bottle. Sample is not dilute enough.",IF(AND(G21-H21&lt;2),"Need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</row>
    <row r="22" spans="1:40" ht="15" customHeight="1" x14ac:dyDescent="0.2">
      <c r="A22" s="272"/>
      <c r="B22" s="148"/>
      <c r="C22" s="148"/>
      <c r="D22" s="255"/>
      <c r="E22" s="333"/>
      <c r="F22" s="256"/>
      <c r="G22" s="147"/>
      <c r="H22" s="147"/>
      <c r="I22" s="257"/>
      <c r="J22" s="60"/>
      <c r="K22" s="60"/>
      <c r="L22" s="57"/>
      <c r="M22" s="56"/>
      <c r="N22" s="75"/>
      <c r="O22" s="31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</row>
    <row r="23" spans="1:40" ht="15" customHeight="1" thickBot="1" x14ac:dyDescent="0.25">
      <c r="A23" s="258" t="s">
        <v>4</v>
      </c>
      <c r="B23" s="148"/>
      <c r="C23" s="148"/>
      <c r="D23" s="255">
        <v>7</v>
      </c>
      <c r="E23" s="333" t="str">
        <f t="shared" si="0"/>
        <v>Delete Seed Values</v>
      </c>
      <c r="F23" s="148"/>
      <c r="G23" s="147"/>
      <c r="H23" s="147"/>
      <c r="I23" s="257" t="str">
        <f t="shared" si="1"/>
        <v/>
      </c>
      <c r="J23" s="73"/>
      <c r="K23" s="73"/>
      <c r="L23" s="74"/>
      <c r="M23" s="76"/>
      <c r="N23" s="77"/>
      <c r="O23" s="31"/>
      <c r="P23" s="335" t="str">
        <f t="shared" ref="P23" si="4">IF(ISBLANK(H23),"",IF(AND(H23&lt;1),"Need to DELETE mLs Seed to perform accuarate SCF calculation. D.O. Depletion &lt; 1.0 mg/L remaining in bottle. Environmental sample too strong. Use LESS Sample. Need more nutrient water in bottle. Sample is not dilute enough.",IF(AND(G23-H23&lt;2),"Need to DELETE mLs Seed to perform accuarate SCF calculation. D.O. Depletion less than at least 2.0 mg/L. Environmental sample too weak. Use MORE Sample. Need less nutrient water in bottle. Sample is too dilute.","")))</f>
        <v/>
      </c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</row>
    <row r="24" spans="1:40" ht="15" customHeight="1" thickBot="1" x14ac:dyDescent="0.25">
      <c r="A24" s="259"/>
      <c r="B24" s="149"/>
      <c r="C24" s="149"/>
      <c r="D24" s="260"/>
      <c r="E24" s="333"/>
      <c r="F24" s="149"/>
      <c r="G24" s="156"/>
      <c r="H24" s="156"/>
      <c r="I24" s="261"/>
      <c r="J24" s="328" t="e">
        <f>IF(N24&lt;0.6,"SCF too Weak?","")</f>
        <v>#DIV/0!</v>
      </c>
      <c r="K24" s="328"/>
      <c r="L24" s="327" t="s">
        <v>46</v>
      </c>
      <c r="M24" s="327"/>
      <c r="N24" s="324" t="e">
        <f>IF(F25&gt;0,I25/F25,"")</f>
        <v>#DIV/0!</v>
      </c>
      <c r="O24" s="31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</row>
    <row r="25" spans="1:40" ht="15" customHeight="1" thickBot="1" x14ac:dyDescent="0.25">
      <c r="A25" s="8" t="s">
        <v>6</v>
      </c>
      <c r="B25" s="11"/>
      <c r="C25" s="9"/>
      <c r="D25" s="10"/>
      <c r="E25" s="31"/>
      <c r="F25" s="68" t="e">
        <f>AVERAGEIF(F17:F24,"&gt;0")</f>
        <v>#DIV/0!</v>
      </c>
      <c r="G25" s="251"/>
      <c r="H25" s="252"/>
      <c r="I25" s="81" t="e">
        <f>AVERAGEIF(I17:I24,"&gt;0")</f>
        <v>#DIV/0!</v>
      </c>
      <c r="J25" s="328" t="e">
        <f>IF(N24&gt;1,"SCF too Strong?","")</f>
        <v>#DIV/0!</v>
      </c>
      <c r="K25" s="328"/>
      <c r="L25" s="327"/>
      <c r="M25" s="327"/>
      <c r="N25" s="324"/>
      <c r="O25" s="31"/>
      <c r="P25" s="335" t="e">
        <f>IF(AND(N24&gt;1),"Increase dilution water. Seed correction sample too strong.",IF(AND(N24&lt;0.6),"Decrease dilution water. Seed correction sample too weak.",""))</f>
        <v>#DIV/0!</v>
      </c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</row>
    <row r="26" spans="1:40" ht="15" customHeight="1" x14ac:dyDescent="0.2">
      <c r="A26" s="253" t="s">
        <v>14</v>
      </c>
      <c r="B26" s="165"/>
      <c r="C26" s="165"/>
      <c r="D26" s="254">
        <v>8</v>
      </c>
      <c r="E26" s="167"/>
      <c r="F26" s="165"/>
      <c r="G26" s="169"/>
      <c r="H26" s="169"/>
      <c r="I26" s="238" t="str">
        <f>IF(AND(G26&gt;0,H26&gt;0),G26-H26,"")</f>
        <v/>
      </c>
      <c r="J26" s="238" t="str">
        <f>IF(F26&gt;0,N24*F26,"")</f>
        <v/>
      </c>
      <c r="K26" s="238" t="str">
        <f>IF(AND(G26&gt;0,H26&gt;0),I26-J26,"")</f>
        <v/>
      </c>
      <c r="L26" s="240">
        <f>IF(E26&gt;0,300/E26,0)</f>
        <v>0</v>
      </c>
      <c r="M26" s="240" t="str">
        <f>IF(AND(I26&gt;=2,H26&gt;=1),L26*K26,"INVALID")</f>
        <v>INVALID</v>
      </c>
      <c r="N26" s="242" t="e">
        <f>N32</f>
        <v>#DIV/0!</v>
      </c>
      <c r="O26" s="32"/>
      <c r="P26" s="136" t="str">
        <f>IF(ISBLANK(H26),"",IF(AND(M26&gt;228.5),"Decrease mLs of seed delivered to GGA bottle. Confirm with last 20 Standard deviation results.",IF(AND(M26&lt;167.5),"Increase mLs of seed delivered to GGA bottle. Confirm with last 20 Standard deviation results.","")))</f>
        <v/>
      </c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</row>
    <row r="27" spans="1:40" ht="15" customHeight="1" x14ac:dyDescent="0.2">
      <c r="A27" s="233"/>
      <c r="B27" s="148"/>
      <c r="C27" s="148"/>
      <c r="D27" s="255"/>
      <c r="E27" s="152"/>
      <c r="F27" s="148"/>
      <c r="G27" s="147"/>
      <c r="H27" s="147"/>
      <c r="I27" s="228"/>
      <c r="J27" s="239"/>
      <c r="K27" s="228"/>
      <c r="L27" s="241"/>
      <c r="M27" s="241"/>
      <c r="N27" s="243"/>
      <c r="O27" s="32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</row>
    <row r="28" spans="1:40" ht="15" customHeight="1" x14ac:dyDescent="0.2">
      <c r="A28" s="233" t="s">
        <v>14</v>
      </c>
      <c r="B28" s="148"/>
      <c r="C28" s="148"/>
      <c r="D28" s="235">
        <v>9</v>
      </c>
      <c r="E28" s="229"/>
      <c r="F28" s="227" t="str">
        <f>IF(F26&gt;0,F26,"")</f>
        <v/>
      </c>
      <c r="G28" s="147"/>
      <c r="H28" s="147"/>
      <c r="I28" s="228" t="str">
        <f>IF(AND(G28&gt;0,H28&gt;0),G28-H28,"")</f>
        <v/>
      </c>
      <c r="J28" s="239" t="e">
        <f>IF(F28&gt;0,N24*F28,"")</f>
        <v>#DIV/0!</v>
      </c>
      <c r="K28" s="239" t="str">
        <f>IF(AND(G28&gt;0,H28&gt;0),I28-J28,"")</f>
        <v/>
      </c>
      <c r="L28" s="247">
        <f>IF(E28&gt;0,300/E28,0)</f>
        <v>0</v>
      </c>
      <c r="M28" s="241" t="str">
        <f t="shared" ref="M28" si="5">IF(AND(I28&gt;=2,H28&gt;=1),L28*K28,"INVALID")</f>
        <v>INVALID</v>
      </c>
      <c r="N28" s="243"/>
      <c r="O28" s="32"/>
      <c r="P28" s="136" t="str">
        <f>IF(ISBLANK(H28),"",IF(AND(M28&gt;228.5),"Decrease mLs of seed delivered to GGA bottle. Confirm with last 20 Standard deviation results.",IF(AND(M28&lt;167.5),"Increase mLs of seed delivered to GGA bottle. Confirm with last 20 Standard deviation results.","")))</f>
        <v/>
      </c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</row>
    <row r="29" spans="1:40" ht="15" customHeight="1" x14ac:dyDescent="0.2">
      <c r="A29" s="233"/>
      <c r="B29" s="148"/>
      <c r="C29" s="148"/>
      <c r="D29" s="237"/>
      <c r="E29" s="229"/>
      <c r="F29" s="227"/>
      <c r="G29" s="147"/>
      <c r="H29" s="147"/>
      <c r="I29" s="228"/>
      <c r="J29" s="245"/>
      <c r="K29" s="246"/>
      <c r="L29" s="248"/>
      <c r="M29" s="241"/>
      <c r="N29" s="243"/>
      <c r="O29" s="32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</row>
    <row r="30" spans="1:40" ht="15" customHeight="1" x14ac:dyDescent="0.2">
      <c r="A30" s="233" t="s">
        <v>14</v>
      </c>
      <c r="B30" s="148"/>
      <c r="C30" s="148"/>
      <c r="D30" s="235">
        <v>10</v>
      </c>
      <c r="E30" s="229"/>
      <c r="F30" s="227" t="str">
        <f>IF(F26&gt;0,F26,"")</f>
        <v/>
      </c>
      <c r="G30" s="147"/>
      <c r="H30" s="147"/>
      <c r="I30" s="228" t="str">
        <f>IF(AND(G30&gt;0,H30&gt;0),G30-H30,"")</f>
        <v/>
      </c>
      <c r="J30" s="239" t="e">
        <f>IF(F30&gt;0,N24*F30,"")</f>
        <v>#DIV/0!</v>
      </c>
      <c r="K30" s="228" t="str">
        <f>IF(AND(G30&gt;0,H30&gt;0),I30-J30,"")</f>
        <v/>
      </c>
      <c r="L30" s="241">
        <f>IF(E30&gt;0,300/E30,0)</f>
        <v>0</v>
      </c>
      <c r="M30" s="241" t="str">
        <f t="shared" ref="M30" si="6">IF(AND(I30&gt;=2,H30&gt;=1),L30*K30,"INVALID")</f>
        <v>INVALID</v>
      </c>
      <c r="N30" s="243"/>
      <c r="O30" s="32"/>
      <c r="P30" s="136" t="str">
        <f t="shared" ref="P30" si="7">IF(ISBLANK(H30),"",IF(AND(M30&gt;228.5),"Decrease mLs of seed delivered to GGA bottle. Confirm with last 20 Standard deviation results.",IF(AND(M30&lt;167.5),"Increase mLs of seed delivered to GGA bottle. Confirm with last 20 Standard deviation results.","")))</f>
        <v/>
      </c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</row>
    <row r="31" spans="1:40" ht="15" customHeight="1" thickBot="1" x14ac:dyDescent="0.25">
      <c r="A31" s="234"/>
      <c r="B31" s="149"/>
      <c r="C31" s="149"/>
      <c r="D31" s="236"/>
      <c r="E31" s="230"/>
      <c r="F31" s="231"/>
      <c r="G31" s="147"/>
      <c r="H31" s="147"/>
      <c r="I31" s="232"/>
      <c r="J31" s="249"/>
      <c r="K31" s="232"/>
      <c r="L31" s="250"/>
      <c r="M31" s="250"/>
      <c r="N31" s="244"/>
      <c r="O31" s="32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</row>
    <row r="32" spans="1:40" ht="13.5" thickBot="1" x14ac:dyDescent="0.25">
      <c r="A32" s="8" t="s">
        <v>6</v>
      </c>
      <c r="B32" s="50"/>
      <c r="C32" s="9"/>
      <c r="D32" s="10"/>
      <c r="E32" s="9"/>
      <c r="F32" s="51"/>
      <c r="G32" s="50"/>
      <c r="H32" s="50"/>
      <c r="I32" s="49"/>
      <c r="J32" s="11"/>
      <c r="K32" s="11"/>
      <c r="L32" s="49"/>
      <c r="M32" s="48" t="s">
        <v>5</v>
      </c>
      <c r="N32" s="52" t="e">
        <f>AVERAGEIF(M26:M31,"&gt;0")</f>
        <v>#DIV/0!</v>
      </c>
      <c r="O32" s="33"/>
      <c r="P32" s="45"/>
      <c r="Q32" s="45"/>
      <c r="R32" s="45"/>
      <c r="S32" s="45"/>
      <c r="T32" s="45"/>
      <c r="U32" s="45"/>
      <c r="V32" s="45"/>
      <c r="W32" s="45"/>
      <c r="X32" s="45"/>
      <c r="Y32" s="46"/>
      <c r="Z32" s="46"/>
      <c r="AA32" s="46"/>
      <c r="AB32" s="46"/>
      <c r="AC32" s="46"/>
      <c r="AD32" s="46"/>
      <c r="AE32" s="46"/>
    </row>
    <row r="33" spans="1:40" ht="15" customHeight="1" x14ac:dyDescent="0.2">
      <c r="A33" s="209" t="s">
        <v>15</v>
      </c>
      <c r="B33" s="211"/>
      <c r="C33" s="211"/>
      <c r="D33" s="212">
        <v>11</v>
      </c>
      <c r="E33" s="213"/>
      <c r="F33" s="214"/>
      <c r="G33" s="217"/>
      <c r="H33" s="195"/>
      <c r="I33" s="196" t="str">
        <f>IF(AND(G33&gt;0,H33&gt;0),G33-H33,"")</f>
        <v/>
      </c>
      <c r="J33" s="203"/>
      <c r="K33" s="206" t="str">
        <f>IF(AND(G33&gt;0,H33&gt;0),I33-J33,"")</f>
        <v/>
      </c>
      <c r="L33" s="218">
        <f>IF(E33&gt;0,300/E33,0)</f>
        <v>0</v>
      </c>
      <c r="M33" s="219" t="str">
        <f>IF(AND(I33&gt;=2,H33&gt;=1),L33*K33,"INVALID")</f>
        <v>INVALID</v>
      </c>
      <c r="N33" s="179" t="e">
        <f>N43</f>
        <v>#DIV/0!</v>
      </c>
      <c r="O33" s="39"/>
      <c r="P33" s="136" t="str">
        <f>IF(ISBLANK(H33),"",IF(AND(H33&lt;1),"D.O. Depletion &lt; 1.0 mg/L remaining in bottle. Environmental sample too strong. Use LESS Sample. Need more nutrient water in bottle. Sample is not dilute enough.",IF(AND(G33-H33&lt;2),"D.O. Depletion less than at least 2.0 mg/L. Environmental sample too weak. Use MORE Sample. Need less nutrient water in bottle. Sample is too dilute.","")))</f>
        <v/>
      </c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</row>
    <row r="34" spans="1:40" ht="15" customHeight="1" x14ac:dyDescent="0.2">
      <c r="A34" s="210"/>
      <c r="B34" s="185"/>
      <c r="C34" s="185"/>
      <c r="D34" s="187"/>
      <c r="E34" s="189"/>
      <c r="F34" s="215"/>
      <c r="G34" s="191"/>
      <c r="H34" s="193"/>
      <c r="I34" s="197"/>
      <c r="J34" s="204"/>
      <c r="K34" s="175"/>
      <c r="L34" s="178"/>
      <c r="M34" s="172"/>
      <c r="N34" s="180"/>
      <c r="O34" s="40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</row>
    <row r="35" spans="1:40" ht="15" customHeight="1" x14ac:dyDescent="0.2">
      <c r="A35" s="182" t="s">
        <v>15</v>
      </c>
      <c r="B35" s="184"/>
      <c r="C35" s="184"/>
      <c r="D35" s="186">
        <v>12</v>
      </c>
      <c r="E35" s="188"/>
      <c r="F35" s="215"/>
      <c r="G35" s="190"/>
      <c r="H35" s="192"/>
      <c r="I35" s="194" t="str">
        <f t="shared" ref="I35" si="8">IF(AND(G35&gt;0,H35&gt;0),G35-H35,"")</f>
        <v/>
      </c>
      <c r="J35" s="204"/>
      <c r="K35" s="175" t="str">
        <f t="shared" ref="K35" si="9">IF(AND(G35&gt;0,H35&gt;0),I35-J35,"")</f>
        <v/>
      </c>
      <c r="L35" s="172">
        <f t="shared" ref="L35" si="10">IF(E35&gt;0,300/E35,0)</f>
        <v>0</v>
      </c>
      <c r="M35" s="172" t="str">
        <f>IF(AND(I35&gt;=2,H35&gt;=1),L35*K35,"INVALID")</f>
        <v>INVALID</v>
      </c>
      <c r="N35" s="180"/>
      <c r="O35" s="40"/>
      <c r="P35" s="136" t="str">
        <f t="shared" ref="P35" si="11">IF(ISBLANK(H35),"",IF(AND(H35&lt;1),"D.O. Depletion &lt; 1.0 mg/L remaining in bottle. Environmental sample too strong. Use LESS Sample. Need more nutrient water in bottle. Sample is not dilute enough.",IF(AND(G35-H35&lt;2),"D.O. Depletion less than at least 2.0 mg/L. Environmental sample too weak. Use MORE Sample. Need less nutrient water in bottle. Sample is too dilute.","")))</f>
        <v/>
      </c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</row>
    <row r="36" spans="1:40" ht="15" customHeight="1" x14ac:dyDescent="0.2">
      <c r="A36" s="183"/>
      <c r="B36" s="185"/>
      <c r="C36" s="185"/>
      <c r="D36" s="187"/>
      <c r="E36" s="189"/>
      <c r="F36" s="215"/>
      <c r="G36" s="191"/>
      <c r="H36" s="193"/>
      <c r="I36" s="194"/>
      <c r="J36" s="204"/>
      <c r="K36" s="175"/>
      <c r="L36" s="172"/>
      <c r="M36" s="172"/>
      <c r="N36" s="180"/>
      <c r="O36" s="40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</row>
    <row r="37" spans="1:40" ht="15" customHeight="1" x14ac:dyDescent="0.2">
      <c r="A37" s="198" t="s">
        <v>15</v>
      </c>
      <c r="B37" s="184"/>
      <c r="C37" s="184"/>
      <c r="D37" s="186">
        <v>13</v>
      </c>
      <c r="E37" s="188"/>
      <c r="F37" s="215"/>
      <c r="G37" s="190"/>
      <c r="H37" s="192"/>
      <c r="I37" s="194" t="str">
        <f t="shared" ref="I37:I41" si="12">IF(AND(G37&gt;0,H37&gt;0),G37-H37,"")</f>
        <v/>
      </c>
      <c r="J37" s="204"/>
      <c r="K37" s="175" t="str">
        <f t="shared" ref="K37" si="13">IF(AND(G37&gt;0,H37&gt;0),I37-J37,"")</f>
        <v/>
      </c>
      <c r="L37" s="172">
        <f t="shared" ref="L37" si="14">IF(E37&gt;0,300/E37,0)</f>
        <v>0</v>
      </c>
      <c r="M37" s="172" t="str">
        <f>IF(AND(I37&gt;=2,H37&gt;=1),L37*K37,"INVALID")</f>
        <v>INVALID</v>
      </c>
      <c r="N37" s="180"/>
      <c r="O37" s="40"/>
      <c r="P37" s="136" t="str">
        <f t="shared" ref="P37" si="15">IF(ISBLANK(H37),"",IF(AND(H37&lt;1),"D.O. Depletion &lt; 1.0 mg/L remaining in bottle. Environmental sample too strong. Use LESS Sample. Need more nutrient water in bottle. Sample is not dilute enough.",IF(AND(G37-H37&lt;2),"D.O. Depletion less than at least 2.0 mg/L. Environmental sample too weak. Use MORE Sample. Need less nutrient water in bottle. Sample is too dilute.","")))</f>
        <v/>
      </c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</row>
    <row r="38" spans="1:40" ht="15" customHeight="1" x14ac:dyDescent="0.2">
      <c r="A38" s="182"/>
      <c r="B38" s="220"/>
      <c r="C38" s="220"/>
      <c r="D38" s="221"/>
      <c r="E38" s="222"/>
      <c r="F38" s="215"/>
      <c r="G38" s="223"/>
      <c r="H38" s="224"/>
      <c r="I38" s="173"/>
      <c r="J38" s="204"/>
      <c r="K38" s="175"/>
      <c r="L38" s="172"/>
      <c r="M38" s="172"/>
      <c r="N38" s="180"/>
      <c r="O38" s="41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</row>
    <row r="39" spans="1:40" ht="15" customHeight="1" x14ac:dyDescent="0.2">
      <c r="A39" s="198" t="s">
        <v>15</v>
      </c>
      <c r="B39" s="184"/>
      <c r="C39" s="184"/>
      <c r="D39" s="186">
        <v>14</v>
      </c>
      <c r="E39" s="199"/>
      <c r="F39" s="215"/>
      <c r="G39" s="170"/>
      <c r="H39" s="170"/>
      <c r="I39" s="173" t="str">
        <f t="shared" si="12"/>
        <v/>
      </c>
      <c r="J39" s="204"/>
      <c r="K39" s="175" t="str">
        <f>IF(AND(G39&gt;0,H39&gt;0),I39-J39,"")</f>
        <v/>
      </c>
      <c r="L39" s="178">
        <f>IF(E39&gt;0,300/E39,0)</f>
        <v>0</v>
      </c>
      <c r="M39" s="172" t="str">
        <f>IF(AND(I39&gt;=2,H39&gt;=1),L39*K39,"INVALID")</f>
        <v>INVALID</v>
      </c>
      <c r="N39" s="180"/>
      <c r="O39" s="41"/>
      <c r="P39" s="136" t="str">
        <f t="shared" ref="P39" si="16">IF(ISBLANK(H39),"",IF(AND(H39&lt;1),"D.O. Depletion &lt; 1.0 mg/L remaining in bottle. Environmental sample too strong. Use LESS Sample. Need more nutrient water in bottle. Sample is not dilute enough.",IF(AND(G39-H39&lt;2),"D.O. Depletion less than at least 2.0 mg/L. Environmental sample too weak. Use MORE Sample. Need less nutrient water in bottle. Sample is too dilute.","")))</f>
        <v/>
      </c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</row>
    <row r="40" spans="1:40" ht="15" customHeight="1" x14ac:dyDescent="0.2">
      <c r="A40" s="182"/>
      <c r="B40" s="185"/>
      <c r="C40" s="185"/>
      <c r="D40" s="187"/>
      <c r="E40" s="200"/>
      <c r="F40" s="215"/>
      <c r="G40" s="201"/>
      <c r="H40" s="201"/>
      <c r="I40" s="202"/>
      <c r="J40" s="204"/>
      <c r="K40" s="175"/>
      <c r="L40" s="178"/>
      <c r="M40" s="172"/>
      <c r="N40" s="180"/>
      <c r="O40" s="41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</row>
    <row r="41" spans="1:40" ht="15" customHeight="1" x14ac:dyDescent="0.2">
      <c r="A41" s="198" t="s">
        <v>15</v>
      </c>
      <c r="B41" s="184"/>
      <c r="C41" s="184"/>
      <c r="D41" s="186">
        <v>15</v>
      </c>
      <c r="E41" s="199"/>
      <c r="F41" s="215"/>
      <c r="G41" s="170"/>
      <c r="H41" s="170"/>
      <c r="I41" s="173" t="str">
        <f t="shared" si="12"/>
        <v/>
      </c>
      <c r="J41" s="204"/>
      <c r="K41" s="175" t="str">
        <f t="shared" ref="K41" si="17">IF(AND(G41&gt;0,H41&gt;0),I41-J41,"")</f>
        <v/>
      </c>
      <c r="L41" s="172">
        <f t="shared" ref="L41" si="18">IF(E41&gt;0,300/E41,0)</f>
        <v>0</v>
      </c>
      <c r="M41" s="172" t="str">
        <f>IF(AND(I41&gt;=2,H41&gt;=1),L41*K41,"INVALID")</f>
        <v>INVALID</v>
      </c>
      <c r="N41" s="180"/>
      <c r="O41" s="41"/>
      <c r="P41" s="136" t="str">
        <f t="shared" ref="P41" si="19">IF(ISBLANK(H41),"",IF(AND(H41&lt;1),"D.O. Depletion &lt; 1.0 mg/L remaining in bottle. Environmental sample too strong. Use LESS Sample. Need more nutrient water in bottle. Sample is not dilute enough.",IF(AND(G41-H41&lt;2),"D.O. Depletion less than at least 2.0 mg/L. Environmental sample too weak. Use MORE Sample. Need less nutrient water in bottle. Sample is too dilute.","")))</f>
        <v/>
      </c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</row>
    <row r="42" spans="1:40" ht="15" customHeight="1" thickBot="1" x14ac:dyDescent="0.25">
      <c r="A42" s="207"/>
      <c r="B42" s="208"/>
      <c r="C42" s="208"/>
      <c r="D42" s="225"/>
      <c r="E42" s="226"/>
      <c r="F42" s="216"/>
      <c r="G42" s="171"/>
      <c r="H42" s="171"/>
      <c r="I42" s="174"/>
      <c r="J42" s="205"/>
      <c r="K42" s="176"/>
      <c r="L42" s="177"/>
      <c r="M42" s="177"/>
      <c r="N42" s="181"/>
      <c r="O42" s="41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</row>
    <row r="43" spans="1:40" ht="13.5" thickBot="1" x14ac:dyDescent="0.25">
      <c r="A43" s="8" t="s">
        <v>6</v>
      </c>
      <c r="B43" s="50"/>
      <c r="C43" s="9"/>
      <c r="D43" s="10"/>
      <c r="E43" s="9"/>
      <c r="F43" s="51"/>
      <c r="G43" s="50"/>
      <c r="H43" s="50"/>
      <c r="I43" s="49"/>
      <c r="J43" s="11"/>
      <c r="K43" s="11"/>
      <c r="L43" s="49"/>
      <c r="M43" s="48" t="s">
        <v>15</v>
      </c>
      <c r="N43" s="94" t="e">
        <f>AVERAGEIF(M33:M42,"&gt;0")</f>
        <v>#DIV/0!</v>
      </c>
      <c r="O43" s="33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</row>
    <row r="44" spans="1:40" ht="15" customHeight="1" x14ac:dyDescent="0.2">
      <c r="A44" s="164" t="s">
        <v>16</v>
      </c>
      <c r="B44" s="165"/>
      <c r="C44" s="165"/>
      <c r="D44" s="166">
        <v>16</v>
      </c>
      <c r="E44" s="167"/>
      <c r="F44" s="168" t="str">
        <f>IF(F26&gt;0,F26,"")</f>
        <v/>
      </c>
      <c r="G44" s="169"/>
      <c r="H44" s="169"/>
      <c r="I44" s="139" t="str">
        <f t="shared" ref="I44:I52" si="20">IF(AND(G44&gt;0,H44&gt;0),G44-H44,"")</f>
        <v/>
      </c>
      <c r="J44" s="158" t="e">
        <f>IF(F44&gt;0,N24*F44,"")</f>
        <v>#DIV/0!</v>
      </c>
      <c r="K44" s="159" t="str">
        <f t="shared" ref="K44:K52" si="21">IF(AND(G44&gt;0,H44&gt;0),I44-J44,"")</f>
        <v/>
      </c>
      <c r="L44" s="160">
        <f t="shared" ref="L44:L52" si="22">IF(E44&gt;0,300/E44,0)</f>
        <v>0</v>
      </c>
      <c r="M44" s="160" t="str">
        <f>IF(AND(I44&gt;=2,H44&gt;=1),L44*K44,"INVALID")</f>
        <v>INVALID</v>
      </c>
      <c r="N44" s="161" t="e">
        <f>N54</f>
        <v>#DIV/0!</v>
      </c>
      <c r="O44" s="39"/>
      <c r="P44" s="341" t="str">
        <f>IF(ISBLANK(H44),"",IF(AND(H44&lt;1),"D.O. Depletion &lt; 1.0 mg/L remaining in bottle. Environmental sample too strong. Use LESS Sample. Need more nutrient water in bottle. Sample is not dilute enough.",IF(AND(G44-H44&lt;2),"D.O. Depletion less than at least 2.0 mg/L. Environmental sample too weak. Use MORE Sample. Need less nutrient water in bottle. Sample is too dilute.","")))</f>
        <v/>
      </c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</row>
    <row r="45" spans="1:40" ht="15" customHeight="1" x14ac:dyDescent="0.2">
      <c r="A45" s="131"/>
      <c r="B45" s="148"/>
      <c r="C45" s="148"/>
      <c r="D45" s="157"/>
      <c r="E45" s="152"/>
      <c r="F45" s="154"/>
      <c r="G45" s="147"/>
      <c r="H45" s="147"/>
      <c r="I45" s="139"/>
      <c r="J45" s="141"/>
      <c r="K45" s="143"/>
      <c r="L45" s="145"/>
      <c r="M45" s="145"/>
      <c r="N45" s="162"/>
      <c r="O45" s="39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</row>
    <row r="46" spans="1:40" ht="15" customHeight="1" x14ac:dyDescent="0.2">
      <c r="A46" s="131" t="s">
        <v>16</v>
      </c>
      <c r="B46" s="148"/>
      <c r="C46" s="148"/>
      <c r="D46" s="157">
        <v>17</v>
      </c>
      <c r="E46" s="152"/>
      <c r="F46" s="154" t="str">
        <f>IF(F26&gt;0,F26,"")</f>
        <v/>
      </c>
      <c r="G46" s="147"/>
      <c r="H46" s="147"/>
      <c r="I46" s="139" t="str">
        <f t="shared" si="20"/>
        <v/>
      </c>
      <c r="J46" s="141" t="e">
        <f>IF(F46&gt;0,N24*F46,"")</f>
        <v>#DIV/0!</v>
      </c>
      <c r="K46" s="143" t="str">
        <f t="shared" si="21"/>
        <v/>
      </c>
      <c r="L46" s="145">
        <f t="shared" si="22"/>
        <v>0</v>
      </c>
      <c r="M46" s="145" t="str">
        <f t="shared" ref="M46" si="23">IF(AND(I46&gt;=2,H46&gt;=1),L46*K46,"INVALID")</f>
        <v>INVALID</v>
      </c>
      <c r="N46" s="162"/>
      <c r="O46" s="39"/>
      <c r="P46" s="341" t="str">
        <f t="shared" ref="P46" si="24">IF(ISBLANK(H46),"",IF(AND(H46&lt;1),"D.O. Depletion &lt; 1.0 mg/L remaining in bottle. Environmental sample too strong. Use LESS Sample. Need more nutrient water in bottle. Sample is not dilute enough.",IF(AND(G46-H46&lt;2),"D.O. Depletion less than at least 2.0 mg/L. Environmental sample too weak. Use MORE Sample. Need less nutrient water in bottle. Sample is too dilute.","")))</f>
        <v/>
      </c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41"/>
    </row>
    <row r="47" spans="1:40" ht="15" customHeight="1" x14ac:dyDescent="0.2">
      <c r="A47" s="131"/>
      <c r="B47" s="148"/>
      <c r="C47" s="148"/>
      <c r="D47" s="157"/>
      <c r="E47" s="152"/>
      <c r="F47" s="154"/>
      <c r="G47" s="147"/>
      <c r="H47" s="147"/>
      <c r="I47" s="139"/>
      <c r="J47" s="141"/>
      <c r="K47" s="143"/>
      <c r="L47" s="145"/>
      <c r="M47" s="145"/>
      <c r="N47" s="162"/>
      <c r="O47" s="39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</row>
    <row r="48" spans="1:40" ht="15" customHeight="1" x14ac:dyDescent="0.2">
      <c r="A48" s="131" t="s">
        <v>16</v>
      </c>
      <c r="B48" s="148"/>
      <c r="C48" s="148"/>
      <c r="D48" s="150">
        <v>18</v>
      </c>
      <c r="E48" s="152"/>
      <c r="F48" s="154" t="str">
        <f>IF(F26&gt;0,F26,"")</f>
        <v/>
      </c>
      <c r="G48" s="147"/>
      <c r="H48" s="147"/>
      <c r="I48" s="139" t="str">
        <f t="shared" si="20"/>
        <v/>
      </c>
      <c r="J48" s="141" t="e">
        <f>IF(F48&gt;0,N24*F48,"")</f>
        <v>#DIV/0!</v>
      </c>
      <c r="K48" s="143" t="str">
        <f t="shared" si="21"/>
        <v/>
      </c>
      <c r="L48" s="145">
        <f t="shared" si="22"/>
        <v>0</v>
      </c>
      <c r="M48" s="145" t="str">
        <f t="shared" ref="M48" si="25">IF(AND(I48&gt;=2,H48&gt;=1),L48*K48,"INVALID")</f>
        <v>INVALID</v>
      </c>
      <c r="N48" s="162"/>
      <c r="O48" s="39"/>
      <c r="P48" s="341" t="str">
        <f t="shared" ref="P48" si="26">IF(ISBLANK(H48),"",IF(AND(H48&lt;1),"D.O. Depletion &lt; 1.0 mg/L remaining in bottle. Environmental sample too strong. Use LESS Sample. Need more nutrient water in bottle. Sample is not dilute enough.",IF(AND(G48-H48&lt;2),"D.O. Depletion less than at least 2.0 mg/L. Environmental sample too weak. Use MORE Sample. Need less nutrient water in bottle. Sample is too dilute.","")))</f>
        <v/>
      </c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</row>
    <row r="49" spans="1:40" ht="15" customHeight="1" x14ac:dyDescent="0.2">
      <c r="A49" s="131"/>
      <c r="B49" s="148"/>
      <c r="C49" s="148"/>
      <c r="D49" s="150"/>
      <c r="E49" s="152"/>
      <c r="F49" s="154"/>
      <c r="G49" s="147"/>
      <c r="H49" s="147"/>
      <c r="I49" s="139"/>
      <c r="J49" s="141"/>
      <c r="K49" s="143"/>
      <c r="L49" s="145"/>
      <c r="M49" s="145"/>
      <c r="N49" s="162"/>
      <c r="O49" s="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</row>
    <row r="50" spans="1:40" ht="15" customHeight="1" x14ac:dyDescent="0.2">
      <c r="A50" s="131" t="s">
        <v>16</v>
      </c>
      <c r="B50" s="148"/>
      <c r="C50" s="148"/>
      <c r="D50" s="150">
        <v>19</v>
      </c>
      <c r="E50" s="152"/>
      <c r="F50" s="154" t="str">
        <f>IF(F26&gt;0,F26,"")</f>
        <v/>
      </c>
      <c r="G50" s="147"/>
      <c r="H50" s="147"/>
      <c r="I50" s="139" t="str">
        <f t="shared" si="20"/>
        <v/>
      </c>
      <c r="J50" s="141" t="e">
        <f>IF(F50&gt;0,N24*F50,"")</f>
        <v>#DIV/0!</v>
      </c>
      <c r="K50" s="143" t="str">
        <f t="shared" si="21"/>
        <v/>
      </c>
      <c r="L50" s="145">
        <f t="shared" si="22"/>
        <v>0</v>
      </c>
      <c r="M50" s="145" t="str">
        <f t="shared" ref="M50" si="27">IF(AND(I50&gt;=2,H50&gt;=1),L50*K50,"INVALID")</f>
        <v>INVALID</v>
      </c>
      <c r="N50" s="162"/>
      <c r="O50" s="41"/>
      <c r="P50" s="341" t="str">
        <f t="shared" ref="P50" si="28">IF(ISBLANK(H50),"",IF(AND(H50&lt;1),"D.O. Depletion &lt; 1.0 mg/L remaining in bottle. Environmental sample too strong. Use LESS Sample. Need more nutrient water in bottle. Sample is not dilute enough.",IF(AND(G50-H50&lt;2),"D.O. Depletion less than at least 2.0 mg/L. Environmental sample too weak. Use MORE Sample. Need less nutrient water in bottle. Sample is too dilute.","")))</f>
        <v/>
      </c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</row>
    <row r="51" spans="1:40" ht="15" customHeight="1" x14ac:dyDescent="0.2">
      <c r="A51" s="131"/>
      <c r="B51" s="148"/>
      <c r="C51" s="148"/>
      <c r="D51" s="150"/>
      <c r="E51" s="152"/>
      <c r="F51" s="154"/>
      <c r="G51" s="147"/>
      <c r="H51" s="147"/>
      <c r="I51" s="139"/>
      <c r="J51" s="141"/>
      <c r="K51" s="143"/>
      <c r="L51" s="145"/>
      <c r="M51" s="145"/>
      <c r="N51" s="162"/>
      <c r="O51" s="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</row>
    <row r="52" spans="1:40" ht="15" customHeight="1" x14ac:dyDescent="0.2">
      <c r="A52" s="131" t="s">
        <v>16</v>
      </c>
      <c r="B52" s="148"/>
      <c r="C52" s="148"/>
      <c r="D52" s="150">
        <v>20</v>
      </c>
      <c r="E52" s="152"/>
      <c r="F52" s="154" t="str">
        <f>IF(F26&gt;0,F26,"")</f>
        <v/>
      </c>
      <c r="G52" s="147"/>
      <c r="H52" s="147"/>
      <c r="I52" s="139" t="str">
        <f t="shared" si="20"/>
        <v/>
      </c>
      <c r="J52" s="141" t="e">
        <f>IF(F52&gt;0,N24*F52,"")</f>
        <v>#DIV/0!</v>
      </c>
      <c r="K52" s="143" t="str">
        <f t="shared" si="21"/>
        <v/>
      </c>
      <c r="L52" s="145">
        <f t="shared" si="22"/>
        <v>0</v>
      </c>
      <c r="M52" s="145" t="str">
        <f t="shared" ref="M52" si="29">IF(AND(I52&gt;=2,H52&gt;=1),L52*K52,"INVALID")</f>
        <v>INVALID</v>
      </c>
      <c r="N52" s="162"/>
      <c r="O52" s="41"/>
      <c r="P52" s="341" t="str">
        <f t="shared" ref="P52" si="30">IF(ISBLANK(H52),"",IF(AND(H52&lt;1),"D.O. Depletion &lt; 1.0 mg/L remaining in bottle. Environmental sample too strong. Use LESS Sample. Need more nutrient water in bottle. Sample is not dilute enough.",IF(AND(G52-H52&lt;2),"D.O. Depletion less than at least 2.0 mg/L. Environmental sample too weak. Use MORE Sample. Need less nutrient water in bottle. Sample is too dilute.","")))</f>
        <v/>
      </c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</row>
    <row r="53" spans="1:40" ht="15" customHeight="1" thickBot="1" x14ac:dyDescent="0.25">
      <c r="A53" s="132"/>
      <c r="B53" s="149"/>
      <c r="C53" s="149"/>
      <c r="D53" s="151"/>
      <c r="E53" s="153"/>
      <c r="F53" s="155"/>
      <c r="G53" s="156"/>
      <c r="H53" s="156"/>
      <c r="I53" s="140"/>
      <c r="J53" s="142"/>
      <c r="K53" s="144"/>
      <c r="L53" s="146"/>
      <c r="M53" s="146"/>
      <c r="N53" s="163"/>
      <c r="O53" s="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</row>
    <row r="54" spans="1:40" ht="12.2" customHeight="1" thickBot="1" x14ac:dyDescent="0.25">
      <c r="A54" s="4" t="s">
        <v>6</v>
      </c>
      <c r="B54" s="26"/>
      <c r="C54" s="6"/>
      <c r="D54" s="7"/>
      <c r="E54" s="6"/>
      <c r="F54" s="27"/>
      <c r="G54" s="26"/>
      <c r="H54" s="26"/>
      <c r="I54" s="12"/>
      <c r="J54" s="5"/>
      <c r="K54" s="5"/>
      <c r="L54" s="12"/>
      <c r="M54" s="28" t="s">
        <v>16</v>
      </c>
      <c r="N54" s="29" t="e">
        <f>AVERAGEIF(M44:M49,"&gt;0")</f>
        <v>#DIV/0!</v>
      </c>
      <c r="O54" s="33"/>
    </row>
    <row r="55" spans="1:40" ht="18" customHeight="1" thickBot="1" x14ac:dyDescent="0.25">
      <c r="A55" s="30" t="s">
        <v>26</v>
      </c>
      <c r="B55" s="70"/>
      <c r="C55" s="31"/>
      <c r="D55" s="31"/>
      <c r="E55" s="31"/>
      <c r="F55" s="31"/>
      <c r="G55" s="31"/>
      <c r="H55" s="31"/>
      <c r="I55" s="31"/>
      <c r="J55" s="31"/>
      <c r="K55" s="31"/>
      <c r="L55" s="137" t="s">
        <v>23</v>
      </c>
      <c r="M55" s="138"/>
      <c r="N55" s="44" t="e">
        <f>(N43-N54)/N43*100%</f>
        <v>#DIV/0!</v>
      </c>
      <c r="O55" s="42"/>
    </row>
    <row r="56" spans="1:40" ht="18" customHeight="1" x14ac:dyDescent="0.2">
      <c r="A56" s="315"/>
      <c r="B56" s="316"/>
      <c r="C56" s="316"/>
      <c r="D56" s="316"/>
      <c r="E56" s="316"/>
      <c r="F56" s="316"/>
      <c r="G56" s="317"/>
      <c r="H56" s="330" t="s">
        <v>41</v>
      </c>
      <c r="I56" s="331"/>
      <c r="J56" s="331"/>
      <c r="K56" s="331"/>
      <c r="L56" s="332"/>
      <c r="M56" s="53" t="s">
        <v>34</v>
      </c>
      <c r="N56" s="22" t="s">
        <v>35</v>
      </c>
      <c r="O56" s="84"/>
      <c r="P56" s="13"/>
      <c r="Q56" s="13"/>
    </row>
    <row r="57" spans="1:40" ht="18" customHeight="1" x14ac:dyDescent="0.2">
      <c r="A57" s="318"/>
      <c r="B57" s="319"/>
      <c r="C57" s="319"/>
      <c r="D57" s="319"/>
      <c r="E57" s="319"/>
      <c r="F57" s="319"/>
      <c r="G57" s="320"/>
      <c r="H57" s="306" t="s">
        <v>48</v>
      </c>
      <c r="I57" s="307"/>
      <c r="J57" s="307"/>
      <c r="K57" s="307"/>
      <c r="L57" s="308"/>
      <c r="M57" s="15" t="s">
        <v>27</v>
      </c>
      <c r="N57" s="16" t="s">
        <v>32</v>
      </c>
      <c r="O57" s="10"/>
    </row>
    <row r="58" spans="1:40" ht="18" customHeight="1" x14ac:dyDescent="0.2">
      <c r="A58" s="318"/>
      <c r="B58" s="319"/>
      <c r="C58" s="319"/>
      <c r="D58" s="319"/>
      <c r="E58" s="319"/>
      <c r="F58" s="319"/>
      <c r="G58" s="320"/>
      <c r="H58" s="304" t="s">
        <v>18</v>
      </c>
      <c r="I58" s="303"/>
      <c r="J58" s="303"/>
      <c r="K58" s="303"/>
      <c r="L58" s="305"/>
      <c r="M58" s="15" t="s">
        <v>28</v>
      </c>
      <c r="N58" s="16" t="s">
        <v>33</v>
      </c>
      <c r="O58" s="10"/>
    </row>
    <row r="59" spans="1:40" ht="18" customHeight="1" x14ac:dyDescent="0.2">
      <c r="A59" s="318"/>
      <c r="B59" s="319"/>
      <c r="C59" s="319"/>
      <c r="D59" s="319"/>
      <c r="E59" s="319"/>
      <c r="F59" s="319"/>
      <c r="G59" s="320"/>
      <c r="H59" s="304" t="s">
        <v>49</v>
      </c>
      <c r="I59" s="303"/>
      <c r="J59" s="303"/>
      <c r="K59" s="303"/>
      <c r="L59" s="305"/>
      <c r="M59" s="15" t="s">
        <v>29</v>
      </c>
      <c r="N59" s="16" t="s">
        <v>27</v>
      </c>
      <c r="O59" s="10"/>
    </row>
    <row r="60" spans="1:40" ht="18" customHeight="1" x14ac:dyDescent="0.2">
      <c r="A60" s="318"/>
      <c r="B60" s="319"/>
      <c r="C60" s="319"/>
      <c r="D60" s="319"/>
      <c r="E60" s="319"/>
      <c r="F60" s="319"/>
      <c r="G60" s="320"/>
      <c r="H60" s="133" t="s">
        <v>50</v>
      </c>
      <c r="I60" s="134"/>
      <c r="J60" s="134"/>
      <c r="K60" s="134"/>
      <c r="L60" s="135"/>
      <c r="M60" s="15" t="s">
        <v>30</v>
      </c>
      <c r="N60" s="16" t="s">
        <v>28</v>
      </c>
      <c r="O60" s="10"/>
    </row>
    <row r="61" spans="1:40" ht="18" customHeight="1" x14ac:dyDescent="0.2">
      <c r="A61" s="318"/>
      <c r="B61" s="319"/>
      <c r="C61" s="319"/>
      <c r="D61" s="319"/>
      <c r="E61" s="319"/>
      <c r="F61" s="319"/>
      <c r="G61" s="320"/>
      <c r="H61" s="306" t="s">
        <v>42</v>
      </c>
      <c r="I61" s="307"/>
      <c r="J61" s="307"/>
      <c r="K61" s="307"/>
      <c r="L61" s="308"/>
      <c r="M61" s="15" t="s">
        <v>31</v>
      </c>
      <c r="N61" s="16" t="s">
        <v>29</v>
      </c>
      <c r="O61" s="10"/>
    </row>
    <row r="62" spans="1:40" ht="18" customHeight="1" x14ac:dyDescent="0.2">
      <c r="A62" s="318"/>
      <c r="B62" s="319"/>
      <c r="C62" s="319"/>
      <c r="D62" s="319"/>
      <c r="E62" s="319"/>
      <c r="F62" s="319"/>
      <c r="G62" s="320"/>
      <c r="H62" s="309" t="s">
        <v>47</v>
      </c>
      <c r="I62" s="310"/>
      <c r="J62" s="310"/>
      <c r="K62" s="310"/>
      <c r="L62" s="311"/>
      <c r="M62" s="15" t="s">
        <v>32</v>
      </c>
      <c r="N62" s="16" t="s">
        <v>30</v>
      </c>
      <c r="O62" s="10"/>
    </row>
    <row r="63" spans="1:40" ht="18" customHeight="1" thickBot="1" x14ac:dyDescent="0.25">
      <c r="A63" s="321"/>
      <c r="B63" s="322"/>
      <c r="C63" s="322"/>
      <c r="D63" s="322"/>
      <c r="E63" s="322"/>
      <c r="F63" s="322"/>
      <c r="G63" s="323"/>
      <c r="H63" s="312"/>
      <c r="I63" s="313"/>
      <c r="J63" s="313"/>
      <c r="K63" s="313"/>
      <c r="L63" s="314"/>
      <c r="M63" s="17" t="s">
        <v>33</v>
      </c>
      <c r="N63" s="18" t="s">
        <v>31</v>
      </c>
      <c r="O63" s="10"/>
    </row>
    <row r="64" spans="1:40" x14ac:dyDescent="0.2">
      <c r="A64" s="329"/>
      <c r="B64" s="329"/>
      <c r="C64" s="329"/>
      <c r="D64" s="329"/>
      <c r="E64" s="329"/>
      <c r="H64" s="67"/>
    </row>
    <row r="65" spans="1:10" x14ac:dyDescent="0.2">
      <c r="A65" s="329"/>
      <c r="B65" s="329"/>
      <c r="C65" s="329"/>
      <c r="D65" s="329"/>
      <c r="E65" s="329"/>
    </row>
    <row r="66" spans="1:10" x14ac:dyDescent="0.2">
      <c r="A66" s="329"/>
      <c r="B66" s="337"/>
      <c r="C66" s="337"/>
      <c r="D66" s="337"/>
      <c r="E66" s="337"/>
      <c r="J66" s="67"/>
    </row>
    <row r="67" spans="1:10" x14ac:dyDescent="0.2">
      <c r="A67" s="337"/>
      <c r="B67" s="337"/>
      <c r="C67" s="337"/>
      <c r="D67" s="337"/>
      <c r="E67" s="337"/>
    </row>
    <row r="68" spans="1:10" x14ac:dyDescent="0.2">
      <c r="A68" s="338"/>
      <c r="B68" s="339"/>
      <c r="C68" s="339"/>
      <c r="D68" s="339"/>
      <c r="E68" s="339"/>
    </row>
    <row r="69" spans="1:10" x14ac:dyDescent="0.2">
      <c r="A69" s="303"/>
      <c r="B69" s="303"/>
      <c r="C69" s="303"/>
      <c r="D69" s="303"/>
      <c r="E69" s="303"/>
    </row>
    <row r="70" spans="1:10" x14ac:dyDescent="0.2">
      <c r="A70" s="31"/>
      <c r="B70" s="31"/>
      <c r="C70" s="31"/>
      <c r="D70" s="31"/>
      <c r="E70" s="31"/>
    </row>
  </sheetData>
  <sheetProtection algorithmName="SHA-512" hashValue="SBgocJu+x1opbsLVayuLYxMi+O+Or6XS3O8S8xJh9wNYceWnuB6brBfehGuM3VQl4V5wlrOx0dejiu5iyx78nw==" saltValue="wSOjrGcHHf3B/cCz1E5jmQ==" spinCount="100000" sheet="1" objects="1" scenarios="1"/>
  <mergeCells count="285">
    <mergeCell ref="I8:I9"/>
    <mergeCell ref="H10:H11"/>
    <mergeCell ref="I10:I11"/>
    <mergeCell ref="P10:AN11"/>
    <mergeCell ref="E1:N3"/>
    <mergeCell ref="B3:C3"/>
    <mergeCell ref="E4:N6"/>
    <mergeCell ref="B5:C5"/>
    <mergeCell ref="B7:C7"/>
    <mergeCell ref="E7:F7"/>
    <mergeCell ref="G7:K7"/>
    <mergeCell ref="M7:N7"/>
    <mergeCell ref="J8:J9"/>
    <mergeCell ref="K8:K9"/>
    <mergeCell ref="L8:L9"/>
    <mergeCell ref="M8:M9"/>
    <mergeCell ref="N8:N9"/>
    <mergeCell ref="B9:C9"/>
    <mergeCell ref="A10:A11"/>
    <mergeCell ref="B10:B11"/>
    <mergeCell ref="C10:C11"/>
    <mergeCell ref="D10:D11"/>
    <mergeCell ref="E10:F15"/>
    <mergeCell ref="G10:G11"/>
    <mergeCell ref="A8:A9"/>
    <mergeCell ref="D8:D9"/>
    <mergeCell ref="E8:E9"/>
    <mergeCell ref="F8:F9"/>
    <mergeCell ref="G8:H8"/>
    <mergeCell ref="P12:AN13"/>
    <mergeCell ref="A14:A15"/>
    <mergeCell ref="B14:B15"/>
    <mergeCell ref="C14:C15"/>
    <mergeCell ref="D14:D15"/>
    <mergeCell ref="G14:G15"/>
    <mergeCell ref="H14:H15"/>
    <mergeCell ref="I14:I15"/>
    <mergeCell ref="P14:AN15"/>
    <mergeCell ref="A12:A13"/>
    <mergeCell ref="B12:B13"/>
    <mergeCell ref="C12:C13"/>
    <mergeCell ref="D12:D13"/>
    <mergeCell ref="G12:G13"/>
    <mergeCell ref="H12:H13"/>
    <mergeCell ref="I12:I13"/>
    <mergeCell ref="G16:H16"/>
    <mergeCell ref="P16:AN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P17:AN18"/>
    <mergeCell ref="A19:A20"/>
    <mergeCell ref="B19:B20"/>
    <mergeCell ref="C19:C20"/>
    <mergeCell ref="D19:D20"/>
    <mergeCell ref="E19:E20"/>
    <mergeCell ref="F19:F20"/>
    <mergeCell ref="G19:G20"/>
    <mergeCell ref="H19:H20"/>
    <mergeCell ref="P19:AN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P23:AN24"/>
    <mergeCell ref="J24:K24"/>
    <mergeCell ref="L24:M25"/>
    <mergeCell ref="N24:N25"/>
    <mergeCell ref="G25:H25"/>
    <mergeCell ref="J25:K25"/>
    <mergeCell ref="P25:AN25"/>
    <mergeCell ref="I21:I22"/>
    <mergeCell ref="P21:AN22"/>
    <mergeCell ref="M26:M27"/>
    <mergeCell ref="N26:N31"/>
    <mergeCell ref="P26:AN27"/>
    <mergeCell ref="A28:A29"/>
    <mergeCell ref="B28:B29"/>
    <mergeCell ref="C28:C29"/>
    <mergeCell ref="D28:D29"/>
    <mergeCell ref="E28:E29"/>
    <mergeCell ref="F28:F29"/>
    <mergeCell ref="G28:G29"/>
    <mergeCell ref="G26:G27"/>
    <mergeCell ref="H26:H27"/>
    <mergeCell ref="I26:I27"/>
    <mergeCell ref="J26:J27"/>
    <mergeCell ref="K26:K27"/>
    <mergeCell ref="L26:L27"/>
    <mergeCell ref="A26:A27"/>
    <mergeCell ref="B26:B27"/>
    <mergeCell ref="C26:C27"/>
    <mergeCell ref="D26:D27"/>
    <mergeCell ref="E26:E27"/>
    <mergeCell ref="F26:F27"/>
    <mergeCell ref="P28:AN29"/>
    <mergeCell ref="A30:A31"/>
    <mergeCell ref="P30:AN31"/>
    <mergeCell ref="B30:B31"/>
    <mergeCell ref="C30:C31"/>
    <mergeCell ref="D30:D31"/>
    <mergeCell ref="E30:E31"/>
    <mergeCell ref="F30:F31"/>
    <mergeCell ref="G30:G31"/>
    <mergeCell ref="H30:H31"/>
    <mergeCell ref="I30:I31"/>
    <mergeCell ref="J28:J29"/>
    <mergeCell ref="K28:K29"/>
    <mergeCell ref="L28:L29"/>
    <mergeCell ref="M28:M29"/>
    <mergeCell ref="J30:J31"/>
    <mergeCell ref="K30:K31"/>
    <mergeCell ref="L30:L31"/>
    <mergeCell ref="M30:M31"/>
    <mergeCell ref="H28:H29"/>
    <mergeCell ref="I28:I29"/>
    <mergeCell ref="L35:L36"/>
    <mergeCell ref="M35:M36"/>
    <mergeCell ref="A33:A34"/>
    <mergeCell ref="B33:B34"/>
    <mergeCell ref="C33:C34"/>
    <mergeCell ref="D33:D34"/>
    <mergeCell ref="E33:E34"/>
    <mergeCell ref="L33:L34"/>
    <mergeCell ref="M33:M34"/>
    <mergeCell ref="A35:A36"/>
    <mergeCell ref="B35:B36"/>
    <mergeCell ref="C35:C36"/>
    <mergeCell ref="D35:D36"/>
    <mergeCell ref="E35:E36"/>
    <mergeCell ref="G35:G36"/>
    <mergeCell ref="F33:F42"/>
    <mergeCell ref="G33:G34"/>
    <mergeCell ref="H33:H34"/>
    <mergeCell ref="I33:I34"/>
    <mergeCell ref="J33:J42"/>
    <mergeCell ref="K33:K34"/>
    <mergeCell ref="H35:H36"/>
    <mergeCell ref="I35:I36"/>
    <mergeCell ref="I39:I40"/>
    <mergeCell ref="H41:H42"/>
    <mergeCell ref="I41:I42"/>
    <mergeCell ref="K41:K42"/>
    <mergeCell ref="L41:L42"/>
    <mergeCell ref="M41:M42"/>
    <mergeCell ref="P41:AN42"/>
    <mergeCell ref="A39:A40"/>
    <mergeCell ref="B39:B40"/>
    <mergeCell ref="C39:C40"/>
    <mergeCell ref="D39:D40"/>
    <mergeCell ref="E39:E40"/>
    <mergeCell ref="G39:G40"/>
    <mergeCell ref="K39:K40"/>
    <mergeCell ref="L39:L40"/>
    <mergeCell ref="M39:M40"/>
    <mergeCell ref="A41:A42"/>
    <mergeCell ref="B41:B42"/>
    <mergeCell ref="C41:C42"/>
    <mergeCell ref="D41:D42"/>
    <mergeCell ref="E41:E42"/>
    <mergeCell ref="G41:G42"/>
    <mergeCell ref="N33:N42"/>
    <mergeCell ref="P33:AN34"/>
    <mergeCell ref="K35:K36"/>
    <mergeCell ref="P35:AN36"/>
    <mergeCell ref="A37:A38"/>
    <mergeCell ref="B37:B38"/>
    <mergeCell ref="C37:C38"/>
    <mergeCell ref="D37:D38"/>
    <mergeCell ref="E37:E38"/>
    <mergeCell ref="G37:G38"/>
    <mergeCell ref="H37:H38"/>
    <mergeCell ref="H39:H40"/>
    <mergeCell ref="P39:AN40"/>
    <mergeCell ref="K37:K38"/>
    <mergeCell ref="L37:L38"/>
    <mergeCell ref="M37:M38"/>
    <mergeCell ref="P37:AN38"/>
    <mergeCell ref="I37:I38"/>
    <mergeCell ref="M44:M45"/>
    <mergeCell ref="N44:N53"/>
    <mergeCell ref="P44:AN45"/>
    <mergeCell ref="A46:A47"/>
    <mergeCell ref="B46:B47"/>
    <mergeCell ref="C46:C47"/>
    <mergeCell ref="D46:D47"/>
    <mergeCell ref="E46:E47"/>
    <mergeCell ref="F46:F47"/>
    <mergeCell ref="G46:G47"/>
    <mergeCell ref="G44:G45"/>
    <mergeCell ref="H44:H45"/>
    <mergeCell ref="I44:I45"/>
    <mergeCell ref="J44:J45"/>
    <mergeCell ref="K44:K45"/>
    <mergeCell ref="L44:L45"/>
    <mergeCell ref="A44:A45"/>
    <mergeCell ref="B44:B45"/>
    <mergeCell ref="C44:C45"/>
    <mergeCell ref="D44:D45"/>
    <mergeCell ref="E44:E45"/>
    <mergeCell ref="F44:F45"/>
    <mergeCell ref="P46:AN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H46:H47"/>
    <mergeCell ref="I46:I47"/>
    <mergeCell ref="J46:J47"/>
    <mergeCell ref="K46:K47"/>
    <mergeCell ref="L46:L47"/>
    <mergeCell ref="M46:M47"/>
    <mergeCell ref="J48:J49"/>
    <mergeCell ref="K48:K49"/>
    <mergeCell ref="L48:L49"/>
    <mergeCell ref="M48:M49"/>
    <mergeCell ref="P48:AN49"/>
    <mergeCell ref="A50:A51"/>
    <mergeCell ref="B50:B51"/>
    <mergeCell ref="C50:C51"/>
    <mergeCell ref="D50:D51"/>
    <mergeCell ref="E50:E51"/>
    <mergeCell ref="L50:L51"/>
    <mergeCell ref="M50:M51"/>
    <mergeCell ref="P50:AN51"/>
    <mergeCell ref="A52:A53"/>
    <mergeCell ref="B52:B53"/>
    <mergeCell ref="C52:C53"/>
    <mergeCell ref="D52:D53"/>
    <mergeCell ref="E52:E53"/>
    <mergeCell ref="F52:F53"/>
    <mergeCell ref="G52:G53"/>
    <mergeCell ref="F50:F51"/>
    <mergeCell ref="G50:G51"/>
    <mergeCell ref="H50:H51"/>
    <mergeCell ref="I50:I51"/>
    <mergeCell ref="J50:J51"/>
    <mergeCell ref="K50:K51"/>
    <mergeCell ref="A64:E64"/>
    <mergeCell ref="A65:E65"/>
    <mergeCell ref="A66:E66"/>
    <mergeCell ref="A67:E67"/>
    <mergeCell ref="A68:E68"/>
    <mergeCell ref="A69:E69"/>
    <mergeCell ref="P52:AN53"/>
    <mergeCell ref="L55:M55"/>
    <mergeCell ref="A56:G63"/>
    <mergeCell ref="H56:L56"/>
    <mergeCell ref="H57:L57"/>
    <mergeCell ref="H58:L58"/>
    <mergeCell ref="H59:L59"/>
    <mergeCell ref="H60:L60"/>
    <mergeCell ref="H61:L61"/>
    <mergeCell ref="H62:L63"/>
    <mergeCell ref="H52:H53"/>
    <mergeCell ref="I52:I53"/>
    <mergeCell ref="J52:J53"/>
    <mergeCell ref="K52:K53"/>
    <mergeCell ref="L52:L53"/>
    <mergeCell ref="M52:M53"/>
  </mergeCells>
  <conditionalFormatting sqref="I10:I16">
    <cfRule type="cellIs" dxfId="89" priority="42" operator="greaterThan">
      <formula>0.2</formula>
    </cfRule>
  </conditionalFormatting>
  <conditionalFormatting sqref="M26:M31">
    <cfRule type="containsText" dxfId="88" priority="29" operator="containsText" text="invalid">
      <formula>NOT(ISERROR(SEARCH("invalid",M26)))</formula>
    </cfRule>
    <cfRule type="cellIs" dxfId="87" priority="40" operator="lessThan">
      <formula>167.5</formula>
    </cfRule>
    <cfRule type="cellIs" dxfId="86" priority="41" operator="greaterThan">
      <formula>228.5</formula>
    </cfRule>
  </conditionalFormatting>
  <conditionalFormatting sqref="M33:M42 M44:M53">
    <cfRule type="containsText" dxfId="85" priority="39" operator="containsText" text="INVALID">
      <formula>NOT(ISERROR(SEARCH("INVALID",M33)))</formula>
    </cfRule>
  </conditionalFormatting>
  <conditionalFormatting sqref="P33 P44 P46 P48 P50 P52 P35 P37 P39 P41">
    <cfRule type="containsText" dxfId="84" priority="38" operator="containsText" text="Sample">
      <formula>NOT(ISERROR(SEARCH("Sample",P33)))</formula>
    </cfRule>
  </conditionalFormatting>
  <conditionalFormatting sqref="P26 P28 P30">
    <cfRule type="containsText" dxfId="83" priority="37" operator="containsText" text="seed">
      <formula>NOT(ISERROR(SEARCH("seed",P26)))</formula>
    </cfRule>
  </conditionalFormatting>
  <conditionalFormatting sqref="P14 P10 P12">
    <cfRule type="containsText" dxfId="82" priority="36" operator="containsText" text="contamination">
      <formula>NOT(ISERROR(SEARCH("contamination",P10)))</formula>
    </cfRule>
  </conditionalFormatting>
  <conditionalFormatting sqref="P16">
    <cfRule type="containsText" dxfId="81" priority="35" operator="containsText" text="outside">
      <formula>NOT(ISERROR(SEARCH("outside",P16)))</formula>
    </cfRule>
  </conditionalFormatting>
  <conditionalFormatting sqref="I16 F25 I25 N26 P16 N43 N54 N32">
    <cfRule type="containsErrors" dxfId="80" priority="34">
      <formula>ISERROR(F16)</formula>
    </cfRule>
  </conditionalFormatting>
  <conditionalFormatting sqref="M18">
    <cfRule type="containsErrors" dxfId="79" priority="33">
      <formula>ISERROR(M18)</formula>
    </cfRule>
  </conditionalFormatting>
  <conditionalFormatting sqref="N33">
    <cfRule type="containsErrors" dxfId="78" priority="32">
      <formula>ISERROR(N33)</formula>
    </cfRule>
  </conditionalFormatting>
  <conditionalFormatting sqref="N44">
    <cfRule type="containsErrors" dxfId="77" priority="31">
      <formula>ISERROR(N44)</formula>
    </cfRule>
  </conditionalFormatting>
  <conditionalFormatting sqref="N55">
    <cfRule type="containsErrors" dxfId="76" priority="30">
      <formula>ISERROR(N55)</formula>
    </cfRule>
  </conditionalFormatting>
  <conditionalFormatting sqref="M33:M42">
    <cfRule type="containsText" dxfId="75" priority="28" operator="containsText" text="invalid">
      <formula>NOT(ISERROR(SEARCH("invalid",M33)))</formula>
    </cfRule>
  </conditionalFormatting>
  <conditionalFormatting sqref="M44:M53">
    <cfRule type="containsText" dxfId="74" priority="27" operator="containsText" text="invalid">
      <formula>NOT(ISERROR(SEARCH("invalid",M44)))</formula>
    </cfRule>
  </conditionalFormatting>
  <conditionalFormatting sqref="I26:M31 P30 P28 P26">
    <cfRule type="cellIs" dxfId="73" priority="25" operator="equal">
      <formula>0</formula>
    </cfRule>
    <cfRule type="containsErrors" dxfId="72" priority="26">
      <formula>ISERROR(I26)</formula>
    </cfRule>
  </conditionalFormatting>
  <conditionalFormatting sqref="I33:M42 P41 P39 P37 P35 P33">
    <cfRule type="cellIs" dxfId="71" priority="23" operator="equal">
      <formula>0</formula>
    </cfRule>
    <cfRule type="containsErrors" dxfId="70" priority="24">
      <formula>ISERROR(I33)</formula>
    </cfRule>
  </conditionalFormatting>
  <conditionalFormatting sqref="I44:N53 P44 P50 P48 P46 P52">
    <cfRule type="cellIs" dxfId="69" priority="21" operator="equal">
      <formula>0</formula>
    </cfRule>
    <cfRule type="containsErrors" dxfId="68" priority="22">
      <formula>ISERROR(I44)</formula>
    </cfRule>
  </conditionalFormatting>
  <conditionalFormatting sqref="P30 P28 P26">
    <cfRule type="containsBlanks" dxfId="67" priority="20">
      <formula>LEN(TRIM(P26))=0</formula>
    </cfRule>
  </conditionalFormatting>
  <conditionalFormatting sqref="I10:I15">
    <cfRule type="containsBlanks" dxfId="66" priority="19">
      <formula>LEN(TRIM(I10))=0</formula>
    </cfRule>
  </conditionalFormatting>
  <conditionalFormatting sqref="J24:K25">
    <cfRule type="containsText" dxfId="65" priority="18" operator="containsText" text="too">
      <formula>NOT(ISERROR(SEARCH("too",J24)))</formula>
    </cfRule>
  </conditionalFormatting>
  <conditionalFormatting sqref="E19 E21 E23 E17">
    <cfRule type="containsText" dxfId="64" priority="17" operator="containsText" text="delete">
      <formula>NOT(ISERROR(SEARCH("delete",E17)))</formula>
    </cfRule>
  </conditionalFormatting>
  <conditionalFormatting sqref="P25">
    <cfRule type="containsText" dxfId="63" priority="16" operator="containsText" text="seed">
      <formula>NOT(ISERROR(SEARCH("seed",P25)))</formula>
    </cfRule>
  </conditionalFormatting>
  <conditionalFormatting sqref="J24:K25 N24:N25 P25">
    <cfRule type="containsErrors" dxfId="62" priority="15">
      <formula>ISERROR(J24)</formula>
    </cfRule>
  </conditionalFormatting>
  <conditionalFormatting sqref="M26:M31 M33:M42 M44:M53">
    <cfRule type="cellIs" dxfId="61" priority="14" operator="lessThan">
      <formula>0</formula>
    </cfRule>
  </conditionalFormatting>
  <conditionalFormatting sqref="P17 P23 P19 P21">
    <cfRule type="containsText" dxfId="60" priority="13" operator="containsText" text="Need">
      <formula>NOT(ISERROR(SEARCH("Need",P17)))</formula>
    </cfRule>
  </conditionalFormatting>
  <conditionalFormatting sqref="I17:I24">
    <cfRule type="expression" dxfId="59" priority="12">
      <formula>(G17-H17&lt;2)</formula>
    </cfRule>
  </conditionalFormatting>
  <conditionalFormatting sqref="I17:I24">
    <cfRule type="expression" dxfId="58" priority="11">
      <formula>(H17&lt;1)</formula>
    </cfRule>
  </conditionalFormatting>
  <conditionalFormatting sqref="I17:I24">
    <cfRule type="expression" dxfId="57" priority="10">
      <formula>ISBLANK(H17)</formula>
    </cfRule>
  </conditionalFormatting>
  <conditionalFormatting sqref="E17:E18">
    <cfRule type="expression" dxfId="56" priority="9">
      <formula>ISBLANK(H17)</formula>
    </cfRule>
  </conditionalFormatting>
  <conditionalFormatting sqref="E19:E20">
    <cfRule type="expression" dxfId="55" priority="8">
      <formula>ISBLANK(H19)</formula>
    </cfRule>
  </conditionalFormatting>
  <conditionalFormatting sqref="E21:E22">
    <cfRule type="expression" dxfId="54" priority="7">
      <formula>ISBLANK(H21)</formula>
    </cfRule>
  </conditionalFormatting>
  <conditionalFormatting sqref="E23:E24">
    <cfRule type="expression" dxfId="53" priority="6">
      <formula>ISBLANK(H23)</formula>
    </cfRule>
  </conditionalFormatting>
  <conditionalFormatting sqref="P10:AN15">
    <cfRule type="containsText" dxfId="52" priority="4" operator="containsText" text="meter">
      <formula>NOT(ISERROR(SEARCH("meter",P10)))</formula>
    </cfRule>
    <cfRule type="containsText" dxfId="51" priority="5" operator="containsText" text="False">
      <formula>NOT(ISERROR(SEARCH("False",P10)))</formula>
    </cfRule>
  </conditionalFormatting>
  <conditionalFormatting sqref="I10:I11">
    <cfRule type="expression" dxfId="50" priority="3">
      <formula>I10&lt;0</formula>
    </cfRule>
  </conditionalFormatting>
  <conditionalFormatting sqref="I12:I13">
    <cfRule type="expression" dxfId="49" priority="2">
      <formula>I12&lt;0</formula>
    </cfRule>
  </conditionalFormatting>
  <conditionalFormatting sqref="I14:I15">
    <cfRule type="expression" dxfId="48" priority="1">
      <formula>I14&lt;0</formula>
    </cfRule>
  </conditionalFormatting>
  <pageMargins left="0.7" right="0.7" top="0.75" bottom="0.75" header="0.3" footer="0.3"/>
  <pageSetup scale="50" orientation="landscape" r:id="rId1"/>
  <colBreaks count="1" manualBreakCount="1">
    <brk id="16" max="1048575" man="1"/>
  </col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70"/>
  <sheetViews>
    <sheetView showGridLines="0" zoomScaleNormal="100" workbookViewId="0"/>
  </sheetViews>
  <sheetFormatPr defaultRowHeight="12.75" x14ac:dyDescent="0.2"/>
  <cols>
    <col min="1" max="1" width="18" style="1" customWidth="1"/>
    <col min="2" max="8" width="11.7109375" style="1" customWidth="1"/>
    <col min="9" max="13" width="13.7109375" style="1" customWidth="1"/>
    <col min="14" max="14" width="15.7109375" style="1" customWidth="1"/>
    <col min="15" max="15" width="1.28515625" style="43" customWidth="1"/>
    <col min="16" max="16384" width="9.140625" style="1"/>
  </cols>
  <sheetData>
    <row r="1" spans="1:40" ht="12.75" customHeight="1" x14ac:dyDescent="0.2">
      <c r="A1" s="78" t="s">
        <v>25</v>
      </c>
      <c r="B1" s="79" t="s">
        <v>24</v>
      </c>
      <c r="C1" s="79"/>
      <c r="D1" s="19"/>
      <c r="E1" s="281" t="s">
        <v>22</v>
      </c>
      <c r="F1" s="281"/>
      <c r="G1" s="281"/>
      <c r="H1" s="281"/>
      <c r="I1" s="281"/>
      <c r="J1" s="281"/>
      <c r="K1" s="281"/>
      <c r="L1" s="281"/>
      <c r="M1" s="281"/>
      <c r="N1" s="282"/>
      <c r="O1" s="34"/>
    </row>
    <row r="2" spans="1:40" ht="12.75" customHeight="1" x14ac:dyDescent="0.2">
      <c r="A2" s="2" t="s">
        <v>19</v>
      </c>
      <c r="B2" s="3" t="s">
        <v>19</v>
      </c>
      <c r="C2" s="20"/>
      <c r="D2" s="14"/>
      <c r="E2" s="283"/>
      <c r="F2" s="283"/>
      <c r="G2" s="283"/>
      <c r="H2" s="283"/>
      <c r="I2" s="283"/>
      <c r="J2" s="283"/>
      <c r="K2" s="283"/>
      <c r="L2" s="283"/>
      <c r="M2" s="283"/>
      <c r="N2" s="284"/>
      <c r="O2" s="34"/>
    </row>
    <row r="3" spans="1:40" ht="12.75" customHeight="1" x14ac:dyDescent="0.2">
      <c r="A3" s="25"/>
      <c r="B3" s="285"/>
      <c r="C3" s="285"/>
      <c r="D3" s="23"/>
      <c r="E3" s="283"/>
      <c r="F3" s="283"/>
      <c r="G3" s="283"/>
      <c r="H3" s="283"/>
      <c r="I3" s="283"/>
      <c r="J3" s="283"/>
      <c r="K3" s="283"/>
      <c r="L3" s="283"/>
      <c r="M3" s="283"/>
      <c r="N3" s="284"/>
      <c r="O3" s="34"/>
    </row>
    <row r="4" spans="1:40" ht="12.75" customHeight="1" x14ac:dyDescent="0.2">
      <c r="A4" s="2" t="s">
        <v>20</v>
      </c>
      <c r="B4" s="3" t="s">
        <v>20</v>
      </c>
      <c r="C4" s="20"/>
      <c r="D4" s="14"/>
      <c r="E4" s="286" t="s">
        <v>21</v>
      </c>
      <c r="F4" s="286"/>
      <c r="G4" s="286"/>
      <c r="H4" s="286"/>
      <c r="I4" s="286"/>
      <c r="J4" s="286"/>
      <c r="K4" s="286"/>
      <c r="L4" s="286"/>
      <c r="M4" s="286"/>
      <c r="N4" s="287"/>
      <c r="O4" s="35"/>
    </row>
    <row r="5" spans="1:40" ht="12.75" customHeight="1" x14ac:dyDescent="0.2">
      <c r="A5" s="25"/>
      <c r="B5" s="285"/>
      <c r="C5" s="285"/>
      <c r="D5" s="23"/>
      <c r="E5" s="286"/>
      <c r="F5" s="286"/>
      <c r="G5" s="286"/>
      <c r="H5" s="286"/>
      <c r="I5" s="286"/>
      <c r="J5" s="286"/>
      <c r="K5" s="286"/>
      <c r="L5" s="286"/>
      <c r="M5" s="286"/>
      <c r="N5" s="287"/>
      <c r="O5" s="35"/>
    </row>
    <row r="6" spans="1:40" ht="12.75" customHeight="1" x14ac:dyDescent="0.2">
      <c r="A6" s="2" t="s">
        <v>36</v>
      </c>
      <c r="B6" s="3" t="s">
        <v>36</v>
      </c>
      <c r="C6" s="3"/>
      <c r="D6" s="23"/>
      <c r="E6" s="286"/>
      <c r="F6" s="286"/>
      <c r="G6" s="286"/>
      <c r="H6" s="286"/>
      <c r="I6" s="286"/>
      <c r="J6" s="286"/>
      <c r="K6" s="286"/>
      <c r="L6" s="286"/>
      <c r="M6" s="286"/>
      <c r="N6" s="287"/>
      <c r="O6" s="35"/>
    </row>
    <row r="7" spans="1:40" ht="12.75" customHeight="1" x14ac:dyDescent="0.2">
      <c r="A7" s="24"/>
      <c r="B7" s="288"/>
      <c r="C7" s="288"/>
      <c r="D7" s="31"/>
      <c r="E7" s="289"/>
      <c r="F7" s="289"/>
      <c r="G7" s="289"/>
      <c r="H7" s="289"/>
      <c r="I7" s="289"/>
      <c r="J7" s="289"/>
      <c r="K7" s="289"/>
      <c r="L7" s="21"/>
      <c r="M7" s="289"/>
      <c r="N7" s="290"/>
      <c r="O7" s="36"/>
    </row>
    <row r="8" spans="1:40" ht="14.25" customHeight="1" x14ac:dyDescent="0.2">
      <c r="A8" s="262" t="s">
        <v>0</v>
      </c>
      <c r="B8" s="83" t="s">
        <v>1</v>
      </c>
      <c r="C8" s="82" t="s">
        <v>40</v>
      </c>
      <c r="D8" s="264" t="s">
        <v>9</v>
      </c>
      <c r="E8" s="264" t="s">
        <v>10</v>
      </c>
      <c r="F8" s="264" t="s">
        <v>11</v>
      </c>
      <c r="G8" s="266" t="s">
        <v>7</v>
      </c>
      <c r="H8" s="266"/>
      <c r="I8" s="267" t="s">
        <v>37</v>
      </c>
      <c r="J8" s="267" t="s">
        <v>8</v>
      </c>
      <c r="K8" s="267" t="s">
        <v>12</v>
      </c>
      <c r="L8" s="267" t="s">
        <v>38</v>
      </c>
      <c r="M8" s="267" t="s">
        <v>39</v>
      </c>
      <c r="N8" s="299" t="s">
        <v>13</v>
      </c>
      <c r="O8" s="37"/>
    </row>
    <row r="9" spans="1:40" ht="55.5" customHeight="1" thickBot="1" x14ac:dyDescent="0.25">
      <c r="A9" s="263"/>
      <c r="B9" s="301" t="s">
        <v>43</v>
      </c>
      <c r="C9" s="302"/>
      <c r="D9" s="265"/>
      <c r="E9" s="265"/>
      <c r="F9" s="265"/>
      <c r="G9" s="69" t="s">
        <v>2</v>
      </c>
      <c r="H9" s="69" t="s">
        <v>3</v>
      </c>
      <c r="I9" s="268"/>
      <c r="J9" s="268"/>
      <c r="K9" s="268"/>
      <c r="L9" s="268"/>
      <c r="M9" s="268"/>
      <c r="N9" s="300"/>
      <c r="O9" s="37"/>
    </row>
    <row r="10" spans="1:40" ht="15" customHeight="1" x14ac:dyDescent="0.2">
      <c r="A10" s="276" t="s">
        <v>45</v>
      </c>
      <c r="B10" s="277"/>
      <c r="C10" s="165"/>
      <c r="D10" s="254">
        <v>1</v>
      </c>
      <c r="E10" s="292"/>
      <c r="F10" s="293"/>
      <c r="G10" s="279"/>
      <c r="H10" s="280"/>
      <c r="I10" s="271" t="str">
        <f>IF(AND(G10&gt;0,H10&gt;0),G10-H10,"")</f>
        <v/>
      </c>
      <c r="J10" s="90"/>
      <c r="K10" s="91"/>
      <c r="L10" s="71"/>
      <c r="M10" s="71"/>
      <c r="N10" s="72"/>
      <c r="O10" s="85"/>
      <c r="P10" s="136" t="str">
        <f>IF(ISBLANK(H10),"",IF(AND(I10&gt;0.2,I10&lt;0.3),"Contamination, Labware, or Supersaturation of Dilution (D.I.) water.",IF(AND(I10&gt;0.29),"Review SOP's and fix the contamination issue.",IF(AND(I10&lt;0),"D.O. meter equipment issues."))))</f>
        <v/>
      </c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</row>
    <row r="11" spans="1:40" ht="15" customHeight="1" x14ac:dyDescent="0.2">
      <c r="A11" s="272"/>
      <c r="B11" s="278"/>
      <c r="C11" s="148"/>
      <c r="D11" s="255"/>
      <c r="E11" s="294"/>
      <c r="F11" s="295"/>
      <c r="G11" s="274"/>
      <c r="H11" s="201"/>
      <c r="I11" s="269"/>
      <c r="J11" s="92"/>
      <c r="K11" s="93"/>
      <c r="L11" s="59"/>
      <c r="M11" s="59"/>
      <c r="N11" s="61"/>
      <c r="O11" s="85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</row>
    <row r="12" spans="1:40" ht="15" customHeight="1" x14ac:dyDescent="0.2">
      <c r="A12" s="258" t="s">
        <v>45</v>
      </c>
      <c r="B12" s="273"/>
      <c r="C12" s="148"/>
      <c r="D12" s="255">
        <v>2</v>
      </c>
      <c r="E12" s="294"/>
      <c r="F12" s="295"/>
      <c r="G12" s="170"/>
      <c r="H12" s="170"/>
      <c r="I12" s="269" t="str">
        <f>IF(AND(G12&gt;0,H12&gt;0),G12-H12,"")</f>
        <v/>
      </c>
      <c r="J12" s="92"/>
      <c r="K12" s="93"/>
      <c r="L12" s="59"/>
      <c r="M12" s="59"/>
      <c r="N12" s="61"/>
      <c r="O12" s="86"/>
      <c r="P12" s="136" t="str">
        <f>IF(ISBLANK(H12),"",IF(AND(I12&gt;0.2,I12&lt;0.3),"Contamination, Labware, or Supersaturation of Dilution (D.I.) water.",IF(AND(I12&gt;0.29),"Review SOP's and fix the contamination issue.",IF(AND(I12&lt;0),"D.O. meter equipment issues."))))</f>
        <v/>
      </c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</row>
    <row r="13" spans="1:40" ht="15" customHeight="1" x14ac:dyDescent="0.2">
      <c r="A13" s="272"/>
      <c r="B13" s="274"/>
      <c r="C13" s="148"/>
      <c r="D13" s="255"/>
      <c r="E13" s="294"/>
      <c r="F13" s="295"/>
      <c r="G13" s="275"/>
      <c r="H13" s="275"/>
      <c r="I13" s="270"/>
      <c r="J13" s="92"/>
      <c r="K13" s="93"/>
      <c r="L13" s="59"/>
      <c r="M13" s="59"/>
      <c r="N13" s="61"/>
      <c r="O13" s="8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</row>
    <row r="14" spans="1:40" ht="15" customHeight="1" x14ac:dyDescent="0.2">
      <c r="A14" s="325" t="s">
        <v>45</v>
      </c>
      <c r="B14" s="278"/>
      <c r="C14" s="148"/>
      <c r="D14" s="255">
        <v>3</v>
      </c>
      <c r="E14" s="294"/>
      <c r="F14" s="295"/>
      <c r="G14" s="147"/>
      <c r="H14" s="147"/>
      <c r="I14" s="269" t="str">
        <f>IF(AND(G14&gt;0,H14&gt;0),G14-H14,"")</f>
        <v/>
      </c>
      <c r="J14" s="92"/>
      <c r="K14" s="93"/>
      <c r="L14" s="59"/>
      <c r="M14" s="59"/>
      <c r="N14" s="61"/>
      <c r="O14" s="86"/>
      <c r="P14" s="136" t="str">
        <f>IF(ISBLANK(H14),"",IF(AND(I14&gt;0.2,I14&lt;0.3),"Contamination, Labware, or Supersaturation of Dilution (D.I.) water.",IF(AND(I14&gt;0.29),"Review SOP's and fix the contamination issue.",IF(AND(I14&lt;0),"D.O. meter equipment issues."))))</f>
        <v/>
      </c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</row>
    <row r="15" spans="1:40" ht="15" customHeight="1" thickBot="1" x14ac:dyDescent="0.25">
      <c r="A15" s="326"/>
      <c r="B15" s="291"/>
      <c r="C15" s="149"/>
      <c r="D15" s="260"/>
      <c r="E15" s="296"/>
      <c r="F15" s="297"/>
      <c r="G15" s="156"/>
      <c r="H15" s="156"/>
      <c r="I15" s="298"/>
      <c r="J15" s="92"/>
      <c r="K15" s="93"/>
      <c r="L15" s="59"/>
      <c r="M15" s="59"/>
      <c r="N15" s="62"/>
      <c r="O15" s="8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</row>
    <row r="16" spans="1:40" ht="13.5" thickBot="1" x14ac:dyDescent="0.25">
      <c r="A16" s="8" t="s">
        <v>6</v>
      </c>
      <c r="B16" s="11"/>
      <c r="C16" s="9"/>
      <c r="D16" s="10"/>
      <c r="E16" s="31"/>
      <c r="F16" s="47"/>
      <c r="G16" s="251" t="s">
        <v>17</v>
      </c>
      <c r="H16" s="252"/>
      <c r="I16" s="80" t="e">
        <f>AVERAGEIF(I10:I15,"&gt;0")</f>
        <v>#DIV/0!</v>
      </c>
      <c r="J16" s="92"/>
      <c r="K16" s="93"/>
      <c r="L16" s="59"/>
      <c r="M16" s="59"/>
      <c r="N16" s="63"/>
      <c r="O16" s="87"/>
      <c r="P16" s="336" t="e">
        <f>IF(I16&gt;0.2,"Outside QA/QC parameters.","")</f>
        <v>#DIV/0!</v>
      </c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</row>
    <row r="17" spans="1:40" ht="15" customHeight="1" x14ac:dyDescent="0.2">
      <c r="A17" s="276" t="s">
        <v>4</v>
      </c>
      <c r="B17" s="165"/>
      <c r="C17" s="165"/>
      <c r="D17" s="254">
        <v>4</v>
      </c>
      <c r="E17" s="333" t="str">
        <f t="shared" ref="E17:E23" si="0">IF(AND(I17&gt;=2,H17&gt;=1),"","Delete Seed Values")</f>
        <v>Delete Seed Values</v>
      </c>
      <c r="F17" s="340"/>
      <c r="G17" s="169"/>
      <c r="H17" s="169"/>
      <c r="I17" s="334" t="str">
        <f t="shared" ref="I17:I23" si="1">IF(ISBLANK(H17),"",(G17-H17))</f>
        <v/>
      </c>
      <c r="J17" s="60"/>
      <c r="K17" s="60"/>
      <c r="L17" s="58"/>
      <c r="M17" s="58"/>
      <c r="N17" s="64"/>
      <c r="O17" s="84"/>
      <c r="P17" s="335" t="str">
        <f>IF(ISBLANK(H17),"",IF(AND(H17&lt;1),"Need to DELETE this individual seed control sample to perform accuarate SCF calculation. D.O. Depletion &lt; 1.0 mg/L remaining in bottle. Environmental sample too strong. Use LESS Sample. Need more nutrient water in bottle. Sample is not dilute enough.",IF(AND(G17-H17&lt;2),"Need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</row>
    <row r="18" spans="1:40" ht="15" customHeight="1" x14ac:dyDescent="0.2">
      <c r="A18" s="272"/>
      <c r="B18" s="148"/>
      <c r="C18" s="148"/>
      <c r="D18" s="255"/>
      <c r="E18" s="333"/>
      <c r="F18" s="256"/>
      <c r="G18" s="147"/>
      <c r="H18" s="147"/>
      <c r="I18" s="257"/>
      <c r="J18" s="60"/>
      <c r="K18" s="60"/>
      <c r="L18" s="10"/>
      <c r="M18" s="54"/>
      <c r="N18" s="65"/>
      <c r="O18" s="38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</row>
    <row r="19" spans="1:40" ht="15" customHeight="1" x14ac:dyDescent="0.2">
      <c r="A19" s="258" t="s">
        <v>4</v>
      </c>
      <c r="B19" s="148"/>
      <c r="C19" s="148"/>
      <c r="D19" s="255">
        <v>5</v>
      </c>
      <c r="E19" s="333" t="str">
        <f t="shared" si="0"/>
        <v>Delete Seed Values</v>
      </c>
      <c r="F19" s="256"/>
      <c r="G19" s="147"/>
      <c r="H19" s="147"/>
      <c r="I19" s="257" t="str">
        <f t="shared" si="1"/>
        <v/>
      </c>
      <c r="J19" s="60"/>
      <c r="K19" s="60"/>
      <c r="L19" s="55"/>
      <c r="M19" s="56"/>
      <c r="N19" s="75"/>
      <c r="O19" s="31"/>
      <c r="P19" s="335" t="str">
        <f t="shared" ref="P19" si="2">IF(ISBLANK(H19),"",IF(AND(H19&lt;1),"Need to DELETE this individual seed control sample to perform accuarate SCF calculation. D.O. Depletion &lt; 1.0 mg/L remaining in bottle. Environmental sample too strong. Use LESS Sample. Need more nutrient water in bottle. Sample is not dilute enough.",IF(AND(G19-H19&lt;2),"Need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</row>
    <row r="20" spans="1:40" ht="15" customHeight="1" x14ac:dyDescent="0.2">
      <c r="A20" s="272"/>
      <c r="B20" s="148"/>
      <c r="C20" s="148"/>
      <c r="D20" s="255"/>
      <c r="E20" s="333"/>
      <c r="F20" s="256"/>
      <c r="G20" s="147"/>
      <c r="H20" s="147"/>
      <c r="I20" s="257"/>
      <c r="J20" s="60"/>
      <c r="K20" s="60"/>
      <c r="L20" s="57"/>
      <c r="M20" s="56"/>
      <c r="N20" s="75"/>
      <c r="O20" s="31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</row>
    <row r="21" spans="1:40" ht="15" customHeight="1" x14ac:dyDescent="0.2">
      <c r="A21" s="258" t="s">
        <v>44</v>
      </c>
      <c r="B21" s="148"/>
      <c r="C21" s="148"/>
      <c r="D21" s="255">
        <v>6</v>
      </c>
      <c r="E21" s="333" t="str">
        <f t="shared" si="0"/>
        <v>Delete Seed Values</v>
      </c>
      <c r="F21" s="256"/>
      <c r="G21" s="147"/>
      <c r="H21" s="147"/>
      <c r="I21" s="257" t="str">
        <f t="shared" si="1"/>
        <v/>
      </c>
      <c r="J21" s="60"/>
      <c r="K21" s="60"/>
      <c r="L21" s="57"/>
      <c r="M21" s="56"/>
      <c r="N21" s="75"/>
      <c r="O21" s="31"/>
      <c r="P21" s="335" t="str">
        <f t="shared" ref="P21" si="3">IF(ISBLANK(H21),"",IF(AND(H21&lt;1),"Need to DELETE this individual seed control sample to perform accuarate SCF calculation. D.O. Depletion &lt; 1.0 mg/L remaining in bottle. Environmental sample too strong. Use LESS Sample. Need more nutrient water in bottle. Sample is not dilute enough.",IF(AND(G21-H21&lt;2),"Need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</row>
    <row r="22" spans="1:40" ht="15" customHeight="1" x14ac:dyDescent="0.2">
      <c r="A22" s="272"/>
      <c r="B22" s="148"/>
      <c r="C22" s="148"/>
      <c r="D22" s="255"/>
      <c r="E22" s="333"/>
      <c r="F22" s="256"/>
      <c r="G22" s="147"/>
      <c r="H22" s="147"/>
      <c r="I22" s="257"/>
      <c r="J22" s="60"/>
      <c r="K22" s="60"/>
      <c r="L22" s="57"/>
      <c r="M22" s="56"/>
      <c r="N22" s="75"/>
      <c r="O22" s="31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</row>
    <row r="23" spans="1:40" ht="15" customHeight="1" thickBot="1" x14ac:dyDescent="0.25">
      <c r="A23" s="258" t="s">
        <v>4</v>
      </c>
      <c r="B23" s="148"/>
      <c r="C23" s="148"/>
      <c r="D23" s="255">
        <v>7</v>
      </c>
      <c r="E23" s="333" t="str">
        <f t="shared" si="0"/>
        <v>Delete Seed Values</v>
      </c>
      <c r="F23" s="148"/>
      <c r="G23" s="147"/>
      <c r="H23" s="147"/>
      <c r="I23" s="257" t="str">
        <f t="shared" si="1"/>
        <v/>
      </c>
      <c r="J23" s="73"/>
      <c r="K23" s="73"/>
      <c r="L23" s="74"/>
      <c r="M23" s="76"/>
      <c r="N23" s="77"/>
      <c r="O23" s="31"/>
      <c r="P23" s="335" t="str">
        <f t="shared" ref="P23" si="4">IF(ISBLANK(H23),"",IF(AND(H23&lt;1),"Need to DELETE mLs Seed to perform accuarate SCF calculation. D.O. Depletion &lt; 1.0 mg/L remaining in bottle. Environmental sample too strong. Use LESS Sample. Need more nutrient water in bottle. Sample is not dilute enough.",IF(AND(G23-H23&lt;2),"Need to DELETE mLs Seed to perform accuarate SCF calculation. D.O. Depletion less than at least 2.0 mg/L. Environmental sample too weak. Use MORE Sample. Need less nutrient water in bottle. Sample is too dilute.","")))</f>
        <v/>
      </c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</row>
    <row r="24" spans="1:40" ht="15" customHeight="1" thickBot="1" x14ac:dyDescent="0.25">
      <c r="A24" s="259"/>
      <c r="B24" s="149"/>
      <c r="C24" s="149"/>
      <c r="D24" s="260"/>
      <c r="E24" s="333"/>
      <c r="F24" s="149"/>
      <c r="G24" s="156"/>
      <c r="H24" s="156"/>
      <c r="I24" s="261"/>
      <c r="J24" s="328" t="e">
        <f>IF(N24&lt;0.6,"SCF too Weak?","")</f>
        <v>#DIV/0!</v>
      </c>
      <c r="K24" s="328"/>
      <c r="L24" s="327" t="s">
        <v>46</v>
      </c>
      <c r="M24" s="327"/>
      <c r="N24" s="324" t="e">
        <f>IF(F25&gt;0,I25/F25,"")</f>
        <v>#DIV/0!</v>
      </c>
      <c r="O24" s="31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</row>
    <row r="25" spans="1:40" ht="15" customHeight="1" thickBot="1" x14ac:dyDescent="0.25">
      <c r="A25" s="8" t="s">
        <v>6</v>
      </c>
      <c r="B25" s="11"/>
      <c r="C25" s="9"/>
      <c r="D25" s="10"/>
      <c r="E25" s="31"/>
      <c r="F25" s="68" t="e">
        <f>AVERAGEIF(F17:F24,"&gt;0")</f>
        <v>#DIV/0!</v>
      </c>
      <c r="G25" s="251"/>
      <c r="H25" s="252"/>
      <c r="I25" s="81" t="e">
        <f>AVERAGEIF(I17:I24,"&gt;0")</f>
        <v>#DIV/0!</v>
      </c>
      <c r="J25" s="328" t="e">
        <f>IF(N24&gt;1,"SCF too Strong?","")</f>
        <v>#DIV/0!</v>
      </c>
      <c r="K25" s="328"/>
      <c r="L25" s="327"/>
      <c r="M25" s="327"/>
      <c r="N25" s="324"/>
      <c r="O25" s="31"/>
      <c r="P25" s="335" t="e">
        <f>IF(AND(N24&gt;1),"Increase dilution water. Seed correction sample too strong.",IF(AND(N24&lt;0.6),"Decrease dilution water. Seed correction sample too weak.",""))</f>
        <v>#DIV/0!</v>
      </c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</row>
    <row r="26" spans="1:40" ht="15" customHeight="1" x14ac:dyDescent="0.2">
      <c r="A26" s="253" t="s">
        <v>14</v>
      </c>
      <c r="B26" s="165"/>
      <c r="C26" s="165"/>
      <c r="D26" s="254">
        <v>8</v>
      </c>
      <c r="E26" s="167"/>
      <c r="F26" s="165"/>
      <c r="G26" s="169"/>
      <c r="H26" s="169"/>
      <c r="I26" s="238" t="str">
        <f>IF(AND(G26&gt;0,H26&gt;0),G26-H26,"")</f>
        <v/>
      </c>
      <c r="J26" s="238" t="str">
        <f>IF(F26&gt;0,N24*F26,"")</f>
        <v/>
      </c>
      <c r="K26" s="238" t="str">
        <f>IF(AND(G26&gt;0,H26&gt;0),I26-J26,"")</f>
        <v/>
      </c>
      <c r="L26" s="240">
        <f>IF(E26&gt;0,300/E26,0)</f>
        <v>0</v>
      </c>
      <c r="M26" s="240" t="str">
        <f>IF(AND(I26&gt;=2,H26&gt;=1),L26*K26,"INVALID")</f>
        <v>INVALID</v>
      </c>
      <c r="N26" s="242" t="e">
        <f>N32</f>
        <v>#DIV/0!</v>
      </c>
      <c r="O26" s="32"/>
      <c r="P26" s="136" t="str">
        <f>IF(ISBLANK(H26),"",IF(AND(M26&gt;228.5),"Decrease mLs of seed delivered to GGA bottle. Confirm with last 20 Standard deviation results.",IF(AND(M26&lt;167.5),"Increase mLs of seed delivered to GGA bottle. Confirm with last 20 Standard deviation results.","")))</f>
        <v/>
      </c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</row>
    <row r="27" spans="1:40" ht="15" customHeight="1" x14ac:dyDescent="0.2">
      <c r="A27" s="233"/>
      <c r="B27" s="148"/>
      <c r="C27" s="148"/>
      <c r="D27" s="255"/>
      <c r="E27" s="152"/>
      <c r="F27" s="148"/>
      <c r="G27" s="147"/>
      <c r="H27" s="147"/>
      <c r="I27" s="228"/>
      <c r="J27" s="239"/>
      <c r="K27" s="228"/>
      <c r="L27" s="241"/>
      <c r="M27" s="241"/>
      <c r="N27" s="243"/>
      <c r="O27" s="32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</row>
    <row r="28" spans="1:40" ht="15" customHeight="1" x14ac:dyDescent="0.2">
      <c r="A28" s="233" t="s">
        <v>14</v>
      </c>
      <c r="B28" s="148"/>
      <c r="C28" s="148"/>
      <c r="D28" s="235">
        <v>9</v>
      </c>
      <c r="E28" s="229"/>
      <c r="F28" s="227" t="str">
        <f>IF(F26&gt;0,F26,"")</f>
        <v/>
      </c>
      <c r="G28" s="147"/>
      <c r="H28" s="147"/>
      <c r="I28" s="228" t="str">
        <f>IF(AND(G28&gt;0,H28&gt;0),G28-H28,"")</f>
        <v/>
      </c>
      <c r="J28" s="239" t="e">
        <f>IF(F28&gt;0,N24*F28,"")</f>
        <v>#DIV/0!</v>
      </c>
      <c r="K28" s="239" t="str">
        <f>IF(AND(G28&gt;0,H28&gt;0),I28-J28,"")</f>
        <v/>
      </c>
      <c r="L28" s="247">
        <f>IF(E28&gt;0,300/E28,0)</f>
        <v>0</v>
      </c>
      <c r="M28" s="241" t="str">
        <f t="shared" ref="M28" si="5">IF(AND(I28&gt;=2,H28&gt;=1),L28*K28,"INVALID")</f>
        <v>INVALID</v>
      </c>
      <c r="N28" s="243"/>
      <c r="O28" s="32"/>
      <c r="P28" s="136" t="str">
        <f>IF(ISBLANK(H28),"",IF(AND(M28&gt;228.5),"Decrease mLs of seed delivered to GGA bottle. Confirm with last 20 Standard deviation results.",IF(AND(M28&lt;167.5),"Increase mLs of seed delivered to GGA bottle. Confirm with last 20 Standard deviation results.","")))</f>
        <v/>
      </c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</row>
    <row r="29" spans="1:40" ht="15" customHeight="1" x14ac:dyDescent="0.2">
      <c r="A29" s="233"/>
      <c r="B29" s="148"/>
      <c r="C29" s="148"/>
      <c r="D29" s="237"/>
      <c r="E29" s="229"/>
      <c r="F29" s="227"/>
      <c r="G29" s="147"/>
      <c r="H29" s="147"/>
      <c r="I29" s="228"/>
      <c r="J29" s="245"/>
      <c r="K29" s="246"/>
      <c r="L29" s="248"/>
      <c r="M29" s="241"/>
      <c r="N29" s="243"/>
      <c r="O29" s="32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</row>
    <row r="30" spans="1:40" ht="15" customHeight="1" x14ac:dyDescent="0.2">
      <c r="A30" s="233" t="s">
        <v>14</v>
      </c>
      <c r="B30" s="148"/>
      <c r="C30" s="148"/>
      <c r="D30" s="235">
        <v>10</v>
      </c>
      <c r="E30" s="229"/>
      <c r="F30" s="227" t="str">
        <f>IF(F26&gt;0,F26,"")</f>
        <v/>
      </c>
      <c r="G30" s="147"/>
      <c r="H30" s="147"/>
      <c r="I30" s="228" t="str">
        <f>IF(AND(G30&gt;0,H30&gt;0),G30-H30,"")</f>
        <v/>
      </c>
      <c r="J30" s="239" t="e">
        <f>IF(F30&gt;0,N24*F30,"")</f>
        <v>#DIV/0!</v>
      </c>
      <c r="K30" s="228" t="str">
        <f>IF(AND(G30&gt;0,H30&gt;0),I30-J30,"")</f>
        <v/>
      </c>
      <c r="L30" s="241">
        <f>IF(E30&gt;0,300/E30,0)</f>
        <v>0</v>
      </c>
      <c r="M30" s="241" t="str">
        <f t="shared" ref="M30" si="6">IF(AND(I30&gt;=2,H30&gt;=1),L30*K30,"INVALID")</f>
        <v>INVALID</v>
      </c>
      <c r="N30" s="243"/>
      <c r="O30" s="32"/>
      <c r="P30" s="136" t="str">
        <f t="shared" ref="P30" si="7">IF(ISBLANK(H30),"",IF(AND(M30&gt;228.5),"Decrease mLs of seed delivered to GGA bottle. Confirm with last 20 Standard deviation results.",IF(AND(M30&lt;167.5),"Increase mLs of seed delivered to GGA bottle. Confirm with last 20 Standard deviation results.","")))</f>
        <v/>
      </c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</row>
    <row r="31" spans="1:40" ht="15" customHeight="1" thickBot="1" x14ac:dyDescent="0.25">
      <c r="A31" s="234"/>
      <c r="B31" s="149"/>
      <c r="C31" s="149"/>
      <c r="D31" s="236"/>
      <c r="E31" s="230"/>
      <c r="F31" s="231"/>
      <c r="G31" s="147"/>
      <c r="H31" s="147"/>
      <c r="I31" s="232"/>
      <c r="J31" s="249"/>
      <c r="K31" s="232"/>
      <c r="L31" s="250"/>
      <c r="M31" s="250"/>
      <c r="N31" s="244"/>
      <c r="O31" s="32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</row>
    <row r="32" spans="1:40" ht="13.5" thickBot="1" x14ac:dyDescent="0.25">
      <c r="A32" s="8" t="s">
        <v>6</v>
      </c>
      <c r="B32" s="50"/>
      <c r="C32" s="9"/>
      <c r="D32" s="10"/>
      <c r="E32" s="9"/>
      <c r="F32" s="51"/>
      <c r="G32" s="50"/>
      <c r="H32" s="50"/>
      <c r="I32" s="49"/>
      <c r="J32" s="11"/>
      <c r="K32" s="11"/>
      <c r="L32" s="49"/>
      <c r="M32" s="48" t="s">
        <v>5</v>
      </c>
      <c r="N32" s="52" t="e">
        <f>AVERAGEIF(M26:M31,"&gt;0")</f>
        <v>#DIV/0!</v>
      </c>
      <c r="O32" s="33"/>
      <c r="P32" s="45"/>
      <c r="Q32" s="45"/>
      <c r="R32" s="45"/>
      <c r="S32" s="45"/>
      <c r="T32" s="45"/>
      <c r="U32" s="45"/>
      <c r="V32" s="45"/>
      <c r="W32" s="45"/>
      <c r="X32" s="45"/>
      <c r="Y32" s="46"/>
      <c r="Z32" s="46"/>
      <c r="AA32" s="46"/>
      <c r="AB32" s="46"/>
      <c r="AC32" s="46"/>
      <c r="AD32" s="46"/>
      <c r="AE32" s="46"/>
    </row>
    <row r="33" spans="1:40" ht="15" customHeight="1" x14ac:dyDescent="0.2">
      <c r="A33" s="209" t="s">
        <v>15</v>
      </c>
      <c r="B33" s="211"/>
      <c r="C33" s="211"/>
      <c r="D33" s="212">
        <v>11</v>
      </c>
      <c r="E33" s="213"/>
      <c r="F33" s="214"/>
      <c r="G33" s="217"/>
      <c r="H33" s="195"/>
      <c r="I33" s="196" t="str">
        <f>IF(AND(G33&gt;0,H33&gt;0),G33-H33,"")</f>
        <v/>
      </c>
      <c r="J33" s="203"/>
      <c r="K33" s="206" t="str">
        <f>IF(AND(G33&gt;0,H33&gt;0),I33-J33,"")</f>
        <v/>
      </c>
      <c r="L33" s="218">
        <f>IF(E33&gt;0,300/E33,0)</f>
        <v>0</v>
      </c>
      <c r="M33" s="219" t="str">
        <f>IF(AND(I33&gt;=2,H33&gt;=1),L33*K33,"INVALID")</f>
        <v>INVALID</v>
      </c>
      <c r="N33" s="179" t="e">
        <f>N43</f>
        <v>#DIV/0!</v>
      </c>
      <c r="O33" s="39"/>
      <c r="P33" s="136" t="str">
        <f>IF(ISBLANK(H33),"",IF(AND(H33&lt;1),"D.O. Depletion &lt; 1.0 mg/L remaining in bottle. Environmental sample too strong. Use LESS Sample. Need more nutrient water in bottle. Sample is not dilute enough.",IF(AND(G33-H33&lt;2),"D.O. Depletion less than at least 2.0 mg/L. Environmental sample too weak. Use MORE Sample. Need less nutrient water in bottle. Sample is too dilute.","")))</f>
        <v/>
      </c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</row>
    <row r="34" spans="1:40" ht="15" customHeight="1" x14ac:dyDescent="0.2">
      <c r="A34" s="210"/>
      <c r="B34" s="185"/>
      <c r="C34" s="185"/>
      <c r="D34" s="187"/>
      <c r="E34" s="189"/>
      <c r="F34" s="215"/>
      <c r="G34" s="191"/>
      <c r="H34" s="193"/>
      <c r="I34" s="197"/>
      <c r="J34" s="204"/>
      <c r="K34" s="175"/>
      <c r="L34" s="178"/>
      <c r="M34" s="172"/>
      <c r="N34" s="180"/>
      <c r="O34" s="40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</row>
    <row r="35" spans="1:40" ht="15" customHeight="1" x14ac:dyDescent="0.2">
      <c r="A35" s="182" t="s">
        <v>15</v>
      </c>
      <c r="B35" s="184"/>
      <c r="C35" s="184"/>
      <c r="D35" s="186">
        <v>12</v>
      </c>
      <c r="E35" s="188"/>
      <c r="F35" s="215"/>
      <c r="G35" s="190"/>
      <c r="H35" s="192"/>
      <c r="I35" s="194" t="str">
        <f t="shared" ref="I35" si="8">IF(AND(G35&gt;0,H35&gt;0),G35-H35,"")</f>
        <v/>
      </c>
      <c r="J35" s="204"/>
      <c r="K35" s="175" t="str">
        <f t="shared" ref="K35" si="9">IF(AND(G35&gt;0,H35&gt;0),I35-J35,"")</f>
        <v/>
      </c>
      <c r="L35" s="172">
        <f t="shared" ref="L35" si="10">IF(E35&gt;0,300/E35,0)</f>
        <v>0</v>
      </c>
      <c r="M35" s="172" t="str">
        <f>IF(AND(I35&gt;=2,H35&gt;=1),L35*K35,"INVALID")</f>
        <v>INVALID</v>
      </c>
      <c r="N35" s="180"/>
      <c r="O35" s="40"/>
      <c r="P35" s="136" t="str">
        <f t="shared" ref="P35" si="11">IF(ISBLANK(H35),"",IF(AND(H35&lt;1),"D.O. Depletion &lt; 1.0 mg/L remaining in bottle. Environmental sample too strong. Use LESS Sample. Need more nutrient water in bottle. Sample is not dilute enough.",IF(AND(G35-H35&lt;2),"D.O. Depletion less than at least 2.0 mg/L. Environmental sample too weak. Use MORE Sample. Need less nutrient water in bottle. Sample is too dilute.","")))</f>
        <v/>
      </c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</row>
    <row r="36" spans="1:40" ht="15" customHeight="1" x14ac:dyDescent="0.2">
      <c r="A36" s="183"/>
      <c r="B36" s="185"/>
      <c r="C36" s="185"/>
      <c r="D36" s="187"/>
      <c r="E36" s="189"/>
      <c r="F36" s="215"/>
      <c r="G36" s="191"/>
      <c r="H36" s="193"/>
      <c r="I36" s="194"/>
      <c r="J36" s="204"/>
      <c r="K36" s="175"/>
      <c r="L36" s="172"/>
      <c r="M36" s="172"/>
      <c r="N36" s="180"/>
      <c r="O36" s="40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</row>
    <row r="37" spans="1:40" ht="15" customHeight="1" x14ac:dyDescent="0.2">
      <c r="A37" s="198" t="s">
        <v>15</v>
      </c>
      <c r="B37" s="184"/>
      <c r="C37" s="184"/>
      <c r="D37" s="186">
        <v>13</v>
      </c>
      <c r="E37" s="188"/>
      <c r="F37" s="215"/>
      <c r="G37" s="190"/>
      <c r="H37" s="192"/>
      <c r="I37" s="194" t="str">
        <f t="shared" ref="I37:I41" si="12">IF(AND(G37&gt;0,H37&gt;0),G37-H37,"")</f>
        <v/>
      </c>
      <c r="J37" s="204"/>
      <c r="K37" s="175" t="str">
        <f t="shared" ref="K37" si="13">IF(AND(G37&gt;0,H37&gt;0),I37-J37,"")</f>
        <v/>
      </c>
      <c r="L37" s="172">
        <f t="shared" ref="L37" si="14">IF(E37&gt;0,300/E37,0)</f>
        <v>0</v>
      </c>
      <c r="M37" s="172" t="str">
        <f>IF(AND(I37&gt;=2,H37&gt;=1),L37*K37,"INVALID")</f>
        <v>INVALID</v>
      </c>
      <c r="N37" s="180"/>
      <c r="O37" s="40"/>
      <c r="P37" s="136" t="str">
        <f t="shared" ref="P37" si="15">IF(ISBLANK(H37),"",IF(AND(H37&lt;1),"D.O. Depletion &lt; 1.0 mg/L remaining in bottle. Environmental sample too strong. Use LESS Sample. Need more nutrient water in bottle. Sample is not dilute enough.",IF(AND(G37-H37&lt;2),"D.O. Depletion less than at least 2.0 mg/L. Environmental sample too weak. Use MORE Sample. Need less nutrient water in bottle. Sample is too dilute.","")))</f>
        <v/>
      </c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</row>
    <row r="38" spans="1:40" ht="15" customHeight="1" x14ac:dyDescent="0.2">
      <c r="A38" s="182"/>
      <c r="B38" s="220"/>
      <c r="C38" s="220"/>
      <c r="D38" s="221"/>
      <c r="E38" s="222"/>
      <c r="F38" s="215"/>
      <c r="G38" s="223"/>
      <c r="H38" s="224"/>
      <c r="I38" s="173"/>
      <c r="J38" s="204"/>
      <c r="K38" s="175"/>
      <c r="L38" s="172"/>
      <c r="M38" s="172"/>
      <c r="N38" s="180"/>
      <c r="O38" s="41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</row>
    <row r="39" spans="1:40" ht="15" customHeight="1" x14ac:dyDescent="0.2">
      <c r="A39" s="198" t="s">
        <v>15</v>
      </c>
      <c r="B39" s="184"/>
      <c r="C39" s="184"/>
      <c r="D39" s="186">
        <v>14</v>
      </c>
      <c r="E39" s="199"/>
      <c r="F39" s="215"/>
      <c r="G39" s="170"/>
      <c r="H39" s="170"/>
      <c r="I39" s="173" t="str">
        <f t="shared" si="12"/>
        <v/>
      </c>
      <c r="J39" s="204"/>
      <c r="K39" s="175" t="str">
        <f>IF(AND(G39&gt;0,H39&gt;0),I39-J39,"")</f>
        <v/>
      </c>
      <c r="L39" s="178">
        <f>IF(E39&gt;0,300/E39,0)</f>
        <v>0</v>
      </c>
      <c r="M39" s="172" t="str">
        <f>IF(AND(I39&gt;=2,H39&gt;=1),L39*K39,"INVALID")</f>
        <v>INVALID</v>
      </c>
      <c r="N39" s="180"/>
      <c r="O39" s="41"/>
      <c r="P39" s="136" t="str">
        <f t="shared" ref="P39" si="16">IF(ISBLANK(H39),"",IF(AND(H39&lt;1),"D.O. Depletion &lt; 1.0 mg/L remaining in bottle. Environmental sample too strong. Use LESS Sample. Need more nutrient water in bottle. Sample is not dilute enough.",IF(AND(G39-H39&lt;2),"D.O. Depletion less than at least 2.0 mg/L. Environmental sample too weak. Use MORE Sample. Need less nutrient water in bottle. Sample is too dilute.","")))</f>
        <v/>
      </c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</row>
    <row r="40" spans="1:40" ht="15" customHeight="1" x14ac:dyDescent="0.2">
      <c r="A40" s="182"/>
      <c r="B40" s="185"/>
      <c r="C40" s="185"/>
      <c r="D40" s="187"/>
      <c r="E40" s="200"/>
      <c r="F40" s="215"/>
      <c r="G40" s="201"/>
      <c r="H40" s="201"/>
      <c r="I40" s="202"/>
      <c r="J40" s="204"/>
      <c r="K40" s="175"/>
      <c r="L40" s="178"/>
      <c r="M40" s="172"/>
      <c r="N40" s="180"/>
      <c r="O40" s="41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</row>
    <row r="41" spans="1:40" ht="15" customHeight="1" x14ac:dyDescent="0.2">
      <c r="A41" s="198" t="s">
        <v>15</v>
      </c>
      <c r="B41" s="184"/>
      <c r="C41" s="184"/>
      <c r="D41" s="186">
        <v>15</v>
      </c>
      <c r="E41" s="199"/>
      <c r="F41" s="215"/>
      <c r="G41" s="170"/>
      <c r="H41" s="170"/>
      <c r="I41" s="173" t="str">
        <f t="shared" si="12"/>
        <v/>
      </c>
      <c r="J41" s="204"/>
      <c r="K41" s="175" t="str">
        <f t="shared" ref="K41" si="17">IF(AND(G41&gt;0,H41&gt;0),I41-J41,"")</f>
        <v/>
      </c>
      <c r="L41" s="172">
        <f t="shared" ref="L41" si="18">IF(E41&gt;0,300/E41,0)</f>
        <v>0</v>
      </c>
      <c r="M41" s="172" t="str">
        <f>IF(AND(I41&gt;=2,H41&gt;=1),L41*K41,"INVALID")</f>
        <v>INVALID</v>
      </c>
      <c r="N41" s="180"/>
      <c r="O41" s="41"/>
      <c r="P41" s="136" t="str">
        <f t="shared" ref="P41" si="19">IF(ISBLANK(H41),"",IF(AND(H41&lt;1),"D.O. Depletion &lt; 1.0 mg/L remaining in bottle. Environmental sample too strong. Use LESS Sample. Need more nutrient water in bottle. Sample is not dilute enough.",IF(AND(G41-H41&lt;2),"D.O. Depletion less than at least 2.0 mg/L. Environmental sample too weak. Use MORE Sample. Need less nutrient water in bottle. Sample is too dilute.","")))</f>
        <v/>
      </c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</row>
    <row r="42" spans="1:40" ht="15" customHeight="1" thickBot="1" x14ac:dyDescent="0.25">
      <c r="A42" s="207"/>
      <c r="B42" s="208"/>
      <c r="C42" s="208"/>
      <c r="D42" s="225"/>
      <c r="E42" s="226"/>
      <c r="F42" s="216"/>
      <c r="G42" s="171"/>
      <c r="H42" s="171"/>
      <c r="I42" s="174"/>
      <c r="J42" s="205"/>
      <c r="K42" s="176"/>
      <c r="L42" s="177"/>
      <c r="M42" s="177"/>
      <c r="N42" s="181"/>
      <c r="O42" s="41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</row>
    <row r="43" spans="1:40" ht="13.5" thickBot="1" x14ac:dyDescent="0.25">
      <c r="A43" s="8" t="s">
        <v>6</v>
      </c>
      <c r="B43" s="50"/>
      <c r="C43" s="9"/>
      <c r="D43" s="10"/>
      <c r="E43" s="9"/>
      <c r="F43" s="51"/>
      <c r="G43" s="50"/>
      <c r="H43" s="50"/>
      <c r="I43" s="49"/>
      <c r="J43" s="11"/>
      <c r="K43" s="11"/>
      <c r="L43" s="49"/>
      <c r="M43" s="48" t="s">
        <v>15</v>
      </c>
      <c r="N43" s="94" t="e">
        <f>AVERAGEIF(M33:M42,"&gt;0")</f>
        <v>#DIV/0!</v>
      </c>
      <c r="O43" s="33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</row>
    <row r="44" spans="1:40" ht="15" customHeight="1" x14ac:dyDescent="0.2">
      <c r="A44" s="164" t="s">
        <v>16</v>
      </c>
      <c r="B44" s="165"/>
      <c r="C44" s="165"/>
      <c r="D44" s="166">
        <v>16</v>
      </c>
      <c r="E44" s="167"/>
      <c r="F44" s="168" t="str">
        <f>IF(F26&gt;0,F26,"")</f>
        <v/>
      </c>
      <c r="G44" s="169"/>
      <c r="H44" s="169"/>
      <c r="I44" s="139" t="str">
        <f t="shared" ref="I44:I52" si="20">IF(AND(G44&gt;0,H44&gt;0),G44-H44,"")</f>
        <v/>
      </c>
      <c r="J44" s="158" t="e">
        <f>IF(F44&gt;0,N24*F44,"")</f>
        <v>#DIV/0!</v>
      </c>
      <c r="K44" s="159" t="str">
        <f t="shared" ref="K44:K52" si="21">IF(AND(G44&gt;0,H44&gt;0),I44-J44,"")</f>
        <v/>
      </c>
      <c r="L44" s="160">
        <f t="shared" ref="L44:L52" si="22">IF(E44&gt;0,300/E44,0)</f>
        <v>0</v>
      </c>
      <c r="M44" s="160" t="str">
        <f>IF(AND(I44&gt;=2,H44&gt;=1),L44*K44,"INVALID")</f>
        <v>INVALID</v>
      </c>
      <c r="N44" s="161" t="e">
        <f>N54</f>
        <v>#DIV/0!</v>
      </c>
      <c r="O44" s="39"/>
      <c r="P44" s="341" t="str">
        <f>IF(ISBLANK(H44),"",IF(AND(H44&lt;1),"D.O. Depletion &lt; 1.0 mg/L remaining in bottle. Environmental sample too strong. Use LESS Sample. Need more nutrient water in bottle. Sample is not dilute enough.",IF(AND(G44-H44&lt;2),"D.O. Depletion less than at least 2.0 mg/L. Environmental sample too weak. Use MORE Sample. Need less nutrient water in bottle. Sample is too dilute.","")))</f>
        <v/>
      </c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</row>
    <row r="45" spans="1:40" ht="15" customHeight="1" x14ac:dyDescent="0.2">
      <c r="A45" s="131"/>
      <c r="B45" s="148"/>
      <c r="C45" s="148"/>
      <c r="D45" s="157"/>
      <c r="E45" s="152"/>
      <c r="F45" s="154"/>
      <c r="G45" s="147"/>
      <c r="H45" s="147"/>
      <c r="I45" s="139"/>
      <c r="J45" s="141"/>
      <c r="K45" s="143"/>
      <c r="L45" s="145"/>
      <c r="M45" s="145"/>
      <c r="N45" s="162"/>
      <c r="O45" s="39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</row>
    <row r="46" spans="1:40" ht="15" customHeight="1" x14ac:dyDescent="0.2">
      <c r="A46" s="131" t="s">
        <v>16</v>
      </c>
      <c r="B46" s="148"/>
      <c r="C46" s="148"/>
      <c r="D46" s="157">
        <v>17</v>
      </c>
      <c r="E46" s="152"/>
      <c r="F46" s="154" t="str">
        <f>IF(F26&gt;0,F26,"")</f>
        <v/>
      </c>
      <c r="G46" s="147"/>
      <c r="H46" s="147"/>
      <c r="I46" s="139" t="str">
        <f t="shared" si="20"/>
        <v/>
      </c>
      <c r="J46" s="141" t="e">
        <f>IF(F46&gt;0,N24*F46,"")</f>
        <v>#DIV/0!</v>
      </c>
      <c r="K46" s="143" t="str">
        <f t="shared" si="21"/>
        <v/>
      </c>
      <c r="L46" s="145">
        <f t="shared" si="22"/>
        <v>0</v>
      </c>
      <c r="M46" s="145" t="str">
        <f t="shared" ref="M46" si="23">IF(AND(I46&gt;=2,H46&gt;=1),L46*K46,"INVALID")</f>
        <v>INVALID</v>
      </c>
      <c r="N46" s="162"/>
      <c r="O46" s="39"/>
      <c r="P46" s="341" t="str">
        <f t="shared" ref="P46" si="24">IF(ISBLANK(H46),"",IF(AND(H46&lt;1),"D.O. Depletion &lt; 1.0 mg/L remaining in bottle. Environmental sample too strong. Use LESS Sample. Need more nutrient water in bottle. Sample is not dilute enough.",IF(AND(G46-H46&lt;2),"D.O. Depletion less than at least 2.0 mg/L. Environmental sample too weak. Use MORE Sample. Need less nutrient water in bottle. Sample is too dilute.","")))</f>
        <v/>
      </c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41"/>
    </row>
    <row r="47" spans="1:40" ht="15" customHeight="1" x14ac:dyDescent="0.2">
      <c r="A47" s="131"/>
      <c r="B47" s="148"/>
      <c r="C47" s="148"/>
      <c r="D47" s="157"/>
      <c r="E47" s="152"/>
      <c r="F47" s="154"/>
      <c r="G47" s="147"/>
      <c r="H47" s="147"/>
      <c r="I47" s="139"/>
      <c r="J47" s="141"/>
      <c r="K47" s="143"/>
      <c r="L47" s="145"/>
      <c r="M47" s="145"/>
      <c r="N47" s="162"/>
      <c r="O47" s="39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</row>
    <row r="48" spans="1:40" ht="15" customHeight="1" x14ac:dyDescent="0.2">
      <c r="A48" s="131" t="s">
        <v>16</v>
      </c>
      <c r="B48" s="148"/>
      <c r="C48" s="148"/>
      <c r="D48" s="150">
        <v>18</v>
      </c>
      <c r="E48" s="152"/>
      <c r="F48" s="154" t="str">
        <f>IF(F26&gt;0,F26,"")</f>
        <v/>
      </c>
      <c r="G48" s="147"/>
      <c r="H48" s="147"/>
      <c r="I48" s="139" t="str">
        <f t="shared" si="20"/>
        <v/>
      </c>
      <c r="J48" s="141" t="e">
        <f>IF(F48&gt;0,N24*F48,"")</f>
        <v>#DIV/0!</v>
      </c>
      <c r="K48" s="143" t="str">
        <f t="shared" si="21"/>
        <v/>
      </c>
      <c r="L48" s="145">
        <f t="shared" si="22"/>
        <v>0</v>
      </c>
      <c r="M48" s="145" t="str">
        <f t="shared" ref="M48" si="25">IF(AND(I48&gt;=2,H48&gt;=1),L48*K48,"INVALID")</f>
        <v>INVALID</v>
      </c>
      <c r="N48" s="162"/>
      <c r="O48" s="39"/>
      <c r="P48" s="341" t="str">
        <f t="shared" ref="P48" si="26">IF(ISBLANK(H48),"",IF(AND(H48&lt;1),"D.O. Depletion &lt; 1.0 mg/L remaining in bottle. Environmental sample too strong. Use LESS Sample. Need more nutrient water in bottle. Sample is not dilute enough.",IF(AND(G48-H48&lt;2),"D.O. Depletion less than at least 2.0 mg/L. Environmental sample too weak. Use MORE Sample. Need less nutrient water in bottle. Sample is too dilute.","")))</f>
        <v/>
      </c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</row>
    <row r="49" spans="1:40" ht="15" customHeight="1" x14ac:dyDescent="0.2">
      <c r="A49" s="131"/>
      <c r="B49" s="148"/>
      <c r="C49" s="148"/>
      <c r="D49" s="150"/>
      <c r="E49" s="152"/>
      <c r="F49" s="154"/>
      <c r="G49" s="147"/>
      <c r="H49" s="147"/>
      <c r="I49" s="139"/>
      <c r="J49" s="141"/>
      <c r="K49" s="143"/>
      <c r="L49" s="145"/>
      <c r="M49" s="145"/>
      <c r="N49" s="162"/>
      <c r="O49" s="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</row>
    <row r="50" spans="1:40" ht="15" customHeight="1" x14ac:dyDescent="0.2">
      <c r="A50" s="131" t="s">
        <v>16</v>
      </c>
      <c r="B50" s="148"/>
      <c r="C50" s="148"/>
      <c r="D50" s="150">
        <v>19</v>
      </c>
      <c r="E50" s="152"/>
      <c r="F50" s="154" t="str">
        <f>IF(F26&gt;0,F26,"")</f>
        <v/>
      </c>
      <c r="G50" s="147"/>
      <c r="H50" s="147"/>
      <c r="I50" s="139" t="str">
        <f t="shared" si="20"/>
        <v/>
      </c>
      <c r="J50" s="141" t="e">
        <f>IF(F50&gt;0,N24*F50,"")</f>
        <v>#DIV/0!</v>
      </c>
      <c r="K50" s="143" t="str">
        <f t="shared" si="21"/>
        <v/>
      </c>
      <c r="L50" s="145">
        <f t="shared" si="22"/>
        <v>0</v>
      </c>
      <c r="M50" s="145" t="str">
        <f t="shared" ref="M50" si="27">IF(AND(I50&gt;=2,H50&gt;=1),L50*K50,"INVALID")</f>
        <v>INVALID</v>
      </c>
      <c r="N50" s="162"/>
      <c r="O50" s="41"/>
      <c r="P50" s="341" t="str">
        <f t="shared" ref="P50" si="28">IF(ISBLANK(H50),"",IF(AND(H50&lt;1),"D.O. Depletion &lt; 1.0 mg/L remaining in bottle. Environmental sample too strong. Use LESS Sample. Need more nutrient water in bottle. Sample is not dilute enough.",IF(AND(G50-H50&lt;2),"D.O. Depletion less than at least 2.0 mg/L. Environmental sample too weak. Use MORE Sample. Need less nutrient water in bottle. Sample is too dilute.","")))</f>
        <v/>
      </c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</row>
    <row r="51" spans="1:40" ht="15" customHeight="1" x14ac:dyDescent="0.2">
      <c r="A51" s="131"/>
      <c r="B51" s="148"/>
      <c r="C51" s="148"/>
      <c r="D51" s="150"/>
      <c r="E51" s="152"/>
      <c r="F51" s="154"/>
      <c r="G51" s="147"/>
      <c r="H51" s="147"/>
      <c r="I51" s="139"/>
      <c r="J51" s="141"/>
      <c r="K51" s="143"/>
      <c r="L51" s="145"/>
      <c r="M51" s="145"/>
      <c r="N51" s="162"/>
      <c r="O51" s="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</row>
    <row r="52" spans="1:40" ht="15" customHeight="1" x14ac:dyDescent="0.2">
      <c r="A52" s="131" t="s">
        <v>16</v>
      </c>
      <c r="B52" s="148"/>
      <c r="C52" s="148"/>
      <c r="D52" s="150">
        <v>20</v>
      </c>
      <c r="E52" s="152"/>
      <c r="F52" s="154" t="str">
        <f>IF(F26&gt;0,F26,"")</f>
        <v/>
      </c>
      <c r="G52" s="147"/>
      <c r="H52" s="147"/>
      <c r="I52" s="139" t="str">
        <f t="shared" si="20"/>
        <v/>
      </c>
      <c r="J52" s="141" t="e">
        <f>IF(F52&gt;0,N24*F52,"")</f>
        <v>#DIV/0!</v>
      </c>
      <c r="K52" s="143" t="str">
        <f t="shared" si="21"/>
        <v/>
      </c>
      <c r="L52" s="145">
        <f t="shared" si="22"/>
        <v>0</v>
      </c>
      <c r="M52" s="145" t="str">
        <f t="shared" ref="M52" si="29">IF(AND(I52&gt;=2,H52&gt;=1),L52*K52,"INVALID")</f>
        <v>INVALID</v>
      </c>
      <c r="N52" s="162"/>
      <c r="O52" s="41"/>
      <c r="P52" s="341" t="str">
        <f t="shared" ref="P52" si="30">IF(ISBLANK(H52),"",IF(AND(H52&lt;1),"D.O. Depletion &lt; 1.0 mg/L remaining in bottle. Environmental sample too strong. Use LESS Sample. Need more nutrient water in bottle. Sample is not dilute enough.",IF(AND(G52-H52&lt;2),"D.O. Depletion less than at least 2.0 mg/L. Environmental sample too weak. Use MORE Sample. Need less nutrient water in bottle. Sample is too dilute.","")))</f>
        <v/>
      </c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</row>
    <row r="53" spans="1:40" ht="15" customHeight="1" thickBot="1" x14ac:dyDescent="0.25">
      <c r="A53" s="132"/>
      <c r="B53" s="149"/>
      <c r="C53" s="149"/>
      <c r="D53" s="151"/>
      <c r="E53" s="153"/>
      <c r="F53" s="155"/>
      <c r="G53" s="156"/>
      <c r="H53" s="156"/>
      <c r="I53" s="140"/>
      <c r="J53" s="142"/>
      <c r="K53" s="144"/>
      <c r="L53" s="146"/>
      <c r="M53" s="146"/>
      <c r="N53" s="163"/>
      <c r="O53" s="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</row>
    <row r="54" spans="1:40" ht="12.2" customHeight="1" thickBot="1" x14ac:dyDescent="0.25">
      <c r="A54" s="4" t="s">
        <v>6</v>
      </c>
      <c r="B54" s="26"/>
      <c r="C54" s="6"/>
      <c r="D54" s="7"/>
      <c r="E54" s="6"/>
      <c r="F54" s="27"/>
      <c r="G54" s="26"/>
      <c r="H54" s="26"/>
      <c r="I54" s="12"/>
      <c r="J54" s="5"/>
      <c r="K54" s="5"/>
      <c r="L54" s="12"/>
      <c r="M54" s="28" t="s">
        <v>16</v>
      </c>
      <c r="N54" s="29" t="e">
        <f>AVERAGEIF(M44:M49,"&gt;0")</f>
        <v>#DIV/0!</v>
      </c>
      <c r="O54" s="33"/>
    </row>
    <row r="55" spans="1:40" ht="18" customHeight="1" thickBot="1" x14ac:dyDescent="0.25">
      <c r="A55" s="30" t="s">
        <v>26</v>
      </c>
      <c r="B55" s="70"/>
      <c r="C55" s="31"/>
      <c r="D55" s="31"/>
      <c r="E55" s="31"/>
      <c r="F55" s="31"/>
      <c r="G55" s="31"/>
      <c r="H55" s="31"/>
      <c r="I55" s="31"/>
      <c r="J55" s="31"/>
      <c r="K55" s="31"/>
      <c r="L55" s="137" t="s">
        <v>23</v>
      </c>
      <c r="M55" s="138"/>
      <c r="N55" s="44" t="e">
        <f>(N43-N54)/N43*100%</f>
        <v>#DIV/0!</v>
      </c>
      <c r="O55" s="42"/>
    </row>
    <row r="56" spans="1:40" ht="18" customHeight="1" x14ac:dyDescent="0.2">
      <c r="A56" s="315"/>
      <c r="B56" s="316"/>
      <c r="C56" s="316"/>
      <c r="D56" s="316"/>
      <c r="E56" s="316"/>
      <c r="F56" s="316"/>
      <c r="G56" s="317"/>
      <c r="H56" s="330" t="s">
        <v>41</v>
      </c>
      <c r="I56" s="331"/>
      <c r="J56" s="331"/>
      <c r="K56" s="331"/>
      <c r="L56" s="332"/>
      <c r="M56" s="53" t="s">
        <v>34</v>
      </c>
      <c r="N56" s="22" t="s">
        <v>35</v>
      </c>
      <c r="O56" s="84"/>
      <c r="P56" s="13"/>
      <c r="Q56" s="13"/>
    </row>
    <row r="57" spans="1:40" ht="18" customHeight="1" x14ac:dyDescent="0.2">
      <c r="A57" s="318"/>
      <c r="B57" s="319"/>
      <c r="C57" s="319"/>
      <c r="D57" s="319"/>
      <c r="E57" s="319"/>
      <c r="F57" s="319"/>
      <c r="G57" s="320"/>
      <c r="H57" s="306" t="s">
        <v>48</v>
      </c>
      <c r="I57" s="307"/>
      <c r="J57" s="307"/>
      <c r="K57" s="307"/>
      <c r="L57" s="308"/>
      <c r="M57" s="15" t="s">
        <v>27</v>
      </c>
      <c r="N57" s="16" t="s">
        <v>32</v>
      </c>
      <c r="O57" s="10"/>
    </row>
    <row r="58" spans="1:40" ht="18" customHeight="1" x14ac:dyDescent="0.2">
      <c r="A58" s="318"/>
      <c r="B58" s="319"/>
      <c r="C58" s="319"/>
      <c r="D58" s="319"/>
      <c r="E58" s="319"/>
      <c r="F58" s="319"/>
      <c r="G58" s="320"/>
      <c r="H58" s="304" t="s">
        <v>18</v>
      </c>
      <c r="I58" s="303"/>
      <c r="J58" s="303"/>
      <c r="K58" s="303"/>
      <c r="L58" s="305"/>
      <c r="M58" s="15" t="s">
        <v>28</v>
      </c>
      <c r="N58" s="16" t="s">
        <v>33</v>
      </c>
      <c r="O58" s="10"/>
    </row>
    <row r="59" spans="1:40" ht="18" customHeight="1" x14ac:dyDescent="0.2">
      <c r="A59" s="318"/>
      <c r="B59" s="319"/>
      <c r="C59" s="319"/>
      <c r="D59" s="319"/>
      <c r="E59" s="319"/>
      <c r="F59" s="319"/>
      <c r="G59" s="320"/>
      <c r="H59" s="304" t="s">
        <v>49</v>
      </c>
      <c r="I59" s="303"/>
      <c r="J59" s="303"/>
      <c r="K59" s="303"/>
      <c r="L59" s="305"/>
      <c r="M59" s="15" t="s">
        <v>29</v>
      </c>
      <c r="N59" s="16" t="s">
        <v>27</v>
      </c>
      <c r="O59" s="10"/>
    </row>
    <row r="60" spans="1:40" ht="18" customHeight="1" x14ac:dyDescent="0.2">
      <c r="A60" s="318"/>
      <c r="B60" s="319"/>
      <c r="C60" s="319"/>
      <c r="D60" s="319"/>
      <c r="E60" s="319"/>
      <c r="F60" s="319"/>
      <c r="G60" s="320"/>
      <c r="H60" s="133" t="s">
        <v>50</v>
      </c>
      <c r="I60" s="134"/>
      <c r="J60" s="134"/>
      <c r="K60" s="134"/>
      <c r="L60" s="135"/>
      <c r="M60" s="15" t="s">
        <v>30</v>
      </c>
      <c r="N60" s="16" t="s">
        <v>28</v>
      </c>
      <c r="O60" s="10"/>
    </row>
    <row r="61" spans="1:40" ht="18" customHeight="1" x14ac:dyDescent="0.2">
      <c r="A61" s="318"/>
      <c r="B61" s="319"/>
      <c r="C61" s="319"/>
      <c r="D61" s="319"/>
      <c r="E61" s="319"/>
      <c r="F61" s="319"/>
      <c r="G61" s="320"/>
      <c r="H61" s="306" t="s">
        <v>42</v>
      </c>
      <c r="I61" s="307"/>
      <c r="J61" s="307"/>
      <c r="K61" s="307"/>
      <c r="L61" s="308"/>
      <c r="M61" s="15" t="s">
        <v>31</v>
      </c>
      <c r="N61" s="16" t="s">
        <v>29</v>
      </c>
      <c r="O61" s="10"/>
    </row>
    <row r="62" spans="1:40" ht="18" customHeight="1" x14ac:dyDescent="0.2">
      <c r="A62" s="318"/>
      <c r="B62" s="319"/>
      <c r="C62" s="319"/>
      <c r="D62" s="319"/>
      <c r="E62" s="319"/>
      <c r="F62" s="319"/>
      <c r="G62" s="320"/>
      <c r="H62" s="309" t="s">
        <v>47</v>
      </c>
      <c r="I62" s="310"/>
      <c r="J62" s="310"/>
      <c r="K62" s="310"/>
      <c r="L62" s="311"/>
      <c r="M62" s="15" t="s">
        <v>32</v>
      </c>
      <c r="N62" s="16" t="s">
        <v>30</v>
      </c>
      <c r="O62" s="10"/>
    </row>
    <row r="63" spans="1:40" ht="18" customHeight="1" thickBot="1" x14ac:dyDescent="0.25">
      <c r="A63" s="321"/>
      <c r="B63" s="322"/>
      <c r="C63" s="322"/>
      <c r="D63" s="322"/>
      <c r="E63" s="322"/>
      <c r="F63" s="322"/>
      <c r="G63" s="323"/>
      <c r="H63" s="312"/>
      <c r="I63" s="313"/>
      <c r="J63" s="313"/>
      <c r="K63" s="313"/>
      <c r="L63" s="314"/>
      <c r="M63" s="17" t="s">
        <v>33</v>
      </c>
      <c r="N63" s="18" t="s">
        <v>31</v>
      </c>
      <c r="O63" s="10"/>
    </row>
    <row r="64" spans="1:40" x14ac:dyDescent="0.2">
      <c r="A64" s="329"/>
      <c r="B64" s="329"/>
      <c r="C64" s="329"/>
      <c r="D64" s="329"/>
      <c r="E64" s="329"/>
      <c r="H64" s="67"/>
    </row>
    <row r="65" spans="1:10" x14ac:dyDescent="0.2">
      <c r="A65" s="329"/>
      <c r="B65" s="329"/>
      <c r="C65" s="329"/>
      <c r="D65" s="329"/>
      <c r="E65" s="329"/>
    </row>
    <row r="66" spans="1:10" x14ac:dyDescent="0.2">
      <c r="A66" s="329"/>
      <c r="B66" s="337"/>
      <c r="C66" s="337"/>
      <c r="D66" s="337"/>
      <c r="E66" s="337"/>
      <c r="J66" s="67"/>
    </row>
    <row r="67" spans="1:10" x14ac:dyDescent="0.2">
      <c r="A67" s="337"/>
      <c r="B67" s="337"/>
      <c r="C67" s="337"/>
      <c r="D67" s="337"/>
      <c r="E67" s="337"/>
    </row>
    <row r="68" spans="1:10" x14ac:dyDescent="0.2">
      <c r="A68" s="338"/>
      <c r="B68" s="339"/>
      <c r="C68" s="339"/>
      <c r="D68" s="339"/>
      <c r="E68" s="339"/>
    </row>
    <row r="69" spans="1:10" x14ac:dyDescent="0.2">
      <c r="A69" s="303"/>
      <c r="B69" s="303"/>
      <c r="C69" s="303"/>
      <c r="D69" s="303"/>
      <c r="E69" s="303"/>
    </row>
    <row r="70" spans="1:10" x14ac:dyDescent="0.2">
      <c r="A70" s="31"/>
      <c r="B70" s="31"/>
      <c r="C70" s="31"/>
      <c r="D70" s="31"/>
      <c r="E70" s="31"/>
    </row>
  </sheetData>
  <sheetProtection algorithmName="SHA-512" hashValue="MnOGoMcWxAhWwpaT98ukGV3MVv/WySNIgqHLMp802HbaM3M4n+is1ya5zATHSuJHF7n/j0y/kODTvHO03BiuTw==" saltValue="NAIOBD/k3elUzz/B80AkTA==" spinCount="100000" sheet="1" objects="1" scenarios="1"/>
  <mergeCells count="285">
    <mergeCell ref="I8:I9"/>
    <mergeCell ref="H10:H11"/>
    <mergeCell ref="I10:I11"/>
    <mergeCell ref="P10:AN11"/>
    <mergeCell ref="E1:N3"/>
    <mergeCell ref="B3:C3"/>
    <mergeCell ref="E4:N6"/>
    <mergeCell ref="B5:C5"/>
    <mergeCell ref="B7:C7"/>
    <mergeCell ref="E7:F7"/>
    <mergeCell ref="G7:K7"/>
    <mergeCell ref="M7:N7"/>
    <mergeCell ref="J8:J9"/>
    <mergeCell ref="K8:K9"/>
    <mergeCell ref="L8:L9"/>
    <mergeCell ref="M8:M9"/>
    <mergeCell ref="N8:N9"/>
    <mergeCell ref="B9:C9"/>
    <mergeCell ref="A10:A11"/>
    <mergeCell ref="B10:B11"/>
    <mergeCell ref="C10:C11"/>
    <mergeCell ref="D10:D11"/>
    <mergeCell ref="E10:F15"/>
    <mergeCell ref="G10:G11"/>
    <mergeCell ref="A8:A9"/>
    <mergeCell ref="D8:D9"/>
    <mergeCell ref="E8:E9"/>
    <mergeCell ref="F8:F9"/>
    <mergeCell ref="G8:H8"/>
    <mergeCell ref="P12:AN13"/>
    <mergeCell ref="A14:A15"/>
    <mergeCell ref="B14:B15"/>
    <mergeCell ref="C14:C15"/>
    <mergeCell ref="D14:D15"/>
    <mergeCell ref="G14:G15"/>
    <mergeCell ref="H14:H15"/>
    <mergeCell ref="I14:I15"/>
    <mergeCell ref="P14:AN15"/>
    <mergeCell ref="A12:A13"/>
    <mergeCell ref="B12:B13"/>
    <mergeCell ref="C12:C13"/>
    <mergeCell ref="D12:D13"/>
    <mergeCell ref="G12:G13"/>
    <mergeCell ref="H12:H13"/>
    <mergeCell ref="I12:I13"/>
    <mergeCell ref="G16:H16"/>
    <mergeCell ref="P16:AN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P17:AN18"/>
    <mergeCell ref="A19:A20"/>
    <mergeCell ref="B19:B20"/>
    <mergeCell ref="C19:C20"/>
    <mergeCell ref="D19:D20"/>
    <mergeCell ref="E19:E20"/>
    <mergeCell ref="F19:F20"/>
    <mergeCell ref="G19:G20"/>
    <mergeCell ref="H19:H20"/>
    <mergeCell ref="P19:AN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P23:AN24"/>
    <mergeCell ref="J24:K24"/>
    <mergeCell ref="L24:M25"/>
    <mergeCell ref="N24:N25"/>
    <mergeCell ref="G25:H25"/>
    <mergeCell ref="J25:K25"/>
    <mergeCell ref="P25:AN25"/>
    <mergeCell ref="I21:I22"/>
    <mergeCell ref="P21:AN22"/>
    <mergeCell ref="M26:M27"/>
    <mergeCell ref="N26:N31"/>
    <mergeCell ref="P26:AN27"/>
    <mergeCell ref="A28:A29"/>
    <mergeCell ref="B28:B29"/>
    <mergeCell ref="C28:C29"/>
    <mergeCell ref="D28:D29"/>
    <mergeCell ref="E28:E29"/>
    <mergeCell ref="F28:F29"/>
    <mergeCell ref="G28:G29"/>
    <mergeCell ref="G26:G27"/>
    <mergeCell ref="H26:H27"/>
    <mergeCell ref="I26:I27"/>
    <mergeCell ref="J26:J27"/>
    <mergeCell ref="K26:K27"/>
    <mergeCell ref="L26:L27"/>
    <mergeCell ref="A26:A27"/>
    <mergeCell ref="B26:B27"/>
    <mergeCell ref="C26:C27"/>
    <mergeCell ref="D26:D27"/>
    <mergeCell ref="E26:E27"/>
    <mergeCell ref="F26:F27"/>
    <mergeCell ref="P28:AN29"/>
    <mergeCell ref="A30:A31"/>
    <mergeCell ref="P30:AN31"/>
    <mergeCell ref="B30:B31"/>
    <mergeCell ref="C30:C31"/>
    <mergeCell ref="D30:D31"/>
    <mergeCell ref="E30:E31"/>
    <mergeCell ref="F30:F31"/>
    <mergeCell ref="G30:G31"/>
    <mergeCell ref="H30:H31"/>
    <mergeCell ref="I30:I31"/>
    <mergeCell ref="J28:J29"/>
    <mergeCell ref="K28:K29"/>
    <mergeCell ref="L28:L29"/>
    <mergeCell ref="M28:M29"/>
    <mergeCell ref="J30:J31"/>
    <mergeCell ref="K30:K31"/>
    <mergeCell ref="L30:L31"/>
    <mergeCell ref="M30:M31"/>
    <mergeCell ref="H28:H29"/>
    <mergeCell ref="I28:I29"/>
    <mergeCell ref="L35:L36"/>
    <mergeCell ref="M35:M36"/>
    <mergeCell ref="A33:A34"/>
    <mergeCell ref="B33:B34"/>
    <mergeCell ref="C33:C34"/>
    <mergeCell ref="D33:D34"/>
    <mergeCell ref="E33:E34"/>
    <mergeCell ref="L33:L34"/>
    <mergeCell ref="M33:M34"/>
    <mergeCell ref="A35:A36"/>
    <mergeCell ref="B35:B36"/>
    <mergeCell ref="C35:C36"/>
    <mergeCell ref="D35:D36"/>
    <mergeCell ref="E35:E36"/>
    <mergeCell ref="G35:G36"/>
    <mergeCell ref="F33:F42"/>
    <mergeCell ref="G33:G34"/>
    <mergeCell ref="H33:H34"/>
    <mergeCell ref="I33:I34"/>
    <mergeCell ref="J33:J42"/>
    <mergeCell ref="K33:K34"/>
    <mergeCell ref="H35:H36"/>
    <mergeCell ref="I35:I36"/>
    <mergeCell ref="I39:I40"/>
    <mergeCell ref="H41:H42"/>
    <mergeCell ref="I41:I42"/>
    <mergeCell ref="K41:K42"/>
    <mergeCell ref="L41:L42"/>
    <mergeCell ref="M41:M42"/>
    <mergeCell ref="P41:AN42"/>
    <mergeCell ref="A39:A40"/>
    <mergeCell ref="B39:B40"/>
    <mergeCell ref="C39:C40"/>
    <mergeCell ref="D39:D40"/>
    <mergeCell ref="E39:E40"/>
    <mergeCell ref="G39:G40"/>
    <mergeCell ref="K39:K40"/>
    <mergeCell ref="L39:L40"/>
    <mergeCell ref="M39:M40"/>
    <mergeCell ref="A41:A42"/>
    <mergeCell ref="B41:B42"/>
    <mergeCell ref="C41:C42"/>
    <mergeCell ref="D41:D42"/>
    <mergeCell ref="E41:E42"/>
    <mergeCell ref="G41:G42"/>
    <mergeCell ref="N33:N42"/>
    <mergeCell ref="P33:AN34"/>
    <mergeCell ref="K35:K36"/>
    <mergeCell ref="P35:AN36"/>
    <mergeCell ref="A37:A38"/>
    <mergeCell ref="B37:B38"/>
    <mergeCell ref="C37:C38"/>
    <mergeCell ref="D37:D38"/>
    <mergeCell ref="E37:E38"/>
    <mergeCell ref="G37:G38"/>
    <mergeCell ref="H37:H38"/>
    <mergeCell ref="H39:H40"/>
    <mergeCell ref="P39:AN40"/>
    <mergeCell ref="K37:K38"/>
    <mergeCell ref="L37:L38"/>
    <mergeCell ref="M37:M38"/>
    <mergeCell ref="P37:AN38"/>
    <mergeCell ref="I37:I38"/>
    <mergeCell ref="M44:M45"/>
    <mergeCell ref="N44:N53"/>
    <mergeCell ref="P44:AN45"/>
    <mergeCell ref="A46:A47"/>
    <mergeCell ref="B46:B47"/>
    <mergeCell ref="C46:C47"/>
    <mergeCell ref="D46:D47"/>
    <mergeCell ref="E46:E47"/>
    <mergeCell ref="F46:F47"/>
    <mergeCell ref="G46:G47"/>
    <mergeCell ref="G44:G45"/>
    <mergeCell ref="H44:H45"/>
    <mergeCell ref="I44:I45"/>
    <mergeCell ref="J44:J45"/>
    <mergeCell ref="K44:K45"/>
    <mergeCell ref="L44:L45"/>
    <mergeCell ref="A44:A45"/>
    <mergeCell ref="B44:B45"/>
    <mergeCell ref="C44:C45"/>
    <mergeCell ref="D44:D45"/>
    <mergeCell ref="E44:E45"/>
    <mergeCell ref="F44:F45"/>
    <mergeCell ref="P46:AN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H46:H47"/>
    <mergeCell ref="I46:I47"/>
    <mergeCell ref="J46:J47"/>
    <mergeCell ref="K46:K47"/>
    <mergeCell ref="L46:L47"/>
    <mergeCell ref="M46:M47"/>
    <mergeCell ref="J48:J49"/>
    <mergeCell ref="K48:K49"/>
    <mergeCell ref="L48:L49"/>
    <mergeCell ref="M48:M49"/>
    <mergeCell ref="P48:AN49"/>
    <mergeCell ref="A50:A51"/>
    <mergeCell ref="B50:B51"/>
    <mergeCell ref="C50:C51"/>
    <mergeCell ref="D50:D51"/>
    <mergeCell ref="E50:E51"/>
    <mergeCell ref="L50:L51"/>
    <mergeCell ref="M50:M51"/>
    <mergeCell ref="P50:AN51"/>
    <mergeCell ref="A52:A53"/>
    <mergeCell ref="B52:B53"/>
    <mergeCell ref="C52:C53"/>
    <mergeCell ref="D52:D53"/>
    <mergeCell ref="E52:E53"/>
    <mergeCell ref="F52:F53"/>
    <mergeCell ref="G52:G53"/>
    <mergeCell ref="F50:F51"/>
    <mergeCell ref="G50:G51"/>
    <mergeCell ref="H50:H51"/>
    <mergeCell ref="I50:I51"/>
    <mergeCell ref="J50:J51"/>
    <mergeCell ref="K50:K51"/>
    <mergeCell ref="A64:E64"/>
    <mergeCell ref="A65:E65"/>
    <mergeCell ref="A66:E66"/>
    <mergeCell ref="A67:E67"/>
    <mergeCell ref="A68:E68"/>
    <mergeCell ref="A69:E69"/>
    <mergeCell ref="P52:AN53"/>
    <mergeCell ref="L55:M55"/>
    <mergeCell ref="A56:G63"/>
    <mergeCell ref="H56:L56"/>
    <mergeCell ref="H57:L57"/>
    <mergeCell ref="H58:L58"/>
    <mergeCell ref="H59:L59"/>
    <mergeCell ref="H60:L60"/>
    <mergeCell ref="H61:L61"/>
    <mergeCell ref="H62:L63"/>
    <mergeCell ref="H52:H53"/>
    <mergeCell ref="I52:I53"/>
    <mergeCell ref="J52:J53"/>
    <mergeCell ref="K52:K53"/>
    <mergeCell ref="L52:L53"/>
    <mergeCell ref="M52:M53"/>
  </mergeCells>
  <conditionalFormatting sqref="I10:I16">
    <cfRule type="cellIs" dxfId="47" priority="42" operator="greaterThan">
      <formula>0.2</formula>
    </cfRule>
  </conditionalFormatting>
  <conditionalFormatting sqref="M26:M31">
    <cfRule type="containsText" dxfId="46" priority="29" operator="containsText" text="invalid">
      <formula>NOT(ISERROR(SEARCH("invalid",M26)))</formula>
    </cfRule>
    <cfRule type="cellIs" dxfId="45" priority="40" operator="lessThan">
      <formula>167.5</formula>
    </cfRule>
    <cfRule type="cellIs" dxfId="44" priority="41" operator="greaterThan">
      <formula>228.5</formula>
    </cfRule>
  </conditionalFormatting>
  <conditionalFormatting sqref="M33:M42 M44:M53">
    <cfRule type="containsText" dxfId="43" priority="39" operator="containsText" text="INVALID">
      <formula>NOT(ISERROR(SEARCH("INVALID",M33)))</formula>
    </cfRule>
  </conditionalFormatting>
  <conditionalFormatting sqref="P33 P44 P46 P48 P50 P52 P35 P37 P39 P41">
    <cfRule type="containsText" dxfId="42" priority="38" operator="containsText" text="Sample">
      <formula>NOT(ISERROR(SEARCH("Sample",P33)))</formula>
    </cfRule>
  </conditionalFormatting>
  <conditionalFormatting sqref="P26 P28 P30">
    <cfRule type="containsText" dxfId="41" priority="37" operator="containsText" text="seed">
      <formula>NOT(ISERROR(SEARCH("seed",P26)))</formula>
    </cfRule>
  </conditionalFormatting>
  <conditionalFormatting sqref="P14 P10 P12">
    <cfRule type="containsText" dxfId="40" priority="36" operator="containsText" text="contamination">
      <formula>NOT(ISERROR(SEARCH("contamination",P10)))</formula>
    </cfRule>
  </conditionalFormatting>
  <conditionalFormatting sqref="P16">
    <cfRule type="containsText" dxfId="39" priority="35" operator="containsText" text="outside">
      <formula>NOT(ISERROR(SEARCH("outside",P16)))</formula>
    </cfRule>
  </conditionalFormatting>
  <conditionalFormatting sqref="I16 F25 I25 N26 P16 N43 N54 N32">
    <cfRule type="containsErrors" dxfId="38" priority="34">
      <formula>ISERROR(F16)</formula>
    </cfRule>
  </conditionalFormatting>
  <conditionalFormatting sqref="M18">
    <cfRule type="containsErrors" dxfId="37" priority="33">
      <formula>ISERROR(M18)</formula>
    </cfRule>
  </conditionalFormatting>
  <conditionalFormatting sqref="N33">
    <cfRule type="containsErrors" dxfId="36" priority="32">
      <formula>ISERROR(N33)</formula>
    </cfRule>
  </conditionalFormatting>
  <conditionalFormatting sqref="N44">
    <cfRule type="containsErrors" dxfId="35" priority="31">
      <formula>ISERROR(N44)</formula>
    </cfRule>
  </conditionalFormatting>
  <conditionalFormatting sqref="N55">
    <cfRule type="containsErrors" dxfId="34" priority="30">
      <formula>ISERROR(N55)</formula>
    </cfRule>
  </conditionalFormatting>
  <conditionalFormatting sqref="M33:M42">
    <cfRule type="containsText" dxfId="33" priority="28" operator="containsText" text="invalid">
      <formula>NOT(ISERROR(SEARCH("invalid",M33)))</formula>
    </cfRule>
  </conditionalFormatting>
  <conditionalFormatting sqref="M44:M53">
    <cfRule type="containsText" dxfId="32" priority="27" operator="containsText" text="invalid">
      <formula>NOT(ISERROR(SEARCH("invalid",M44)))</formula>
    </cfRule>
  </conditionalFormatting>
  <conditionalFormatting sqref="I26:M31 P30 P28 P26">
    <cfRule type="cellIs" dxfId="31" priority="25" operator="equal">
      <formula>0</formula>
    </cfRule>
    <cfRule type="containsErrors" dxfId="30" priority="26">
      <formula>ISERROR(I26)</formula>
    </cfRule>
  </conditionalFormatting>
  <conditionalFormatting sqref="I33:M42 P41 P39 P37 P35 P33">
    <cfRule type="cellIs" dxfId="29" priority="23" operator="equal">
      <formula>0</formula>
    </cfRule>
    <cfRule type="containsErrors" dxfId="28" priority="24">
      <formula>ISERROR(I33)</formula>
    </cfRule>
  </conditionalFormatting>
  <conditionalFormatting sqref="I44:N53 P44 P50 P48 P46 P52">
    <cfRule type="cellIs" dxfId="27" priority="21" operator="equal">
      <formula>0</formula>
    </cfRule>
    <cfRule type="containsErrors" dxfId="26" priority="22">
      <formula>ISERROR(I44)</formula>
    </cfRule>
  </conditionalFormatting>
  <conditionalFormatting sqref="P30 P28 P26">
    <cfRule type="containsBlanks" dxfId="25" priority="20">
      <formula>LEN(TRIM(P26))=0</formula>
    </cfRule>
  </conditionalFormatting>
  <conditionalFormatting sqref="I10:I15">
    <cfRule type="containsBlanks" dxfId="24" priority="19">
      <formula>LEN(TRIM(I10))=0</formula>
    </cfRule>
  </conditionalFormatting>
  <conditionalFormatting sqref="J24:K25">
    <cfRule type="containsText" dxfId="23" priority="18" operator="containsText" text="too">
      <formula>NOT(ISERROR(SEARCH("too",J24)))</formula>
    </cfRule>
  </conditionalFormatting>
  <conditionalFormatting sqref="E19 E21 E23 E17">
    <cfRule type="containsText" dxfId="22" priority="17" operator="containsText" text="delete">
      <formula>NOT(ISERROR(SEARCH("delete",E17)))</formula>
    </cfRule>
  </conditionalFormatting>
  <conditionalFormatting sqref="P25">
    <cfRule type="containsText" dxfId="21" priority="16" operator="containsText" text="seed">
      <formula>NOT(ISERROR(SEARCH("seed",P25)))</formula>
    </cfRule>
  </conditionalFormatting>
  <conditionalFormatting sqref="J24:K25 N24:N25 P25">
    <cfRule type="containsErrors" dxfId="20" priority="15">
      <formula>ISERROR(J24)</formula>
    </cfRule>
  </conditionalFormatting>
  <conditionalFormatting sqref="M26:M31 M33:M42 M44:M53">
    <cfRule type="cellIs" dxfId="19" priority="14" operator="lessThan">
      <formula>0</formula>
    </cfRule>
  </conditionalFormatting>
  <conditionalFormatting sqref="P17 P23 P19 P21">
    <cfRule type="containsText" dxfId="18" priority="13" operator="containsText" text="Need">
      <formula>NOT(ISERROR(SEARCH("Need",P17)))</formula>
    </cfRule>
  </conditionalFormatting>
  <conditionalFormatting sqref="I17:I24">
    <cfRule type="expression" dxfId="17" priority="12">
      <formula>(G17-H17&lt;2)</formula>
    </cfRule>
  </conditionalFormatting>
  <conditionalFormatting sqref="I17:I24">
    <cfRule type="expression" dxfId="16" priority="11">
      <formula>(H17&lt;1)</formula>
    </cfRule>
  </conditionalFormatting>
  <conditionalFormatting sqref="I17:I24">
    <cfRule type="expression" dxfId="15" priority="10">
      <formula>ISBLANK(H17)</formula>
    </cfRule>
  </conditionalFormatting>
  <conditionalFormatting sqref="E17:E18">
    <cfRule type="expression" dxfId="14" priority="9">
      <formula>ISBLANK(H17)</formula>
    </cfRule>
  </conditionalFormatting>
  <conditionalFormatting sqref="E19:E20">
    <cfRule type="expression" dxfId="13" priority="8">
      <formula>ISBLANK(H19)</formula>
    </cfRule>
  </conditionalFormatting>
  <conditionalFormatting sqref="E21:E22">
    <cfRule type="expression" dxfId="12" priority="7">
      <formula>ISBLANK(H21)</formula>
    </cfRule>
  </conditionalFormatting>
  <conditionalFormatting sqref="E23:E24">
    <cfRule type="expression" dxfId="11" priority="6">
      <formula>ISBLANK(H23)</formula>
    </cfRule>
  </conditionalFormatting>
  <conditionalFormatting sqref="P10:AN15">
    <cfRule type="containsText" dxfId="10" priority="4" operator="containsText" text="meter">
      <formula>NOT(ISERROR(SEARCH("meter",P10)))</formula>
    </cfRule>
    <cfRule type="containsText" dxfId="9" priority="5" operator="containsText" text="False">
      <formula>NOT(ISERROR(SEARCH("False",P10)))</formula>
    </cfRule>
  </conditionalFormatting>
  <conditionalFormatting sqref="I10:I11">
    <cfRule type="expression" dxfId="8" priority="3">
      <formula>I10&lt;0</formula>
    </cfRule>
  </conditionalFormatting>
  <conditionalFormatting sqref="I12:I13">
    <cfRule type="expression" dxfId="7" priority="2">
      <formula>I12&lt;0</formula>
    </cfRule>
  </conditionalFormatting>
  <conditionalFormatting sqref="I14:I15">
    <cfRule type="expression" dxfId="6" priority="1">
      <formula>I14&lt;0</formula>
    </cfRule>
  </conditionalFormatting>
  <pageMargins left="0.7" right="0.7" top="0.75" bottom="0.75" header="0.3" footer="0.3"/>
  <pageSetup scale="50" orientation="landscape" r:id="rId1"/>
  <colBreaks count="1" manualBreakCount="1">
    <brk id="16" max="1048575" man="1"/>
  </colBreak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41"/>
  <sheetViews>
    <sheetView showGridLines="0" zoomScale="110" zoomScaleNormal="110" workbookViewId="0">
      <pane xSplit="23745"/>
      <selection activeCell="B7" sqref="B7"/>
      <selection pane="topRight" activeCell="A6" sqref="A6"/>
    </sheetView>
  </sheetViews>
  <sheetFormatPr defaultRowHeight="12.75" x14ac:dyDescent="0.2"/>
  <cols>
    <col min="1" max="1" width="8.7109375" style="96" customWidth="1"/>
    <col min="2" max="2" width="9.85546875" style="96" customWidth="1"/>
    <col min="3" max="3" width="8.7109375" style="96" customWidth="1"/>
    <col min="4" max="4" width="9.85546875" style="96" customWidth="1"/>
    <col min="5" max="7" width="5" style="96" customWidth="1"/>
    <col min="8" max="15" width="9.140625" style="96"/>
    <col min="16" max="16" width="7.140625" style="96" customWidth="1"/>
    <col min="17" max="257" width="9.140625" style="96"/>
    <col min="258" max="258" width="6.7109375" style="96" customWidth="1"/>
    <col min="259" max="259" width="7.140625" style="96" customWidth="1"/>
    <col min="260" max="260" width="6.7109375" style="96" customWidth="1"/>
    <col min="261" max="263" width="5" style="96" customWidth="1"/>
    <col min="264" max="271" width="9.140625" style="96"/>
    <col min="272" max="272" width="7.140625" style="96" customWidth="1"/>
    <col min="273" max="513" width="9.140625" style="96"/>
    <col min="514" max="514" width="6.7109375" style="96" customWidth="1"/>
    <col min="515" max="515" width="7.140625" style="96" customWidth="1"/>
    <col min="516" max="516" width="6.7109375" style="96" customWidth="1"/>
    <col min="517" max="519" width="5" style="96" customWidth="1"/>
    <col min="520" max="527" width="9.140625" style="96"/>
    <col min="528" max="528" width="7.140625" style="96" customWidth="1"/>
    <col min="529" max="769" width="9.140625" style="96"/>
    <col min="770" max="770" width="6.7109375" style="96" customWidth="1"/>
    <col min="771" max="771" width="7.140625" style="96" customWidth="1"/>
    <col min="772" max="772" width="6.7109375" style="96" customWidth="1"/>
    <col min="773" max="775" width="5" style="96" customWidth="1"/>
    <col min="776" max="783" width="9.140625" style="96"/>
    <col min="784" max="784" width="7.140625" style="96" customWidth="1"/>
    <col min="785" max="1025" width="9.140625" style="96"/>
    <col min="1026" max="1026" width="6.7109375" style="96" customWidth="1"/>
    <col min="1027" max="1027" width="7.140625" style="96" customWidth="1"/>
    <col min="1028" max="1028" width="6.7109375" style="96" customWidth="1"/>
    <col min="1029" max="1031" width="5" style="96" customWidth="1"/>
    <col min="1032" max="1039" width="9.140625" style="96"/>
    <col min="1040" max="1040" width="7.140625" style="96" customWidth="1"/>
    <col min="1041" max="1281" width="9.140625" style="96"/>
    <col min="1282" max="1282" width="6.7109375" style="96" customWidth="1"/>
    <col min="1283" max="1283" width="7.140625" style="96" customWidth="1"/>
    <col min="1284" max="1284" width="6.7109375" style="96" customWidth="1"/>
    <col min="1285" max="1287" width="5" style="96" customWidth="1"/>
    <col min="1288" max="1295" width="9.140625" style="96"/>
    <col min="1296" max="1296" width="7.140625" style="96" customWidth="1"/>
    <col min="1297" max="1537" width="9.140625" style="96"/>
    <col min="1538" max="1538" width="6.7109375" style="96" customWidth="1"/>
    <col min="1539" max="1539" width="7.140625" style="96" customWidth="1"/>
    <col min="1540" max="1540" width="6.7109375" style="96" customWidth="1"/>
    <col min="1541" max="1543" width="5" style="96" customWidth="1"/>
    <col min="1544" max="1551" width="9.140625" style="96"/>
    <col min="1552" max="1552" width="7.140625" style="96" customWidth="1"/>
    <col min="1553" max="1793" width="9.140625" style="96"/>
    <col min="1794" max="1794" width="6.7109375" style="96" customWidth="1"/>
    <col min="1795" max="1795" width="7.140625" style="96" customWidth="1"/>
    <col min="1796" max="1796" width="6.7109375" style="96" customWidth="1"/>
    <col min="1797" max="1799" width="5" style="96" customWidth="1"/>
    <col min="1800" max="1807" width="9.140625" style="96"/>
    <col min="1808" max="1808" width="7.140625" style="96" customWidth="1"/>
    <col min="1809" max="2049" width="9.140625" style="96"/>
    <col min="2050" max="2050" width="6.7109375" style="96" customWidth="1"/>
    <col min="2051" max="2051" width="7.140625" style="96" customWidth="1"/>
    <col min="2052" max="2052" width="6.7109375" style="96" customWidth="1"/>
    <col min="2053" max="2055" width="5" style="96" customWidth="1"/>
    <col min="2056" max="2063" width="9.140625" style="96"/>
    <col min="2064" max="2064" width="7.140625" style="96" customWidth="1"/>
    <col min="2065" max="2305" width="9.140625" style="96"/>
    <col min="2306" max="2306" width="6.7109375" style="96" customWidth="1"/>
    <col min="2307" max="2307" width="7.140625" style="96" customWidth="1"/>
    <col min="2308" max="2308" width="6.7109375" style="96" customWidth="1"/>
    <col min="2309" max="2311" width="5" style="96" customWidth="1"/>
    <col min="2312" max="2319" width="9.140625" style="96"/>
    <col min="2320" max="2320" width="7.140625" style="96" customWidth="1"/>
    <col min="2321" max="2561" width="9.140625" style="96"/>
    <col min="2562" max="2562" width="6.7109375" style="96" customWidth="1"/>
    <col min="2563" max="2563" width="7.140625" style="96" customWidth="1"/>
    <col min="2564" max="2564" width="6.7109375" style="96" customWidth="1"/>
    <col min="2565" max="2567" width="5" style="96" customWidth="1"/>
    <col min="2568" max="2575" width="9.140625" style="96"/>
    <col min="2576" max="2576" width="7.140625" style="96" customWidth="1"/>
    <col min="2577" max="2817" width="9.140625" style="96"/>
    <col min="2818" max="2818" width="6.7109375" style="96" customWidth="1"/>
    <col min="2819" max="2819" width="7.140625" style="96" customWidth="1"/>
    <col min="2820" max="2820" width="6.7109375" style="96" customWidth="1"/>
    <col min="2821" max="2823" width="5" style="96" customWidth="1"/>
    <col min="2824" max="2831" width="9.140625" style="96"/>
    <col min="2832" max="2832" width="7.140625" style="96" customWidth="1"/>
    <col min="2833" max="3073" width="9.140625" style="96"/>
    <col min="3074" max="3074" width="6.7109375" style="96" customWidth="1"/>
    <col min="3075" max="3075" width="7.140625" style="96" customWidth="1"/>
    <col min="3076" max="3076" width="6.7109375" style="96" customWidth="1"/>
    <col min="3077" max="3079" width="5" style="96" customWidth="1"/>
    <col min="3080" max="3087" width="9.140625" style="96"/>
    <col min="3088" max="3088" width="7.140625" style="96" customWidth="1"/>
    <col min="3089" max="3329" width="9.140625" style="96"/>
    <col min="3330" max="3330" width="6.7109375" style="96" customWidth="1"/>
    <col min="3331" max="3331" width="7.140625" style="96" customWidth="1"/>
    <col min="3332" max="3332" width="6.7109375" style="96" customWidth="1"/>
    <col min="3333" max="3335" width="5" style="96" customWidth="1"/>
    <col min="3336" max="3343" width="9.140625" style="96"/>
    <col min="3344" max="3344" width="7.140625" style="96" customWidth="1"/>
    <col min="3345" max="3585" width="9.140625" style="96"/>
    <col min="3586" max="3586" width="6.7109375" style="96" customWidth="1"/>
    <col min="3587" max="3587" width="7.140625" style="96" customWidth="1"/>
    <col min="3588" max="3588" width="6.7109375" style="96" customWidth="1"/>
    <col min="3589" max="3591" width="5" style="96" customWidth="1"/>
    <col min="3592" max="3599" width="9.140625" style="96"/>
    <col min="3600" max="3600" width="7.140625" style="96" customWidth="1"/>
    <col min="3601" max="3841" width="9.140625" style="96"/>
    <col min="3842" max="3842" width="6.7109375" style="96" customWidth="1"/>
    <col min="3843" max="3843" width="7.140625" style="96" customWidth="1"/>
    <col min="3844" max="3844" width="6.7109375" style="96" customWidth="1"/>
    <col min="3845" max="3847" width="5" style="96" customWidth="1"/>
    <col min="3848" max="3855" width="9.140625" style="96"/>
    <col min="3856" max="3856" width="7.140625" style="96" customWidth="1"/>
    <col min="3857" max="4097" width="9.140625" style="96"/>
    <col min="4098" max="4098" width="6.7109375" style="96" customWidth="1"/>
    <col min="4099" max="4099" width="7.140625" style="96" customWidth="1"/>
    <col min="4100" max="4100" width="6.7109375" style="96" customWidth="1"/>
    <col min="4101" max="4103" width="5" style="96" customWidth="1"/>
    <col min="4104" max="4111" width="9.140625" style="96"/>
    <col min="4112" max="4112" width="7.140625" style="96" customWidth="1"/>
    <col min="4113" max="4353" width="9.140625" style="96"/>
    <col min="4354" max="4354" width="6.7109375" style="96" customWidth="1"/>
    <col min="4355" max="4355" width="7.140625" style="96" customWidth="1"/>
    <col min="4356" max="4356" width="6.7109375" style="96" customWidth="1"/>
    <col min="4357" max="4359" width="5" style="96" customWidth="1"/>
    <col min="4360" max="4367" width="9.140625" style="96"/>
    <col min="4368" max="4368" width="7.140625" style="96" customWidth="1"/>
    <col min="4369" max="4609" width="9.140625" style="96"/>
    <col min="4610" max="4610" width="6.7109375" style="96" customWidth="1"/>
    <col min="4611" max="4611" width="7.140625" style="96" customWidth="1"/>
    <col min="4612" max="4612" width="6.7109375" style="96" customWidth="1"/>
    <col min="4613" max="4615" width="5" style="96" customWidth="1"/>
    <col min="4616" max="4623" width="9.140625" style="96"/>
    <col min="4624" max="4624" width="7.140625" style="96" customWidth="1"/>
    <col min="4625" max="4865" width="9.140625" style="96"/>
    <col min="4866" max="4866" width="6.7109375" style="96" customWidth="1"/>
    <col min="4867" max="4867" width="7.140625" style="96" customWidth="1"/>
    <col min="4868" max="4868" width="6.7109375" style="96" customWidth="1"/>
    <col min="4869" max="4871" width="5" style="96" customWidth="1"/>
    <col min="4872" max="4879" width="9.140625" style="96"/>
    <col min="4880" max="4880" width="7.140625" style="96" customWidth="1"/>
    <col min="4881" max="5121" width="9.140625" style="96"/>
    <col min="5122" max="5122" width="6.7109375" style="96" customWidth="1"/>
    <col min="5123" max="5123" width="7.140625" style="96" customWidth="1"/>
    <col min="5124" max="5124" width="6.7109375" style="96" customWidth="1"/>
    <col min="5125" max="5127" width="5" style="96" customWidth="1"/>
    <col min="5128" max="5135" width="9.140625" style="96"/>
    <col min="5136" max="5136" width="7.140625" style="96" customWidth="1"/>
    <col min="5137" max="5377" width="9.140625" style="96"/>
    <col min="5378" max="5378" width="6.7109375" style="96" customWidth="1"/>
    <col min="5379" max="5379" width="7.140625" style="96" customWidth="1"/>
    <col min="5380" max="5380" width="6.7109375" style="96" customWidth="1"/>
    <col min="5381" max="5383" width="5" style="96" customWidth="1"/>
    <col min="5384" max="5391" width="9.140625" style="96"/>
    <col min="5392" max="5392" width="7.140625" style="96" customWidth="1"/>
    <col min="5393" max="5633" width="9.140625" style="96"/>
    <col min="5634" max="5634" width="6.7109375" style="96" customWidth="1"/>
    <col min="5635" max="5635" width="7.140625" style="96" customWidth="1"/>
    <col min="5636" max="5636" width="6.7109375" style="96" customWidth="1"/>
    <col min="5637" max="5639" width="5" style="96" customWidth="1"/>
    <col min="5640" max="5647" width="9.140625" style="96"/>
    <col min="5648" max="5648" width="7.140625" style="96" customWidth="1"/>
    <col min="5649" max="5889" width="9.140625" style="96"/>
    <col min="5890" max="5890" width="6.7109375" style="96" customWidth="1"/>
    <col min="5891" max="5891" width="7.140625" style="96" customWidth="1"/>
    <col min="5892" max="5892" width="6.7109375" style="96" customWidth="1"/>
    <col min="5893" max="5895" width="5" style="96" customWidth="1"/>
    <col min="5896" max="5903" width="9.140625" style="96"/>
    <col min="5904" max="5904" width="7.140625" style="96" customWidth="1"/>
    <col min="5905" max="6145" width="9.140625" style="96"/>
    <col min="6146" max="6146" width="6.7109375" style="96" customWidth="1"/>
    <col min="6147" max="6147" width="7.140625" style="96" customWidth="1"/>
    <col min="6148" max="6148" width="6.7109375" style="96" customWidth="1"/>
    <col min="6149" max="6151" width="5" style="96" customWidth="1"/>
    <col min="6152" max="6159" width="9.140625" style="96"/>
    <col min="6160" max="6160" width="7.140625" style="96" customWidth="1"/>
    <col min="6161" max="6401" width="9.140625" style="96"/>
    <col min="6402" max="6402" width="6.7109375" style="96" customWidth="1"/>
    <col min="6403" max="6403" width="7.140625" style="96" customWidth="1"/>
    <col min="6404" max="6404" width="6.7109375" style="96" customWidth="1"/>
    <col min="6405" max="6407" width="5" style="96" customWidth="1"/>
    <col min="6408" max="6415" width="9.140625" style="96"/>
    <col min="6416" max="6416" width="7.140625" style="96" customWidth="1"/>
    <col min="6417" max="6657" width="9.140625" style="96"/>
    <col min="6658" max="6658" width="6.7109375" style="96" customWidth="1"/>
    <col min="6659" max="6659" width="7.140625" style="96" customWidth="1"/>
    <col min="6660" max="6660" width="6.7109375" style="96" customWidth="1"/>
    <col min="6661" max="6663" width="5" style="96" customWidth="1"/>
    <col min="6664" max="6671" width="9.140625" style="96"/>
    <col min="6672" max="6672" width="7.140625" style="96" customWidth="1"/>
    <col min="6673" max="6913" width="9.140625" style="96"/>
    <col min="6914" max="6914" width="6.7109375" style="96" customWidth="1"/>
    <col min="6915" max="6915" width="7.140625" style="96" customWidth="1"/>
    <col min="6916" max="6916" width="6.7109375" style="96" customWidth="1"/>
    <col min="6917" max="6919" width="5" style="96" customWidth="1"/>
    <col min="6920" max="6927" width="9.140625" style="96"/>
    <col min="6928" max="6928" width="7.140625" style="96" customWidth="1"/>
    <col min="6929" max="7169" width="9.140625" style="96"/>
    <col min="7170" max="7170" width="6.7109375" style="96" customWidth="1"/>
    <col min="7171" max="7171" width="7.140625" style="96" customWidth="1"/>
    <col min="7172" max="7172" width="6.7109375" style="96" customWidth="1"/>
    <col min="7173" max="7175" width="5" style="96" customWidth="1"/>
    <col min="7176" max="7183" width="9.140625" style="96"/>
    <col min="7184" max="7184" width="7.140625" style="96" customWidth="1"/>
    <col min="7185" max="7425" width="9.140625" style="96"/>
    <col min="7426" max="7426" width="6.7109375" style="96" customWidth="1"/>
    <col min="7427" max="7427" width="7.140625" style="96" customWidth="1"/>
    <col min="7428" max="7428" width="6.7109375" style="96" customWidth="1"/>
    <col min="7429" max="7431" width="5" style="96" customWidth="1"/>
    <col min="7432" max="7439" width="9.140625" style="96"/>
    <col min="7440" max="7440" width="7.140625" style="96" customWidth="1"/>
    <col min="7441" max="7681" width="9.140625" style="96"/>
    <col min="7682" max="7682" width="6.7109375" style="96" customWidth="1"/>
    <col min="7683" max="7683" width="7.140625" style="96" customWidth="1"/>
    <col min="7684" max="7684" width="6.7109375" style="96" customWidth="1"/>
    <col min="7685" max="7687" width="5" style="96" customWidth="1"/>
    <col min="7688" max="7695" width="9.140625" style="96"/>
    <col min="7696" max="7696" width="7.140625" style="96" customWidth="1"/>
    <col min="7697" max="7937" width="9.140625" style="96"/>
    <col min="7938" max="7938" width="6.7109375" style="96" customWidth="1"/>
    <col min="7939" max="7939" width="7.140625" style="96" customWidth="1"/>
    <col min="7940" max="7940" width="6.7109375" style="96" customWidth="1"/>
    <col min="7941" max="7943" width="5" style="96" customWidth="1"/>
    <col min="7944" max="7951" width="9.140625" style="96"/>
    <col min="7952" max="7952" width="7.140625" style="96" customWidth="1"/>
    <col min="7953" max="8193" width="9.140625" style="96"/>
    <col min="8194" max="8194" width="6.7109375" style="96" customWidth="1"/>
    <col min="8195" max="8195" width="7.140625" style="96" customWidth="1"/>
    <col min="8196" max="8196" width="6.7109375" style="96" customWidth="1"/>
    <col min="8197" max="8199" width="5" style="96" customWidth="1"/>
    <col min="8200" max="8207" width="9.140625" style="96"/>
    <col min="8208" max="8208" width="7.140625" style="96" customWidth="1"/>
    <col min="8209" max="8449" width="9.140625" style="96"/>
    <col min="8450" max="8450" width="6.7109375" style="96" customWidth="1"/>
    <col min="8451" max="8451" width="7.140625" style="96" customWidth="1"/>
    <col min="8452" max="8452" width="6.7109375" style="96" customWidth="1"/>
    <col min="8453" max="8455" width="5" style="96" customWidth="1"/>
    <col min="8456" max="8463" width="9.140625" style="96"/>
    <col min="8464" max="8464" width="7.140625" style="96" customWidth="1"/>
    <col min="8465" max="8705" width="9.140625" style="96"/>
    <col min="8706" max="8706" width="6.7109375" style="96" customWidth="1"/>
    <col min="8707" max="8707" width="7.140625" style="96" customWidth="1"/>
    <col min="8708" max="8708" width="6.7109375" style="96" customWidth="1"/>
    <col min="8709" max="8711" width="5" style="96" customWidth="1"/>
    <col min="8712" max="8719" width="9.140625" style="96"/>
    <col min="8720" max="8720" width="7.140625" style="96" customWidth="1"/>
    <col min="8721" max="8961" width="9.140625" style="96"/>
    <col min="8962" max="8962" width="6.7109375" style="96" customWidth="1"/>
    <col min="8963" max="8963" width="7.140625" style="96" customWidth="1"/>
    <col min="8964" max="8964" width="6.7109375" style="96" customWidth="1"/>
    <col min="8965" max="8967" width="5" style="96" customWidth="1"/>
    <col min="8968" max="8975" width="9.140625" style="96"/>
    <col min="8976" max="8976" width="7.140625" style="96" customWidth="1"/>
    <col min="8977" max="9217" width="9.140625" style="96"/>
    <col min="9218" max="9218" width="6.7109375" style="96" customWidth="1"/>
    <col min="9219" max="9219" width="7.140625" style="96" customWidth="1"/>
    <col min="9220" max="9220" width="6.7109375" style="96" customWidth="1"/>
    <col min="9221" max="9223" width="5" style="96" customWidth="1"/>
    <col min="9224" max="9231" width="9.140625" style="96"/>
    <col min="9232" max="9232" width="7.140625" style="96" customWidth="1"/>
    <col min="9233" max="9473" width="9.140625" style="96"/>
    <col min="9474" max="9474" width="6.7109375" style="96" customWidth="1"/>
    <col min="9475" max="9475" width="7.140625" style="96" customWidth="1"/>
    <col min="9476" max="9476" width="6.7109375" style="96" customWidth="1"/>
    <col min="9477" max="9479" width="5" style="96" customWidth="1"/>
    <col min="9480" max="9487" width="9.140625" style="96"/>
    <col min="9488" max="9488" width="7.140625" style="96" customWidth="1"/>
    <col min="9489" max="9729" width="9.140625" style="96"/>
    <col min="9730" max="9730" width="6.7109375" style="96" customWidth="1"/>
    <col min="9731" max="9731" width="7.140625" style="96" customWidth="1"/>
    <col min="9732" max="9732" width="6.7109375" style="96" customWidth="1"/>
    <col min="9733" max="9735" width="5" style="96" customWidth="1"/>
    <col min="9736" max="9743" width="9.140625" style="96"/>
    <col min="9744" max="9744" width="7.140625" style="96" customWidth="1"/>
    <col min="9745" max="9985" width="9.140625" style="96"/>
    <col min="9986" max="9986" width="6.7109375" style="96" customWidth="1"/>
    <col min="9987" max="9987" width="7.140625" style="96" customWidth="1"/>
    <col min="9988" max="9988" width="6.7109375" style="96" customWidth="1"/>
    <col min="9989" max="9991" width="5" style="96" customWidth="1"/>
    <col min="9992" max="9999" width="9.140625" style="96"/>
    <col min="10000" max="10000" width="7.140625" style="96" customWidth="1"/>
    <col min="10001" max="10241" width="9.140625" style="96"/>
    <col min="10242" max="10242" width="6.7109375" style="96" customWidth="1"/>
    <col min="10243" max="10243" width="7.140625" style="96" customWidth="1"/>
    <col min="10244" max="10244" width="6.7109375" style="96" customWidth="1"/>
    <col min="10245" max="10247" width="5" style="96" customWidth="1"/>
    <col min="10248" max="10255" width="9.140625" style="96"/>
    <col min="10256" max="10256" width="7.140625" style="96" customWidth="1"/>
    <col min="10257" max="10497" width="9.140625" style="96"/>
    <col min="10498" max="10498" width="6.7109375" style="96" customWidth="1"/>
    <col min="10499" max="10499" width="7.140625" style="96" customWidth="1"/>
    <col min="10500" max="10500" width="6.7109375" style="96" customWidth="1"/>
    <col min="10501" max="10503" width="5" style="96" customWidth="1"/>
    <col min="10504" max="10511" width="9.140625" style="96"/>
    <col min="10512" max="10512" width="7.140625" style="96" customWidth="1"/>
    <col min="10513" max="10753" width="9.140625" style="96"/>
    <col min="10754" max="10754" width="6.7109375" style="96" customWidth="1"/>
    <col min="10755" max="10755" width="7.140625" style="96" customWidth="1"/>
    <col min="10756" max="10756" width="6.7109375" style="96" customWidth="1"/>
    <col min="10757" max="10759" width="5" style="96" customWidth="1"/>
    <col min="10760" max="10767" width="9.140625" style="96"/>
    <col min="10768" max="10768" width="7.140625" style="96" customWidth="1"/>
    <col min="10769" max="11009" width="9.140625" style="96"/>
    <col min="11010" max="11010" width="6.7109375" style="96" customWidth="1"/>
    <col min="11011" max="11011" width="7.140625" style="96" customWidth="1"/>
    <col min="11012" max="11012" width="6.7109375" style="96" customWidth="1"/>
    <col min="11013" max="11015" width="5" style="96" customWidth="1"/>
    <col min="11016" max="11023" width="9.140625" style="96"/>
    <col min="11024" max="11024" width="7.140625" style="96" customWidth="1"/>
    <col min="11025" max="11265" width="9.140625" style="96"/>
    <col min="11266" max="11266" width="6.7109375" style="96" customWidth="1"/>
    <col min="11267" max="11267" width="7.140625" style="96" customWidth="1"/>
    <col min="11268" max="11268" width="6.7109375" style="96" customWidth="1"/>
    <col min="11269" max="11271" width="5" style="96" customWidth="1"/>
    <col min="11272" max="11279" width="9.140625" style="96"/>
    <col min="11280" max="11280" width="7.140625" style="96" customWidth="1"/>
    <col min="11281" max="11521" width="9.140625" style="96"/>
    <col min="11522" max="11522" width="6.7109375" style="96" customWidth="1"/>
    <col min="11523" max="11523" width="7.140625" style="96" customWidth="1"/>
    <col min="11524" max="11524" width="6.7109375" style="96" customWidth="1"/>
    <col min="11525" max="11527" width="5" style="96" customWidth="1"/>
    <col min="11528" max="11535" width="9.140625" style="96"/>
    <col min="11536" max="11536" width="7.140625" style="96" customWidth="1"/>
    <col min="11537" max="11777" width="9.140625" style="96"/>
    <col min="11778" max="11778" width="6.7109375" style="96" customWidth="1"/>
    <col min="11779" max="11779" width="7.140625" style="96" customWidth="1"/>
    <col min="11780" max="11780" width="6.7109375" style="96" customWidth="1"/>
    <col min="11781" max="11783" width="5" style="96" customWidth="1"/>
    <col min="11784" max="11791" width="9.140625" style="96"/>
    <col min="11792" max="11792" width="7.140625" style="96" customWidth="1"/>
    <col min="11793" max="12033" width="9.140625" style="96"/>
    <col min="12034" max="12034" width="6.7109375" style="96" customWidth="1"/>
    <col min="12035" max="12035" width="7.140625" style="96" customWidth="1"/>
    <col min="12036" max="12036" width="6.7109375" style="96" customWidth="1"/>
    <col min="12037" max="12039" width="5" style="96" customWidth="1"/>
    <col min="12040" max="12047" width="9.140625" style="96"/>
    <col min="12048" max="12048" width="7.140625" style="96" customWidth="1"/>
    <col min="12049" max="12289" width="9.140625" style="96"/>
    <col min="12290" max="12290" width="6.7109375" style="96" customWidth="1"/>
    <col min="12291" max="12291" width="7.140625" style="96" customWidth="1"/>
    <col min="12292" max="12292" width="6.7109375" style="96" customWidth="1"/>
    <col min="12293" max="12295" width="5" style="96" customWidth="1"/>
    <col min="12296" max="12303" width="9.140625" style="96"/>
    <col min="12304" max="12304" width="7.140625" style="96" customWidth="1"/>
    <col min="12305" max="12545" width="9.140625" style="96"/>
    <col min="12546" max="12546" width="6.7109375" style="96" customWidth="1"/>
    <col min="12547" max="12547" width="7.140625" style="96" customWidth="1"/>
    <col min="12548" max="12548" width="6.7109375" style="96" customWidth="1"/>
    <col min="12549" max="12551" width="5" style="96" customWidth="1"/>
    <col min="12552" max="12559" width="9.140625" style="96"/>
    <col min="12560" max="12560" width="7.140625" style="96" customWidth="1"/>
    <col min="12561" max="12801" width="9.140625" style="96"/>
    <col min="12802" max="12802" width="6.7109375" style="96" customWidth="1"/>
    <col min="12803" max="12803" width="7.140625" style="96" customWidth="1"/>
    <col min="12804" max="12804" width="6.7109375" style="96" customWidth="1"/>
    <col min="12805" max="12807" width="5" style="96" customWidth="1"/>
    <col min="12808" max="12815" width="9.140625" style="96"/>
    <col min="12816" max="12816" width="7.140625" style="96" customWidth="1"/>
    <col min="12817" max="13057" width="9.140625" style="96"/>
    <col min="13058" max="13058" width="6.7109375" style="96" customWidth="1"/>
    <col min="13059" max="13059" width="7.140625" style="96" customWidth="1"/>
    <col min="13060" max="13060" width="6.7109375" style="96" customWidth="1"/>
    <col min="13061" max="13063" width="5" style="96" customWidth="1"/>
    <col min="13064" max="13071" width="9.140625" style="96"/>
    <col min="13072" max="13072" width="7.140625" style="96" customWidth="1"/>
    <col min="13073" max="13313" width="9.140625" style="96"/>
    <col min="13314" max="13314" width="6.7109375" style="96" customWidth="1"/>
    <col min="13315" max="13315" width="7.140625" style="96" customWidth="1"/>
    <col min="13316" max="13316" width="6.7109375" style="96" customWidth="1"/>
    <col min="13317" max="13319" width="5" style="96" customWidth="1"/>
    <col min="13320" max="13327" width="9.140625" style="96"/>
    <col min="13328" max="13328" width="7.140625" style="96" customWidth="1"/>
    <col min="13329" max="13569" width="9.140625" style="96"/>
    <col min="13570" max="13570" width="6.7109375" style="96" customWidth="1"/>
    <col min="13571" max="13571" width="7.140625" style="96" customWidth="1"/>
    <col min="13572" max="13572" width="6.7109375" style="96" customWidth="1"/>
    <col min="13573" max="13575" width="5" style="96" customWidth="1"/>
    <col min="13576" max="13583" width="9.140625" style="96"/>
    <col min="13584" max="13584" width="7.140625" style="96" customWidth="1"/>
    <col min="13585" max="13825" width="9.140625" style="96"/>
    <col min="13826" max="13826" width="6.7109375" style="96" customWidth="1"/>
    <col min="13827" max="13827" width="7.140625" style="96" customWidth="1"/>
    <col min="13828" max="13828" width="6.7109375" style="96" customWidth="1"/>
    <col min="13829" max="13831" width="5" style="96" customWidth="1"/>
    <col min="13832" max="13839" width="9.140625" style="96"/>
    <col min="13840" max="13840" width="7.140625" style="96" customWidth="1"/>
    <col min="13841" max="14081" width="9.140625" style="96"/>
    <col min="14082" max="14082" width="6.7109375" style="96" customWidth="1"/>
    <col min="14083" max="14083" width="7.140625" style="96" customWidth="1"/>
    <col min="14084" max="14084" width="6.7109375" style="96" customWidth="1"/>
    <col min="14085" max="14087" width="5" style="96" customWidth="1"/>
    <col min="14088" max="14095" width="9.140625" style="96"/>
    <col min="14096" max="14096" width="7.140625" style="96" customWidth="1"/>
    <col min="14097" max="14337" width="9.140625" style="96"/>
    <col min="14338" max="14338" width="6.7109375" style="96" customWidth="1"/>
    <col min="14339" max="14339" width="7.140625" style="96" customWidth="1"/>
    <col min="14340" max="14340" width="6.7109375" style="96" customWidth="1"/>
    <col min="14341" max="14343" width="5" style="96" customWidth="1"/>
    <col min="14344" max="14351" width="9.140625" style="96"/>
    <col min="14352" max="14352" width="7.140625" style="96" customWidth="1"/>
    <col min="14353" max="14593" width="9.140625" style="96"/>
    <col min="14594" max="14594" width="6.7109375" style="96" customWidth="1"/>
    <col min="14595" max="14595" width="7.140625" style="96" customWidth="1"/>
    <col min="14596" max="14596" width="6.7109375" style="96" customWidth="1"/>
    <col min="14597" max="14599" width="5" style="96" customWidth="1"/>
    <col min="14600" max="14607" width="9.140625" style="96"/>
    <col min="14608" max="14608" width="7.140625" style="96" customWidth="1"/>
    <col min="14609" max="14849" width="9.140625" style="96"/>
    <col min="14850" max="14850" width="6.7109375" style="96" customWidth="1"/>
    <col min="14851" max="14851" width="7.140625" style="96" customWidth="1"/>
    <col min="14852" max="14852" width="6.7109375" style="96" customWidth="1"/>
    <col min="14853" max="14855" width="5" style="96" customWidth="1"/>
    <col min="14856" max="14863" width="9.140625" style="96"/>
    <col min="14864" max="14864" width="7.140625" style="96" customWidth="1"/>
    <col min="14865" max="15105" width="9.140625" style="96"/>
    <col min="15106" max="15106" width="6.7109375" style="96" customWidth="1"/>
    <col min="15107" max="15107" width="7.140625" style="96" customWidth="1"/>
    <col min="15108" max="15108" width="6.7109375" style="96" customWidth="1"/>
    <col min="15109" max="15111" width="5" style="96" customWidth="1"/>
    <col min="15112" max="15119" width="9.140625" style="96"/>
    <col min="15120" max="15120" width="7.140625" style="96" customWidth="1"/>
    <col min="15121" max="15361" width="9.140625" style="96"/>
    <col min="15362" max="15362" width="6.7109375" style="96" customWidth="1"/>
    <col min="15363" max="15363" width="7.140625" style="96" customWidth="1"/>
    <col min="15364" max="15364" width="6.7109375" style="96" customWidth="1"/>
    <col min="15365" max="15367" width="5" style="96" customWidth="1"/>
    <col min="15368" max="15375" width="9.140625" style="96"/>
    <col min="15376" max="15376" width="7.140625" style="96" customWidth="1"/>
    <col min="15377" max="15617" width="9.140625" style="96"/>
    <col min="15618" max="15618" width="6.7109375" style="96" customWidth="1"/>
    <col min="15619" max="15619" width="7.140625" style="96" customWidth="1"/>
    <col min="15620" max="15620" width="6.7109375" style="96" customWidth="1"/>
    <col min="15621" max="15623" width="5" style="96" customWidth="1"/>
    <col min="15624" max="15631" width="9.140625" style="96"/>
    <col min="15632" max="15632" width="7.140625" style="96" customWidth="1"/>
    <col min="15633" max="15873" width="9.140625" style="96"/>
    <col min="15874" max="15874" width="6.7109375" style="96" customWidth="1"/>
    <col min="15875" max="15875" width="7.140625" style="96" customWidth="1"/>
    <col min="15876" max="15876" width="6.7109375" style="96" customWidth="1"/>
    <col min="15877" max="15879" width="5" style="96" customWidth="1"/>
    <col min="15880" max="15887" width="9.140625" style="96"/>
    <col min="15888" max="15888" width="7.140625" style="96" customWidth="1"/>
    <col min="15889" max="16129" width="9.140625" style="96"/>
    <col min="16130" max="16130" width="6.7109375" style="96" customWidth="1"/>
    <col min="16131" max="16131" width="7.140625" style="96" customWidth="1"/>
    <col min="16132" max="16132" width="6.7109375" style="96" customWidth="1"/>
    <col min="16133" max="16135" width="5" style="96" customWidth="1"/>
    <col min="16136" max="16143" width="9.140625" style="96"/>
    <col min="16144" max="16144" width="7.140625" style="96" customWidth="1"/>
    <col min="16145" max="16384" width="9.140625" style="96"/>
  </cols>
  <sheetData>
    <row r="1" spans="1:29" ht="13.5" thickBot="1" x14ac:dyDescent="0.2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29" x14ac:dyDescent="0.2">
      <c r="A2" s="403" t="s">
        <v>63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5"/>
      <c r="U2" s="97"/>
    </row>
    <row r="3" spans="1:29" ht="13.5" thickBot="1" x14ac:dyDescent="0.25">
      <c r="A3" s="406"/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8"/>
      <c r="U3" s="97"/>
    </row>
    <row r="4" spans="1:29" ht="13.5" thickBot="1" x14ac:dyDescent="0.25">
      <c r="A4" s="409" t="s">
        <v>68</v>
      </c>
      <c r="B4" s="410"/>
      <c r="C4" s="410"/>
      <c r="D4" s="411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8"/>
      <c r="U4" s="99"/>
      <c r="V4" s="99"/>
      <c r="W4" s="99"/>
      <c r="X4" s="99"/>
      <c r="Y4" s="99"/>
      <c r="Z4" s="99"/>
      <c r="AA4" s="99"/>
      <c r="AB4" s="99"/>
      <c r="AC4" s="99"/>
    </row>
    <row r="5" spans="1:29" x14ac:dyDescent="0.2">
      <c r="A5" s="100" t="s">
        <v>51</v>
      </c>
      <c r="B5" s="101"/>
      <c r="C5" s="100" t="s">
        <v>52</v>
      </c>
      <c r="D5" s="101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8"/>
      <c r="U5" s="99"/>
      <c r="V5" s="102"/>
      <c r="W5" s="99"/>
      <c r="X5" s="99"/>
      <c r="Y5" s="99"/>
      <c r="Z5" s="99"/>
      <c r="AA5" s="99"/>
      <c r="AB5" s="99"/>
      <c r="AC5" s="99"/>
    </row>
    <row r="6" spans="1:29" ht="13.5" thickBot="1" x14ac:dyDescent="0.25">
      <c r="A6" s="103" t="s">
        <v>53</v>
      </c>
      <c r="B6" s="104" t="s">
        <v>54</v>
      </c>
      <c r="C6" s="105" t="s">
        <v>53</v>
      </c>
      <c r="D6" s="106" t="s">
        <v>54</v>
      </c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  <c r="U6" s="99"/>
      <c r="V6" s="102"/>
      <c r="W6" s="102" t="s">
        <v>55</v>
      </c>
      <c r="X6" s="102" t="s">
        <v>56</v>
      </c>
      <c r="Y6" s="102" t="s">
        <v>57</v>
      </c>
      <c r="Z6" s="102" t="s">
        <v>58</v>
      </c>
      <c r="AA6" s="102" t="s">
        <v>59</v>
      </c>
      <c r="AB6" s="99"/>
      <c r="AC6" s="99"/>
    </row>
    <row r="7" spans="1:29" x14ac:dyDescent="0.2">
      <c r="A7" s="107">
        <v>1</v>
      </c>
      <c r="B7" s="122"/>
      <c r="C7" s="108">
        <v>1</v>
      </c>
      <c r="D7" s="109" t="e">
        <f>'1'!I16</f>
        <v>#DIV/0!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  <c r="U7" s="99"/>
      <c r="V7" s="102"/>
      <c r="W7" s="110" t="e">
        <f t="shared" ref="W7:W40" si="0">$B$33</f>
        <v>#DIV/0!</v>
      </c>
      <c r="X7" s="110" t="e">
        <f t="shared" ref="X7:X40" si="1">$B$34</f>
        <v>#DIV/0!</v>
      </c>
      <c r="Y7" s="110" t="e">
        <f t="shared" ref="Y7:Y40" si="2">$B$32</f>
        <v>#DIV/0!</v>
      </c>
      <c r="Z7" s="110" t="e">
        <f t="shared" ref="Z7:Z40" si="3">$B$35</f>
        <v>#DIV/0!</v>
      </c>
      <c r="AA7" s="110" t="e">
        <f t="shared" ref="AA7:AA40" si="4">$B$36</f>
        <v>#DIV/0!</v>
      </c>
      <c r="AB7" s="99"/>
      <c r="AC7" s="99"/>
    </row>
    <row r="8" spans="1:29" x14ac:dyDescent="0.2">
      <c r="A8" s="111">
        <v>2</v>
      </c>
      <c r="B8" s="123"/>
      <c r="C8" s="108">
        <v>2</v>
      </c>
      <c r="D8" s="109" t="e">
        <f>'2'!I16</f>
        <v>#DIV/0!</v>
      </c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8"/>
      <c r="U8" s="99"/>
      <c r="V8" s="102"/>
      <c r="W8" s="110" t="e">
        <f t="shared" si="0"/>
        <v>#DIV/0!</v>
      </c>
      <c r="X8" s="110" t="e">
        <f t="shared" si="1"/>
        <v>#DIV/0!</v>
      </c>
      <c r="Y8" s="110" t="e">
        <f t="shared" si="2"/>
        <v>#DIV/0!</v>
      </c>
      <c r="Z8" s="110" t="e">
        <f t="shared" si="3"/>
        <v>#DIV/0!</v>
      </c>
      <c r="AA8" s="110" t="e">
        <f t="shared" si="4"/>
        <v>#DIV/0!</v>
      </c>
      <c r="AB8" s="99"/>
      <c r="AC8" s="99"/>
    </row>
    <row r="9" spans="1:29" x14ac:dyDescent="0.2">
      <c r="A9" s="111">
        <v>3</v>
      </c>
      <c r="B9" s="123"/>
      <c r="C9" s="108">
        <v>3</v>
      </c>
      <c r="D9" s="109" t="e">
        <f>'3'!I16</f>
        <v>#DIV/0!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8"/>
      <c r="U9" s="99"/>
      <c r="V9" s="102"/>
      <c r="W9" s="110" t="e">
        <f t="shared" si="0"/>
        <v>#DIV/0!</v>
      </c>
      <c r="X9" s="110" t="e">
        <f t="shared" si="1"/>
        <v>#DIV/0!</v>
      </c>
      <c r="Y9" s="110" t="e">
        <f t="shared" si="2"/>
        <v>#DIV/0!</v>
      </c>
      <c r="Z9" s="110" t="e">
        <f t="shared" si="3"/>
        <v>#DIV/0!</v>
      </c>
      <c r="AA9" s="110" t="e">
        <f t="shared" si="4"/>
        <v>#DIV/0!</v>
      </c>
      <c r="AB9" s="99"/>
      <c r="AC9" s="99"/>
    </row>
    <row r="10" spans="1:29" x14ac:dyDescent="0.2">
      <c r="A10" s="111">
        <v>4</v>
      </c>
      <c r="B10" s="123"/>
      <c r="C10" s="108">
        <v>4</v>
      </c>
      <c r="D10" s="109" t="e">
        <f>'4'!I16</f>
        <v>#DIV/0!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8"/>
      <c r="U10" s="99"/>
      <c r="V10" s="102"/>
      <c r="W10" s="110" t="e">
        <f t="shared" si="0"/>
        <v>#DIV/0!</v>
      </c>
      <c r="X10" s="110" t="e">
        <f t="shared" si="1"/>
        <v>#DIV/0!</v>
      </c>
      <c r="Y10" s="110" t="e">
        <f t="shared" si="2"/>
        <v>#DIV/0!</v>
      </c>
      <c r="Z10" s="110" t="e">
        <f t="shared" si="3"/>
        <v>#DIV/0!</v>
      </c>
      <c r="AA10" s="110" t="e">
        <f t="shared" si="4"/>
        <v>#DIV/0!</v>
      </c>
      <c r="AB10" s="99"/>
      <c r="AC10" s="99"/>
    </row>
    <row r="11" spans="1:29" x14ac:dyDescent="0.2">
      <c r="A11" s="111">
        <v>5</v>
      </c>
      <c r="B11" s="123"/>
      <c r="C11" s="108">
        <v>5</v>
      </c>
      <c r="D11" s="109" t="e">
        <f>'5'!I16</f>
        <v>#DIV/0!</v>
      </c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8"/>
      <c r="U11" s="99"/>
      <c r="V11" s="102"/>
      <c r="W11" s="110" t="e">
        <f t="shared" si="0"/>
        <v>#DIV/0!</v>
      </c>
      <c r="X11" s="110" t="e">
        <f t="shared" si="1"/>
        <v>#DIV/0!</v>
      </c>
      <c r="Y11" s="110" t="e">
        <f t="shared" si="2"/>
        <v>#DIV/0!</v>
      </c>
      <c r="Z11" s="110" t="e">
        <f t="shared" si="3"/>
        <v>#DIV/0!</v>
      </c>
      <c r="AA11" s="110" t="e">
        <f t="shared" si="4"/>
        <v>#DIV/0!</v>
      </c>
      <c r="AB11" s="99"/>
      <c r="AC11" s="99"/>
    </row>
    <row r="12" spans="1:29" x14ac:dyDescent="0.2">
      <c r="A12" s="111">
        <v>6</v>
      </c>
      <c r="B12" s="123"/>
      <c r="C12" s="108">
        <v>6</v>
      </c>
      <c r="D12" s="109" t="e">
        <f>'6'!I16</f>
        <v>#DIV/0!</v>
      </c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8"/>
      <c r="U12" s="99"/>
      <c r="V12" s="102"/>
      <c r="W12" s="110" t="e">
        <f t="shared" si="0"/>
        <v>#DIV/0!</v>
      </c>
      <c r="X12" s="110" t="e">
        <f t="shared" si="1"/>
        <v>#DIV/0!</v>
      </c>
      <c r="Y12" s="110" t="e">
        <f t="shared" si="2"/>
        <v>#DIV/0!</v>
      </c>
      <c r="Z12" s="110" t="e">
        <f t="shared" si="3"/>
        <v>#DIV/0!</v>
      </c>
      <c r="AA12" s="110" t="e">
        <f t="shared" si="4"/>
        <v>#DIV/0!</v>
      </c>
      <c r="AB12" s="99"/>
      <c r="AC12" s="99"/>
    </row>
    <row r="13" spans="1:29" x14ac:dyDescent="0.2">
      <c r="A13" s="111">
        <v>7</v>
      </c>
      <c r="B13" s="123"/>
      <c r="C13" s="108">
        <v>7</v>
      </c>
      <c r="D13" s="109" t="e">
        <f>'7'!I16</f>
        <v>#DIV/0!</v>
      </c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8"/>
      <c r="U13" s="99"/>
      <c r="V13" s="102"/>
      <c r="W13" s="110" t="e">
        <f t="shared" si="0"/>
        <v>#DIV/0!</v>
      </c>
      <c r="X13" s="110" t="e">
        <f t="shared" si="1"/>
        <v>#DIV/0!</v>
      </c>
      <c r="Y13" s="110" t="e">
        <f t="shared" si="2"/>
        <v>#DIV/0!</v>
      </c>
      <c r="Z13" s="110" t="e">
        <f t="shared" si="3"/>
        <v>#DIV/0!</v>
      </c>
      <c r="AA13" s="110" t="e">
        <f t="shared" si="4"/>
        <v>#DIV/0!</v>
      </c>
      <c r="AB13" s="99"/>
      <c r="AC13" s="99"/>
    </row>
    <row r="14" spans="1:29" x14ac:dyDescent="0.2">
      <c r="A14" s="111">
        <v>8</v>
      </c>
      <c r="B14" s="123"/>
      <c r="C14" s="108">
        <v>8</v>
      </c>
      <c r="D14" s="109" t="e">
        <f>'8'!I16</f>
        <v>#DIV/0!</v>
      </c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8"/>
      <c r="U14" s="99"/>
      <c r="V14" s="102"/>
      <c r="W14" s="110" t="e">
        <f t="shared" si="0"/>
        <v>#DIV/0!</v>
      </c>
      <c r="X14" s="110" t="e">
        <f t="shared" si="1"/>
        <v>#DIV/0!</v>
      </c>
      <c r="Y14" s="110" t="e">
        <f t="shared" si="2"/>
        <v>#DIV/0!</v>
      </c>
      <c r="Z14" s="110" t="e">
        <f t="shared" si="3"/>
        <v>#DIV/0!</v>
      </c>
      <c r="AA14" s="110" t="e">
        <f t="shared" si="4"/>
        <v>#DIV/0!</v>
      </c>
      <c r="AB14" s="99"/>
      <c r="AC14" s="99"/>
    </row>
    <row r="15" spans="1:29" x14ac:dyDescent="0.2">
      <c r="A15" s="111">
        <v>9</v>
      </c>
      <c r="B15" s="123"/>
      <c r="C15" s="108">
        <v>9</v>
      </c>
      <c r="D15" s="109" t="e">
        <f>'9'!I16</f>
        <v>#DIV/0!</v>
      </c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8"/>
      <c r="U15" s="99"/>
      <c r="V15" s="102"/>
      <c r="W15" s="110" t="e">
        <f t="shared" si="0"/>
        <v>#DIV/0!</v>
      </c>
      <c r="X15" s="110" t="e">
        <f t="shared" si="1"/>
        <v>#DIV/0!</v>
      </c>
      <c r="Y15" s="110" t="e">
        <f t="shared" si="2"/>
        <v>#DIV/0!</v>
      </c>
      <c r="Z15" s="110" t="e">
        <f t="shared" si="3"/>
        <v>#DIV/0!</v>
      </c>
      <c r="AA15" s="110" t="e">
        <f t="shared" si="4"/>
        <v>#DIV/0!</v>
      </c>
      <c r="AB15" s="99"/>
      <c r="AC15" s="99"/>
    </row>
    <row r="16" spans="1:29" x14ac:dyDescent="0.2">
      <c r="A16" s="111">
        <v>10</v>
      </c>
      <c r="B16" s="123"/>
      <c r="C16" s="108">
        <v>10</v>
      </c>
      <c r="D16" s="109" t="e">
        <f>'10'!I16</f>
        <v>#DIV/0!</v>
      </c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8"/>
      <c r="U16" s="99"/>
      <c r="V16" s="102"/>
      <c r="W16" s="110" t="e">
        <f t="shared" si="0"/>
        <v>#DIV/0!</v>
      </c>
      <c r="X16" s="110" t="e">
        <f t="shared" si="1"/>
        <v>#DIV/0!</v>
      </c>
      <c r="Y16" s="110" t="e">
        <f t="shared" si="2"/>
        <v>#DIV/0!</v>
      </c>
      <c r="Z16" s="110" t="e">
        <f t="shared" si="3"/>
        <v>#DIV/0!</v>
      </c>
      <c r="AA16" s="110" t="e">
        <f t="shared" si="4"/>
        <v>#DIV/0!</v>
      </c>
      <c r="AB16" s="99"/>
      <c r="AC16" s="99"/>
    </row>
    <row r="17" spans="1:29" x14ac:dyDescent="0.2">
      <c r="A17" s="111">
        <v>11</v>
      </c>
      <c r="B17" s="123"/>
      <c r="C17" s="108">
        <v>11</v>
      </c>
      <c r="D17" s="109" t="e">
        <f>'11'!I16</f>
        <v>#DIV/0!</v>
      </c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8"/>
      <c r="U17" s="99"/>
      <c r="V17" s="102"/>
      <c r="W17" s="110" t="e">
        <f t="shared" si="0"/>
        <v>#DIV/0!</v>
      </c>
      <c r="X17" s="110" t="e">
        <f t="shared" si="1"/>
        <v>#DIV/0!</v>
      </c>
      <c r="Y17" s="110" t="e">
        <f t="shared" si="2"/>
        <v>#DIV/0!</v>
      </c>
      <c r="Z17" s="110" t="e">
        <f t="shared" si="3"/>
        <v>#DIV/0!</v>
      </c>
      <c r="AA17" s="110" t="e">
        <f t="shared" si="4"/>
        <v>#DIV/0!</v>
      </c>
      <c r="AB17" s="99"/>
      <c r="AC17" s="99"/>
    </row>
    <row r="18" spans="1:29" x14ac:dyDescent="0.2">
      <c r="A18" s="111">
        <v>12</v>
      </c>
      <c r="B18" s="123"/>
      <c r="C18" s="108">
        <v>12</v>
      </c>
      <c r="D18" s="109" t="e">
        <f>'12'!I16</f>
        <v>#DIV/0!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8"/>
      <c r="U18" s="99"/>
      <c r="V18" s="102"/>
      <c r="W18" s="110" t="e">
        <f t="shared" si="0"/>
        <v>#DIV/0!</v>
      </c>
      <c r="X18" s="110" t="e">
        <f t="shared" si="1"/>
        <v>#DIV/0!</v>
      </c>
      <c r="Y18" s="110" t="e">
        <f t="shared" si="2"/>
        <v>#DIV/0!</v>
      </c>
      <c r="Z18" s="110" t="e">
        <f t="shared" si="3"/>
        <v>#DIV/0!</v>
      </c>
      <c r="AA18" s="110" t="e">
        <f t="shared" si="4"/>
        <v>#DIV/0!</v>
      </c>
      <c r="AB18" s="99"/>
      <c r="AC18" s="99"/>
    </row>
    <row r="19" spans="1:29" x14ac:dyDescent="0.2">
      <c r="A19" s="111">
        <v>13</v>
      </c>
      <c r="B19" s="123"/>
      <c r="C19" s="108">
        <v>13</v>
      </c>
      <c r="D19" s="109" t="e">
        <f>'13'!I16</f>
        <v>#DIV/0!</v>
      </c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8"/>
      <c r="U19" s="99"/>
      <c r="V19" s="102"/>
      <c r="W19" s="110" t="e">
        <f t="shared" si="0"/>
        <v>#DIV/0!</v>
      </c>
      <c r="X19" s="110" t="e">
        <f t="shared" si="1"/>
        <v>#DIV/0!</v>
      </c>
      <c r="Y19" s="110" t="e">
        <f t="shared" si="2"/>
        <v>#DIV/0!</v>
      </c>
      <c r="Z19" s="110" t="e">
        <f t="shared" si="3"/>
        <v>#DIV/0!</v>
      </c>
      <c r="AA19" s="110" t="e">
        <f t="shared" si="4"/>
        <v>#DIV/0!</v>
      </c>
      <c r="AB19" s="99"/>
      <c r="AC19" s="99"/>
    </row>
    <row r="20" spans="1:29" x14ac:dyDescent="0.2">
      <c r="A20" s="111">
        <v>14</v>
      </c>
      <c r="B20" s="123"/>
      <c r="C20" s="108">
        <v>14</v>
      </c>
      <c r="D20" s="109" t="e">
        <f>'14'!I16</f>
        <v>#DIV/0!</v>
      </c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8"/>
      <c r="U20" s="99"/>
      <c r="V20" s="102"/>
      <c r="W20" s="110" t="e">
        <f t="shared" si="0"/>
        <v>#DIV/0!</v>
      </c>
      <c r="X20" s="110" t="e">
        <f t="shared" si="1"/>
        <v>#DIV/0!</v>
      </c>
      <c r="Y20" s="110" t="e">
        <f t="shared" si="2"/>
        <v>#DIV/0!</v>
      </c>
      <c r="Z20" s="110" t="e">
        <f t="shared" si="3"/>
        <v>#DIV/0!</v>
      </c>
      <c r="AA20" s="110" t="e">
        <f t="shared" si="4"/>
        <v>#DIV/0!</v>
      </c>
      <c r="AB20" s="99"/>
      <c r="AC20" s="99"/>
    </row>
    <row r="21" spans="1:29" x14ac:dyDescent="0.2">
      <c r="A21" s="111">
        <v>15</v>
      </c>
      <c r="B21" s="123"/>
      <c r="C21" s="108">
        <v>15</v>
      </c>
      <c r="D21" s="109" t="e">
        <f>'15'!I16</f>
        <v>#DIV/0!</v>
      </c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8"/>
      <c r="U21" s="99"/>
      <c r="V21" s="102"/>
      <c r="W21" s="110" t="e">
        <f t="shared" si="0"/>
        <v>#DIV/0!</v>
      </c>
      <c r="X21" s="110" t="e">
        <f t="shared" si="1"/>
        <v>#DIV/0!</v>
      </c>
      <c r="Y21" s="110" t="e">
        <f t="shared" si="2"/>
        <v>#DIV/0!</v>
      </c>
      <c r="Z21" s="110" t="e">
        <f t="shared" si="3"/>
        <v>#DIV/0!</v>
      </c>
      <c r="AA21" s="110" t="e">
        <f t="shared" si="4"/>
        <v>#DIV/0!</v>
      </c>
      <c r="AB21" s="99"/>
      <c r="AC21" s="99"/>
    </row>
    <row r="22" spans="1:29" x14ac:dyDescent="0.2">
      <c r="A22" s="111">
        <v>16</v>
      </c>
      <c r="B22" s="123"/>
      <c r="C22" s="108">
        <v>16</v>
      </c>
      <c r="D22" s="109" t="e">
        <f>'16'!I16</f>
        <v>#DIV/0!</v>
      </c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8"/>
      <c r="T22" s="97"/>
      <c r="U22" s="99"/>
      <c r="V22" s="102"/>
      <c r="W22" s="110" t="e">
        <f t="shared" si="0"/>
        <v>#DIV/0!</v>
      </c>
      <c r="X22" s="110" t="e">
        <f t="shared" si="1"/>
        <v>#DIV/0!</v>
      </c>
      <c r="Y22" s="110" t="e">
        <f t="shared" si="2"/>
        <v>#DIV/0!</v>
      </c>
      <c r="Z22" s="110" t="e">
        <f t="shared" si="3"/>
        <v>#DIV/0!</v>
      </c>
      <c r="AA22" s="110" t="e">
        <f t="shared" si="4"/>
        <v>#DIV/0!</v>
      </c>
      <c r="AB22" s="99"/>
      <c r="AC22" s="99"/>
    </row>
    <row r="23" spans="1:29" x14ac:dyDescent="0.2">
      <c r="A23" s="111">
        <v>17</v>
      </c>
      <c r="B23" s="123"/>
      <c r="C23" s="108">
        <v>17</v>
      </c>
      <c r="D23" s="109" t="e">
        <f>'17'!I16</f>
        <v>#DIV/0!</v>
      </c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8"/>
      <c r="U23" s="99"/>
      <c r="V23" s="102"/>
      <c r="W23" s="110" t="e">
        <f t="shared" si="0"/>
        <v>#DIV/0!</v>
      </c>
      <c r="X23" s="110" t="e">
        <f t="shared" si="1"/>
        <v>#DIV/0!</v>
      </c>
      <c r="Y23" s="110" t="e">
        <f t="shared" si="2"/>
        <v>#DIV/0!</v>
      </c>
      <c r="Z23" s="110" t="e">
        <f t="shared" si="3"/>
        <v>#DIV/0!</v>
      </c>
      <c r="AA23" s="110" t="e">
        <f t="shared" si="4"/>
        <v>#DIV/0!</v>
      </c>
      <c r="AB23" s="99"/>
      <c r="AC23" s="99"/>
    </row>
    <row r="24" spans="1:29" x14ac:dyDescent="0.2">
      <c r="A24" s="111">
        <v>18</v>
      </c>
      <c r="B24" s="123"/>
      <c r="C24" s="108">
        <v>18</v>
      </c>
      <c r="D24" s="109" t="e">
        <f>'18'!I16</f>
        <v>#DIV/0!</v>
      </c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8"/>
      <c r="U24" s="99"/>
      <c r="V24" s="102"/>
      <c r="W24" s="110" t="e">
        <f t="shared" si="0"/>
        <v>#DIV/0!</v>
      </c>
      <c r="X24" s="110" t="e">
        <f t="shared" si="1"/>
        <v>#DIV/0!</v>
      </c>
      <c r="Y24" s="110" t="e">
        <f t="shared" si="2"/>
        <v>#DIV/0!</v>
      </c>
      <c r="Z24" s="110" t="e">
        <f t="shared" si="3"/>
        <v>#DIV/0!</v>
      </c>
      <c r="AA24" s="110" t="e">
        <f t="shared" si="4"/>
        <v>#DIV/0!</v>
      </c>
      <c r="AB24" s="99"/>
      <c r="AC24" s="99"/>
    </row>
    <row r="25" spans="1:29" x14ac:dyDescent="0.2">
      <c r="A25" s="111">
        <v>19</v>
      </c>
      <c r="B25" s="123"/>
      <c r="C25" s="108">
        <v>19</v>
      </c>
      <c r="D25" s="109" t="e">
        <f>'19'!I16</f>
        <v>#DIV/0!</v>
      </c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8"/>
      <c r="U25" s="99"/>
      <c r="V25" s="102"/>
      <c r="W25" s="110" t="e">
        <f t="shared" si="0"/>
        <v>#DIV/0!</v>
      </c>
      <c r="X25" s="110" t="e">
        <f t="shared" si="1"/>
        <v>#DIV/0!</v>
      </c>
      <c r="Y25" s="110" t="e">
        <f t="shared" si="2"/>
        <v>#DIV/0!</v>
      </c>
      <c r="Z25" s="110" t="e">
        <f t="shared" si="3"/>
        <v>#DIV/0!</v>
      </c>
      <c r="AA25" s="110" t="e">
        <f t="shared" si="4"/>
        <v>#DIV/0!</v>
      </c>
      <c r="AB25" s="99"/>
      <c r="AC25" s="99"/>
    </row>
    <row r="26" spans="1:29" ht="13.5" thickBot="1" x14ac:dyDescent="0.25">
      <c r="A26" s="112">
        <v>20</v>
      </c>
      <c r="B26" s="124"/>
      <c r="C26" s="108">
        <v>20</v>
      </c>
      <c r="D26" s="109" t="e">
        <f>'20'!I16</f>
        <v>#DIV/0!</v>
      </c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8"/>
      <c r="U26" s="99"/>
      <c r="V26" s="102"/>
      <c r="W26" s="110" t="e">
        <f t="shared" si="0"/>
        <v>#DIV/0!</v>
      </c>
      <c r="X26" s="110" t="e">
        <f t="shared" si="1"/>
        <v>#DIV/0!</v>
      </c>
      <c r="Y26" s="110" t="e">
        <f t="shared" si="2"/>
        <v>#DIV/0!</v>
      </c>
      <c r="Z26" s="110" t="e">
        <f t="shared" si="3"/>
        <v>#DIV/0!</v>
      </c>
      <c r="AA26" s="110" t="e">
        <f t="shared" si="4"/>
        <v>#DIV/0!</v>
      </c>
      <c r="AB26" s="99"/>
      <c r="AC26" s="99"/>
    </row>
    <row r="27" spans="1:29" x14ac:dyDescent="0.2">
      <c r="A27" s="397" t="s">
        <v>62</v>
      </c>
      <c r="B27" s="398"/>
      <c r="C27" s="108">
        <v>21</v>
      </c>
      <c r="D27" s="109" t="e">
        <f>'21'!I16</f>
        <v>#DIV/0!</v>
      </c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8"/>
      <c r="U27" s="99"/>
      <c r="V27" s="102"/>
      <c r="W27" s="110" t="e">
        <f t="shared" si="0"/>
        <v>#DIV/0!</v>
      </c>
      <c r="X27" s="110" t="e">
        <f t="shared" si="1"/>
        <v>#DIV/0!</v>
      </c>
      <c r="Y27" s="110" t="e">
        <f t="shared" si="2"/>
        <v>#DIV/0!</v>
      </c>
      <c r="Z27" s="110" t="e">
        <f t="shared" si="3"/>
        <v>#DIV/0!</v>
      </c>
      <c r="AA27" s="110" t="e">
        <f t="shared" si="4"/>
        <v>#DIV/0!</v>
      </c>
      <c r="AB27" s="99"/>
      <c r="AC27" s="99"/>
    </row>
    <row r="28" spans="1:29" x14ac:dyDescent="0.2">
      <c r="A28" s="399"/>
      <c r="B28" s="400"/>
      <c r="C28" s="108">
        <v>22</v>
      </c>
      <c r="D28" s="109" t="e">
        <f>'22'!I16</f>
        <v>#DIV/0!</v>
      </c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8"/>
      <c r="U28" s="99"/>
      <c r="V28" s="102"/>
      <c r="W28" s="110" t="e">
        <f t="shared" si="0"/>
        <v>#DIV/0!</v>
      </c>
      <c r="X28" s="110" t="e">
        <f t="shared" si="1"/>
        <v>#DIV/0!</v>
      </c>
      <c r="Y28" s="110" t="e">
        <f t="shared" si="2"/>
        <v>#DIV/0!</v>
      </c>
      <c r="Z28" s="110" t="e">
        <f t="shared" si="3"/>
        <v>#DIV/0!</v>
      </c>
      <c r="AA28" s="110" t="e">
        <f t="shared" si="4"/>
        <v>#DIV/0!</v>
      </c>
      <c r="AB28" s="99"/>
      <c r="AC28" s="99"/>
    </row>
    <row r="29" spans="1:29" x14ac:dyDescent="0.2">
      <c r="A29" s="401"/>
      <c r="B29" s="402"/>
      <c r="C29" s="108">
        <v>23</v>
      </c>
      <c r="D29" s="109" t="e">
        <f>'23'!I16</f>
        <v>#DIV/0!</v>
      </c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8"/>
      <c r="U29" s="99"/>
      <c r="V29" s="102"/>
      <c r="W29" s="110" t="e">
        <f t="shared" si="0"/>
        <v>#DIV/0!</v>
      </c>
      <c r="X29" s="110" t="e">
        <f t="shared" si="1"/>
        <v>#DIV/0!</v>
      </c>
      <c r="Y29" s="110" t="e">
        <f t="shared" si="2"/>
        <v>#DIV/0!</v>
      </c>
      <c r="Z29" s="110" t="e">
        <f t="shared" si="3"/>
        <v>#DIV/0!</v>
      </c>
      <c r="AA29" s="110" t="e">
        <f t="shared" si="4"/>
        <v>#DIV/0!</v>
      </c>
      <c r="AB29" s="99"/>
      <c r="AC29" s="99"/>
    </row>
    <row r="30" spans="1:29" x14ac:dyDescent="0.2">
      <c r="A30" s="113"/>
      <c r="B30" s="114"/>
      <c r="C30" s="108">
        <v>24</v>
      </c>
      <c r="D30" s="109" t="e">
        <f>'24'!I16</f>
        <v>#DIV/0!</v>
      </c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8"/>
      <c r="U30" s="99"/>
      <c r="V30" s="102"/>
      <c r="W30" s="110" t="e">
        <f t="shared" si="0"/>
        <v>#DIV/0!</v>
      </c>
      <c r="X30" s="110" t="e">
        <f t="shared" si="1"/>
        <v>#DIV/0!</v>
      </c>
      <c r="Y30" s="110" t="e">
        <f t="shared" si="2"/>
        <v>#DIV/0!</v>
      </c>
      <c r="Z30" s="110" t="e">
        <f t="shared" si="3"/>
        <v>#DIV/0!</v>
      </c>
      <c r="AA30" s="110" t="e">
        <f t="shared" si="4"/>
        <v>#DIV/0!</v>
      </c>
      <c r="AB30" s="99"/>
      <c r="AC30" s="99"/>
    </row>
    <row r="31" spans="1:29" x14ac:dyDescent="0.2">
      <c r="A31" s="113" t="s">
        <v>60</v>
      </c>
      <c r="B31" s="115" t="e">
        <f>STDEV(B7:B26)</f>
        <v>#DIV/0!</v>
      </c>
      <c r="C31" s="108">
        <v>25</v>
      </c>
      <c r="D31" s="109" t="e">
        <f>'25'!I16</f>
        <v>#DIV/0!</v>
      </c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8"/>
      <c r="U31" s="99"/>
      <c r="V31" s="102"/>
      <c r="W31" s="110" t="e">
        <f t="shared" si="0"/>
        <v>#DIV/0!</v>
      </c>
      <c r="X31" s="110" t="e">
        <f t="shared" si="1"/>
        <v>#DIV/0!</v>
      </c>
      <c r="Y31" s="110" t="e">
        <f t="shared" si="2"/>
        <v>#DIV/0!</v>
      </c>
      <c r="Z31" s="110" t="e">
        <f t="shared" si="3"/>
        <v>#DIV/0!</v>
      </c>
      <c r="AA31" s="110" t="e">
        <f t="shared" si="4"/>
        <v>#DIV/0!</v>
      </c>
      <c r="AB31" s="99"/>
      <c r="AC31" s="99"/>
    </row>
    <row r="32" spans="1:29" x14ac:dyDescent="0.2">
      <c r="A32" s="113" t="s">
        <v>61</v>
      </c>
      <c r="B32" s="115" t="e">
        <f>AVERAGE(B7:B26)</f>
        <v>#DIV/0!</v>
      </c>
      <c r="C32" s="108">
        <v>26</v>
      </c>
      <c r="D32" s="109" t="e">
        <f>'26'!I16</f>
        <v>#DIV/0!</v>
      </c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8"/>
      <c r="U32" s="99"/>
      <c r="V32" s="99"/>
      <c r="W32" s="110" t="e">
        <f t="shared" si="0"/>
        <v>#DIV/0!</v>
      </c>
      <c r="X32" s="110" t="e">
        <f t="shared" si="1"/>
        <v>#DIV/0!</v>
      </c>
      <c r="Y32" s="110" t="e">
        <f t="shared" si="2"/>
        <v>#DIV/0!</v>
      </c>
      <c r="Z32" s="110" t="e">
        <f t="shared" si="3"/>
        <v>#DIV/0!</v>
      </c>
      <c r="AA32" s="110" t="e">
        <f t="shared" si="4"/>
        <v>#DIV/0!</v>
      </c>
      <c r="AB32" s="99"/>
      <c r="AC32" s="99"/>
    </row>
    <row r="33" spans="1:29" x14ac:dyDescent="0.2">
      <c r="A33" s="113" t="s">
        <v>55</v>
      </c>
      <c r="B33" s="115" t="e">
        <f>$B32+(3*B$31)</f>
        <v>#DIV/0!</v>
      </c>
      <c r="C33" s="108">
        <v>27</v>
      </c>
      <c r="D33" s="109" t="e">
        <f>'27'!I16</f>
        <v>#DIV/0!</v>
      </c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8"/>
      <c r="U33" s="99"/>
      <c r="V33" s="99"/>
      <c r="W33" s="110" t="e">
        <f t="shared" si="0"/>
        <v>#DIV/0!</v>
      </c>
      <c r="X33" s="110" t="e">
        <f t="shared" si="1"/>
        <v>#DIV/0!</v>
      </c>
      <c r="Y33" s="110" t="e">
        <f t="shared" si="2"/>
        <v>#DIV/0!</v>
      </c>
      <c r="Z33" s="110" t="e">
        <f t="shared" si="3"/>
        <v>#DIV/0!</v>
      </c>
      <c r="AA33" s="110" t="e">
        <f t="shared" si="4"/>
        <v>#DIV/0!</v>
      </c>
      <c r="AB33" s="99"/>
      <c r="AC33" s="99"/>
    </row>
    <row r="34" spans="1:29" x14ac:dyDescent="0.2">
      <c r="A34" s="113" t="s">
        <v>56</v>
      </c>
      <c r="B34" s="115" t="e">
        <f>$B32+(2*B$31)</f>
        <v>#DIV/0!</v>
      </c>
      <c r="C34" s="108">
        <v>28</v>
      </c>
      <c r="D34" s="109" t="e">
        <f>'28'!I16</f>
        <v>#DIV/0!</v>
      </c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8"/>
      <c r="U34" s="99"/>
      <c r="V34" s="99"/>
      <c r="W34" s="110" t="e">
        <f t="shared" si="0"/>
        <v>#DIV/0!</v>
      </c>
      <c r="X34" s="110" t="e">
        <f t="shared" si="1"/>
        <v>#DIV/0!</v>
      </c>
      <c r="Y34" s="110" t="e">
        <f t="shared" si="2"/>
        <v>#DIV/0!</v>
      </c>
      <c r="Z34" s="110" t="e">
        <f t="shared" si="3"/>
        <v>#DIV/0!</v>
      </c>
      <c r="AA34" s="110" t="e">
        <f t="shared" si="4"/>
        <v>#DIV/0!</v>
      </c>
      <c r="AB34" s="99"/>
      <c r="AC34" s="99"/>
    </row>
    <row r="35" spans="1:29" x14ac:dyDescent="0.2">
      <c r="A35" s="113" t="s">
        <v>58</v>
      </c>
      <c r="B35" s="115" t="e">
        <f>$B32-(2*B$31)</f>
        <v>#DIV/0!</v>
      </c>
      <c r="C35" s="108">
        <v>29</v>
      </c>
      <c r="D35" s="109" t="e">
        <f>'29'!I16</f>
        <v>#DIV/0!</v>
      </c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8"/>
      <c r="U35" s="99"/>
      <c r="V35" s="99"/>
      <c r="W35" s="110" t="e">
        <f t="shared" si="0"/>
        <v>#DIV/0!</v>
      </c>
      <c r="X35" s="110" t="e">
        <f t="shared" si="1"/>
        <v>#DIV/0!</v>
      </c>
      <c r="Y35" s="110" t="e">
        <f t="shared" si="2"/>
        <v>#DIV/0!</v>
      </c>
      <c r="Z35" s="110" t="e">
        <f t="shared" si="3"/>
        <v>#DIV/0!</v>
      </c>
      <c r="AA35" s="110" t="e">
        <f t="shared" si="4"/>
        <v>#DIV/0!</v>
      </c>
      <c r="AB35" s="99"/>
      <c r="AC35" s="99"/>
    </row>
    <row r="36" spans="1:29" ht="13.5" thickBot="1" x14ac:dyDescent="0.25">
      <c r="A36" s="116" t="s">
        <v>59</v>
      </c>
      <c r="B36" s="117" t="e">
        <f>$B32-(3*B$31)</f>
        <v>#DIV/0!</v>
      </c>
      <c r="C36" s="118">
        <v>30</v>
      </c>
      <c r="D36" s="119" t="e">
        <f>'30'!I16</f>
        <v>#DIV/0!</v>
      </c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1"/>
      <c r="U36" s="99"/>
      <c r="V36" s="99"/>
      <c r="W36" s="110" t="e">
        <f t="shared" si="0"/>
        <v>#DIV/0!</v>
      </c>
      <c r="X36" s="110" t="e">
        <f t="shared" si="1"/>
        <v>#DIV/0!</v>
      </c>
      <c r="Y36" s="110" t="e">
        <f t="shared" si="2"/>
        <v>#DIV/0!</v>
      </c>
      <c r="Z36" s="110" t="e">
        <f t="shared" si="3"/>
        <v>#DIV/0!</v>
      </c>
      <c r="AA36" s="110" t="e">
        <f t="shared" si="4"/>
        <v>#DIV/0!</v>
      </c>
      <c r="AB36" s="99"/>
      <c r="AC36" s="99"/>
    </row>
    <row r="37" spans="1:29" x14ac:dyDescent="0.2">
      <c r="U37" s="99"/>
      <c r="V37" s="99"/>
      <c r="W37" s="110" t="e">
        <f t="shared" si="0"/>
        <v>#DIV/0!</v>
      </c>
      <c r="X37" s="110" t="e">
        <f t="shared" si="1"/>
        <v>#DIV/0!</v>
      </c>
      <c r="Y37" s="110" t="e">
        <f t="shared" si="2"/>
        <v>#DIV/0!</v>
      </c>
      <c r="Z37" s="110" t="e">
        <f t="shared" si="3"/>
        <v>#DIV/0!</v>
      </c>
      <c r="AA37" s="110" t="e">
        <f t="shared" si="4"/>
        <v>#DIV/0!</v>
      </c>
      <c r="AB37" s="99"/>
      <c r="AC37" s="99"/>
    </row>
    <row r="38" spans="1:29" x14ac:dyDescent="0.2">
      <c r="U38" s="99"/>
      <c r="V38" s="99"/>
      <c r="W38" s="110" t="e">
        <f t="shared" si="0"/>
        <v>#DIV/0!</v>
      </c>
      <c r="X38" s="110" t="e">
        <f t="shared" si="1"/>
        <v>#DIV/0!</v>
      </c>
      <c r="Y38" s="110" t="e">
        <f t="shared" si="2"/>
        <v>#DIV/0!</v>
      </c>
      <c r="Z38" s="110" t="e">
        <f t="shared" si="3"/>
        <v>#DIV/0!</v>
      </c>
      <c r="AA38" s="110" t="e">
        <f t="shared" si="4"/>
        <v>#DIV/0!</v>
      </c>
      <c r="AB38" s="110"/>
      <c r="AC38" s="99"/>
    </row>
    <row r="39" spans="1:29" x14ac:dyDescent="0.2">
      <c r="U39" s="99"/>
      <c r="V39" s="99"/>
      <c r="W39" s="110" t="e">
        <f t="shared" si="0"/>
        <v>#DIV/0!</v>
      </c>
      <c r="X39" s="110" t="e">
        <f t="shared" si="1"/>
        <v>#DIV/0!</v>
      </c>
      <c r="Y39" s="110" t="e">
        <f t="shared" si="2"/>
        <v>#DIV/0!</v>
      </c>
      <c r="Z39" s="110" t="e">
        <f t="shared" si="3"/>
        <v>#DIV/0!</v>
      </c>
      <c r="AA39" s="110" t="e">
        <f t="shared" si="4"/>
        <v>#DIV/0!</v>
      </c>
      <c r="AB39" s="110"/>
      <c r="AC39" s="99"/>
    </row>
    <row r="40" spans="1:29" x14ac:dyDescent="0.2">
      <c r="U40" s="99"/>
      <c r="V40" s="99"/>
      <c r="W40" s="110" t="e">
        <f t="shared" si="0"/>
        <v>#DIV/0!</v>
      </c>
      <c r="X40" s="110" t="e">
        <f t="shared" si="1"/>
        <v>#DIV/0!</v>
      </c>
      <c r="Y40" s="110" t="e">
        <f t="shared" si="2"/>
        <v>#DIV/0!</v>
      </c>
      <c r="Z40" s="110" t="e">
        <f t="shared" si="3"/>
        <v>#DIV/0!</v>
      </c>
      <c r="AA40" s="110" t="e">
        <f t="shared" si="4"/>
        <v>#DIV/0!</v>
      </c>
      <c r="AB40" s="110"/>
      <c r="AC40" s="99"/>
    </row>
    <row r="41" spans="1:29" x14ac:dyDescent="0.2">
      <c r="U41" s="99"/>
      <c r="V41" s="99"/>
      <c r="W41" s="99"/>
      <c r="X41" s="99"/>
      <c r="Y41" s="99"/>
      <c r="Z41" s="99"/>
      <c r="AA41" s="99"/>
      <c r="AB41" s="99"/>
      <c r="AC41" s="99"/>
    </row>
  </sheetData>
  <sheetProtection algorithmName="SHA-512" hashValue="CNlUnyAwL8W4kl30926W/sIWA3nosBFFMy2ntod7FU4AsUugxwua5ggPDguu5g/hSf30HSS70JWJ6tqFD5j9Og==" saltValue="eH0sWVGiYXIuLZufSuzyDQ==" spinCount="100000" sheet="1" objects="1" scenarios="1"/>
  <mergeCells count="3">
    <mergeCell ref="A27:B29"/>
    <mergeCell ref="A2:Q3"/>
    <mergeCell ref="A4:D4"/>
  </mergeCells>
  <conditionalFormatting sqref="U4:AC41">
    <cfRule type="containsErrors" dxfId="5" priority="2">
      <formula>ISERROR(U4)</formula>
    </cfRule>
  </conditionalFormatting>
  <conditionalFormatting sqref="D7:D36 B31:B36">
    <cfRule type="containsErrors" dxfId="4" priority="1">
      <formula>ISERROR(B7)</formula>
    </cfRule>
  </conditionalFormatting>
  <printOptions gridLinesSet="0"/>
  <pageMargins left="0.5" right="0" top="0.75" bottom="0.75" header="0.5" footer="0.5"/>
  <pageSetup orientation="landscape" horizontalDpi="4294967292" r:id="rId1"/>
  <headerFooter alignWithMargins="0">
    <oddHeader>&amp;A</oddHeader>
    <oddFooter>Page &amp;P</oddFooter>
  </headerFooter>
  <ignoredErrors>
    <ignoredError sqref="W7:Z41 AA7:AA40 D7:D36 B31:B36" evalError="1"/>
  </ignoredError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41"/>
  <sheetViews>
    <sheetView showGridLines="0" zoomScale="110" zoomScaleNormal="110" workbookViewId="0">
      <pane xSplit="23745"/>
      <selection pane="topRight" activeCell="A6" sqref="A6"/>
    </sheetView>
  </sheetViews>
  <sheetFormatPr defaultRowHeight="12.75" x14ac:dyDescent="0.2"/>
  <cols>
    <col min="1" max="1" width="8.7109375" style="96" customWidth="1"/>
    <col min="2" max="2" width="9.85546875" style="96" customWidth="1"/>
    <col min="3" max="3" width="8.7109375" style="96" customWidth="1"/>
    <col min="4" max="4" width="9.85546875" style="96" customWidth="1"/>
    <col min="5" max="7" width="5" style="96" customWidth="1"/>
    <col min="8" max="15" width="9.140625" style="96"/>
    <col min="16" max="16" width="7.140625" style="96" customWidth="1"/>
    <col min="17" max="257" width="9.140625" style="96"/>
    <col min="258" max="258" width="6.7109375" style="96" customWidth="1"/>
    <col min="259" max="259" width="7.140625" style="96" customWidth="1"/>
    <col min="260" max="260" width="6.7109375" style="96" customWidth="1"/>
    <col min="261" max="263" width="5" style="96" customWidth="1"/>
    <col min="264" max="271" width="9.140625" style="96"/>
    <col min="272" max="272" width="7.140625" style="96" customWidth="1"/>
    <col min="273" max="513" width="9.140625" style="96"/>
    <col min="514" max="514" width="6.7109375" style="96" customWidth="1"/>
    <col min="515" max="515" width="7.140625" style="96" customWidth="1"/>
    <col min="516" max="516" width="6.7109375" style="96" customWidth="1"/>
    <col min="517" max="519" width="5" style="96" customWidth="1"/>
    <col min="520" max="527" width="9.140625" style="96"/>
    <col min="528" max="528" width="7.140625" style="96" customWidth="1"/>
    <col min="529" max="769" width="9.140625" style="96"/>
    <col min="770" max="770" width="6.7109375" style="96" customWidth="1"/>
    <col min="771" max="771" width="7.140625" style="96" customWidth="1"/>
    <col min="772" max="772" width="6.7109375" style="96" customWidth="1"/>
    <col min="773" max="775" width="5" style="96" customWidth="1"/>
    <col min="776" max="783" width="9.140625" style="96"/>
    <col min="784" max="784" width="7.140625" style="96" customWidth="1"/>
    <col min="785" max="1025" width="9.140625" style="96"/>
    <col min="1026" max="1026" width="6.7109375" style="96" customWidth="1"/>
    <col min="1027" max="1027" width="7.140625" style="96" customWidth="1"/>
    <col min="1028" max="1028" width="6.7109375" style="96" customWidth="1"/>
    <col min="1029" max="1031" width="5" style="96" customWidth="1"/>
    <col min="1032" max="1039" width="9.140625" style="96"/>
    <col min="1040" max="1040" width="7.140625" style="96" customWidth="1"/>
    <col min="1041" max="1281" width="9.140625" style="96"/>
    <col min="1282" max="1282" width="6.7109375" style="96" customWidth="1"/>
    <col min="1283" max="1283" width="7.140625" style="96" customWidth="1"/>
    <col min="1284" max="1284" width="6.7109375" style="96" customWidth="1"/>
    <col min="1285" max="1287" width="5" style="96" customWidth="1"/>
    <col min="1288" max="1295" width="9.140625" style="96"/>
    <col min="1296" max="1296" width="7.140625" style="96" customWidth="1"/>
    <col min="1297" max="1537" width="9.140625" style="96"/>
    <col min="1538" max="1538" width="6.7109375" style="96" customWidth="1"/>
    <col min="1539" max="1539" width="7.140625" style="96" customWidth="1"/>
    <col min="1540" max="1540" width="6.7109375" style="96" customWidth="1"/>
    <col min="1541" max="1543" width="5" style="96" customWidth="1"/>
    <col min="1544" max="1551" width="9.140625" style="96"/>
    <col min="1552" max="1552" width="7.140625" style="96" customWidth="1"/>
    <col min="1553" max="1793" width="9.140625" style="96"/>
    <col min="1794" max="1794" width="6.7109375" style="96" customWidth="1"/>
    <col min="1795" max="1795" width="7.140625" style="96" customWidth="1"/>
    <col min="1796" max="1796" width="6.7109375" style="96" customWidth="1"/>
    <col min="1797" max="1799" width="5" style="96" customWidth="1"/>
    <col min="1800" max="1807" width="9.140625" style="96"/>
    <col min="1808" max="1808" width="7.140625" style="96" customWidth="1"/>
    <col min="1809" max="2049" width="9.140625" style="96"/>
    <col min="2050" max="2050" width="6.7109375" style="96" customWidth="1"/>
    <col min="2051" max="2051" width="7.140625" style="96" customWidth="1"/>
    <col min="2052" max="2052" width="6.7109375" style="96" customWidth="1"/>
    <col min="2053" max="2055" width="5" style="96" customWidth="1"/>
    <col min="2056" max="2063" width="9.140625" style="96"/>
    <col min="2064" max="2064" width="7.140625" style="96" customWidth="1"/>
    <col min="2065" max="2305" width="9.140625" style="96"/>
    <col min="2306" max="2306" width="6.7109375" style="96" customWidth="1"/>
    <col min="2307" max="2307" width="7.140625" style="96" customWidth="1"/>
    <col min="2308" max="2308" width="6.7109375" style="96" customWidth="1"/>
    <col min="2309" max="2311" width="5" style="96" customWidth="1"/>
    <col min="2312" max="2319" width="9.140625" style="96"/>
    <col min="2320" max="2320" width="7.140625" style="96" customWidth="1"/>
    <col min="2321" max="2561" width="9.140625" style="96"/>
    <col min="2562" max="2562" width="6.7109375" style="96" customWidth="1"/>
    <col min="2563" max="2563" width="7.140625" style="96" customWidth="1"/>
    <col min="2564" max="2564" width="6.7109375" style="96" customWidth="1"/>
    <col min="2565" max="2567" width="5" style="96" customWidth="1"/>
    <col min="2568" max="2575" width="9.140625" style="96"/>
    <col min="2576" max="2576" width="7.140625" style="96" customWidth="1"/>
    <col min="2577" max="2817" width="9.140625" style="96"/>
    <col min="2818" max="2818" width="6.7109375" style="96" customWidth="1"/>
    <col min="2819" max="2819" width="7.140625" style="96" customWidth="1"/>
    <col min="2820" max="2820" width="6.7109375" style="96" customWidth="1"/>
    <col min="2821" max="2823" width="5" style="96" customWidth="1"/>
    <col min="2824" max="2831" width="9.140625" style="96"/>
    <col min="2832" max="2832" width="7.140625" style="96" customWidth="1"/>
    <col min="2833" max="3073" width="9.140625" style="96"/>
    <col min="3074" max="3074" width="6.7109375" style="96" customWidth="1"/>
    <col min="3075" max="3075" width="7.140625" style="96" customWidth="1"/>
    <col min="3076" max="3076" width="6.7109375" style="96" customWidth="1"/>
    <col min="3077" max="3079" width="5" style="96" customWidth="1"/>
    <col min="3080" max="3087" width="9.140625" style="96"/>
    <col min="3088" max="3088" width="7.140625" style="96" customWidth="1"/>
    <col min="3089" max="3329" width="9.140625" style="96"/>
    <col min="3330" max="3330" width="6.7109375" style="96" customWidth="1"/>
    <col min="3331" max="3331" width="7.140625" style="96" customWidth="1"/>
    <col min="3332" max="3332" width="6.7109375" style="96" customWidth="1"/>
    <col min="3333" max="3335" width="5" style="96" customWidth="1"/>
    <col min="3336" max="3343" width="9.140625" style="96"/>
    <col min="3344" max="3344" width="7.140625" style="96" customWidth="1"/>
    <col min="3345" max="3585" width="9.140625" style="96"/>
    <col min="3586" max="3586" width="6.7109375" style="96" customWidth="1"/>
    <col min="3587" max="3587" width="7.140625" style="96" customWidth="1"/>
    <col min="3588" max="3588" width="6.7109375" style="96" customWidth="1"/>
    <col min="3589" max="3591" width="5" style="96" customWidth="1"/>
    <col min="3592" max="3599" width="9.140625" style="96"/>
    <col min="3600" max="3600" width="7.140625" style="96" customWidth="1"/>
    <col min="3601" max="3841" width="9.140625" style="96"/>
    <col min="3842" max="3842" width="6.7109375" style="96" customWidth="1"/>
    <col min="3843" max="3843" width="7.140625" style="96" customWidth="1"/>
    <col min="3844" max="3844" width="6.7109375" style="96" customWidth="1"/>
    <col min="3845" max="3847" width="5" style="96" customWidth="1"/>
    <col min="3848" max="3855" width="9.140625" style="96"/>
    <col min="3856" max="3856" width="7.140625" style="96" customWidth="1"/>
    <col min="3857" max="4097" width="9.140625" style="96"/>
    <col min="4098" max="4098" width="6.7109375" style="96" customWidth="1"/>
    <col min="4099" max="4099" width="7.140625" style="96" customWidth="1"/>
    <col min="4100" max="4100" width="6.7109375" style="96" customWidth="1"/>
    <col min="4101" max="4103" width="5" style="96" customWidth="1"/>
    <col min="4104" max="4111" width="9.140625" style="96"/>
    <col min="4112" max="4112" width="7.140625" style="96" customWidth="1"/>
    <col min="4113" max="4353" width="9.140625" style="96"/>
    <col min="4354" max="4354" width="6.7109375" style="96" customWidth="1"/>
    <col min="4355" max="4355" width="7.140625" style="96" customWidth="1"/>
    <col min="4356" max="4356" width="6.7109375" style="96" customWidth="1"/>
    <col min="4357" max="4359" width="5" style="96" customWidth="1"/>
    <col min="4360" max="4367" width="9.140625" style="96"/>
    <col min="4368" max="4368" width="7.140625" style="96" customWidth="1"/>
    <col min="4369" max="4609" width="9.140625" style="96"/>
    <col min="4610" max="4610" width="6.7109375" style="96" customWidth="1"/>
    <col min="4611" max="4611" width="7.140625" style="96" customWidth="1"/>
    <col min="4612" max="4612" width="6.7109375" style="96" customWidth="1"/>
    <col min="4613" max="4615" width="5" style="96" customWidth="1"/>
    <col min="4616" max="4623" width="9.140625" style="96"/>
    <col min="4624" max="4624" width="7.140625" style="96" customWidth="1"/>
    <col min="4625" max="4865" width="9.140625" style="96"/>
    <col min="4866" max="4866" width="6.7109375" style="96" customWidth="1"/>
    <col min="4867" max="4867" width="7.140625" style="96" customWidth="1"/>
    <col min="4868" max="4868" width="6.7109375" style="96" customWidth="1"/>
    <col min="4869" max="4871" width="5" style="96" customWidth="1"/>
    <col min="4872" max="4879" width="9.140625" style="96"/>
    <col min="4880" max="4880" width="7.140625" style="96" customWidth="1"/>
    <col min="4881" max="5121" width="9.140625" style="96"/>
    <col min="5122" max="5122" width="6.7109375" style="96" customWidth="1"/>
    <col min="5123" max="5123" width="7.140625" style="96" customWidth="1"/>
    <col min="5124" max="5124" width="6.7109375" style="96" customWidth="1"/>
    <col min="5125" max="5127" width="5" style="96" customWidth="1"/>
    <col min="5128" max="5135" width="9.140625" style="96"/>
    <col min="5136" max="5136" width="7.140625" style="96" customWidth="1"/>
    <col min="5137" max="5377" width="9.140625" style="96"/>
    <col min="5378" max="5378" width="6.7109375" style="96" customWidth="1"/>
    <col min="5379" max="5379" width="7.140625" style="96" customWidth="1"/>
    <col min="5380" max="5380" width="6.7109375" style="96" customWidth="1"/>
    <col min="5381" max="5383" width="5" style="96" customWidth="1"/>
    <col min="5384" max="5391" width="9.140625" style="96"/>
    <col min="5392" max="5392" width="7.140625" style="96" customWidth="1"/>
    <col min="5393" max="5633" width="9.140625" style="96"/>
    <col min="5634" max="5634" width="6.7109375" style="96" customWidth="1"/>
    <col min="5635" max="5635" width="7.140625" style="96" customWidth="1"/>
    <col min="5636" max="5636" width="6.7109375" style="96" customWidth="1"/>
    <col min="5637" max="5639" width="5" style="96" customWidth="1"/>
    <col min="5640" max="5647" width="9.140625" style="96"/>
    <col min="5648" max="5648" width="7.140625" style="96" customWidth="1"/>
    <col min="5649" max="5889" width="9.140625" style="96"/>
    <col min="5890" max="5890" width="6.7109375" style="96" customWidth="1"/>
    <col min="5891" max="5891" width="7.140625" style="96" customWidth="1"/>
    <col min="5892" max="5892" width="6.7109375" style="96" customWidth="1"/>
    <col min="5893" max="5895" width="5" style="96" customWidth="1"/>
    <col min="5896" max="5903" width="9.140625" style="96"/>
    <col min="5904" max="5904" width="7.140625" style="96" customWidth="1"/>
    <col min="5905" max="6145" width="9.140625" style="96"/>
    <col min="6146" max="6146" width="6.7109375" style="96" customWidth="1"/>
    <col min="6147" max="6147" width="7.140625" style="96" customWidth="1"/>
    <col min="6148" max="6148" width="6.7109375" style="96" customWidth="1"/>
    <col min="6149" max="6151" width="5" style="96" customWidth="1"/>
    <col min="6152" max="6159" width="9.140625" style="96"/>
    <col min="6160" max="6160" width="7.140625" style="96" customWidth="1"/>
    <col min="6161" max="6401" width="9.140625" style="96"/>
    <col min="6402" max="6402" width="6.7109375" style="96" customWidth="1"/>
    <col min="6403" max="6403" width="7.140625" style="96" customWidth="1"/>
    <col min="6404" max="6404" width="6.7109375" style="96" customWidth="1"/>
    <col min="6405" max="6407" width="5" style="96" customWidth="1"/>
    <col min="6408" max="6415" width="9.140625" style="96"/>
    <col min="6416" max="6416" width="7.140625" style="96" customWidth="1"/>
    <col min="6417" max="6657" width="9.140625" style="96"/>
    <col min="6658" max="6658" width="6.7109375" style="96" customWidth="1"/>
    <col min="6659" max="6659" width="7.140625" style="96" customWidth="1"/>
    <col min="6660" max="6660" width="6.7109375" style="96" customWidth="1"/>
    <col min="6661" max="6663" width="5" style="96" customWidth="1"/>
    <col min="6664" max="6671" width="9.140625" style="96"/>
    <col min="6672" max="6672" width="7.140625" style="96" customWidth="1"/>
    <col min="6673" max="6913" width="9.140625" style="96"/>
    <col min="6914" max="6914" width="6.7109375" style="96" customWidth="1"/>
    <col min="6915" max="6915" width="7.140625" style="96" customWidth="1"/>
    <col min="6916" max="6916" width="6.7109375" style="96" customWidth="1"/>
    <col min="6917" max="6919" width="5" style="96" customWidth="1"/>
    <col min="6920" max="6927" width="9.140625" style="96"/>
    <col min="6928" max="6928" width="7.140625" style="96" customWidth="1"/>
    <col min="6929" max="7169" width="9.140625" style="96"/>
    <col min="7170" max="7170" width="6.7109375" style="96" customWidth="1"/>
    <col min="7171" max="7171" width="7.140625" style="96" customWidth="1"/>
    <col min="7172" max="7172" width="6.7109375" style="96" customWidth="1"/>
    <col min="7173" max="7175" width="5" style="96" customWidth="1"/>
    <col min="7176" max="7183" width="9.140625" style="96"/>
    <col min="7184" max="7184" width="7.140625" style="96" customWidth="1"/>
    <col min="7185" max="7425" width="9.140625" style="96"/>
    <col min="7426" max="7426" width="6.7109375" style="96" customWidth="1"/>
    <col min="7427" max="7427" width="7.140625" style="96" customWidth="1"/>
    <col min="7428" max="7428" width="6.7109375" style="96" customWidth="1"/>
    <col min="7429" max="7431" width="5" style="96" customWidth="1"/>
    <col min="7432" max="7439" width="9.140625" style="96"/>
    <col min="7440" max="7440" width="7.140625" style="96" customWidth="1"/>
    <col min="7441" max="7681" width="9.140625" style="96"/>
    <col min="7682" max="7682" width="6.7109375" style="96" customWidth="1"/>
    <col min="7683" max="7683" width="7.140625" style="96" customWidth="1"/>
    <col min="7684" max="7684" width="6.7109375" style="96" customWidth="1"/>
    <col min="7685" max="7687" width="5" style="96" customWidth="1"/>
    <col min="7688" max="7695" width="9.140625" style="96"/>
    <col min="7696" max="7696" width="7.140625" style="96" customWidth="1"/>
    <col min="7697" max="7937" width="9.140625" style="96"/>
    <col min="7938" max="7938" width="6.7109375" style="96" customWidth="1"/>
    <col min="7939" max="7939" width="7.140625" style="96" customWidth="1"/>
    <col min="7940" max="7940" width="6.7109375" style="96" customWidth="1"/>
    <col min="7941" max="7943" width="5" style="96" customWidth="1"/>
    <col min="7944" max="7951" width="9.140625" style="96"/>
    <col min="7952" max="7952" width="7.140625" style="96" customWidth="1"/>
    <col min="7953" max="8193" width="9.140625" style="96"/>
    <col min="8194" max="8194" width="6.7109375" style="96" customWidth="1"/>
    <col min="8195" max="8195" width="7.140625" style="96" customWidth="1"/>
    <col min="8196" max="8196" width="6.7109375" style="96" customWidth="1"/>
    <col min="8197" max="8199" width="5" style="96" customWidth="1"/>
    <col min="8200" max="8207" width="9.140625" style="96"/>
    <col min="8208" max="8208" width="7.140625" style="96" customWidth="1"/>
    <col min="8209" max="8449" width="9.140625" style="96"/>
    <col min="8450" max="8450" width="6.7109375" style="96" customWidth="1"/>
    <col min="8451" max="8451" width="7.140625" style="96" customWidth="1"/>
    <col min="8452" max="8452" width="6.7109375" style="96" customWidth="1"/>
    <col min="8453" max="8455" width="5" style="96" customWidth="1"/>
    <col min="8456" max="8463" width="9.140625" style="96"/>
    <col min="8464" max="8464" width="7.140625" style="96" customWidth="1"/>
    <col min="8465" max="8705" width="9.140625" style="96"/>
    <col min="8706" max="8706" width="6.7109375" style="96" customWidth="1"/>
    <col min="8707" max="8707" width="7.140625" style="96" customWidth="1"/>
    <col min="8708" max="8708" width="6.7109375" style="96" customWidth="1"/>
    <col min="8709" max="8711" width="5" style="96" customWidth="1"/>
    <col min="8712" max="8719" width="9.140625" style="96"/>
    <col min="8720" max="8720" width="7.140625" style="96" customWidth="1"/>
    <col min="8721" max="8961" width="9.140625" style="96"/>
    <col min="8962" max="8962" width="6.7109375" style="96" customWidth="1"/>
    <col min="8963" max="8963" width="7.140625" style="96" customWidth="1"/>
    <col min="8964" max="8964" width="6.7109375" style="96" customWidth="1"/>
    <col min="8965" max="8967" width="5" style="96" customWidth="1"/>
    <col min="8968" max="8975" width="9.140625" style="96"/>
    <col min="8976" max="8976" width="7.140625" style="96" customWidth="1"/>
    <col min="8977" max="9217" width="9.140625" style="96"/>
    <col min="9218" max="9218" width="6.7109375" style="96" customWidth="1"/>
    <col min="9219" max="9219" width="7.140625" style="96" customWidth="1"/>
    <col min="9220" max="9220" width="6.7109375" style="96" customWidth="1"/>
    <col min="9221" max="9223" width="5" style="96" customWidth="1"/>
    <col min="9224" max="9231" width="9.140625" style="96"/>
    <col min="9232" max="9232" width="7.140625" style="96" customWidth="1"/>
    <col min="9233" max="9473" width="9.140625" style="96"/>
    <col min="9474" max="9474" width="6.7109375" style="96" customWidth="1"/>
    <col min="9475" max="9475" width="7.140625" style="96" customWidth="1"/>
    <col min="9476" max="9476" width="6.7109375" style="96" customWidth="1"/>
    <col min="9477" max="9479" width="5" style="96" customWidth="1"/>
    <col min="9480" max="9487" width="9.140625" style="96"/>
    <col min="9488" max="9488" width="7.140625" style="96" customWidth="1"/>
    <col min="9489" max="9729" width="9.140625" style="96"/>
    <col min="9730" max="9730" width="6.7109375" style="96" customWidth="1"/>
    <col min="9731" max="9731" width="7.140625" style="96" customWidth="1"/>
    <col min="9732" max="9732" width="6.7109375" style="96" customWidth="1"/>
    <col min="9733" max="9735" width="5" style="96" customWidth="1"/>
    <col min="9736" max="9743" width="9.140625" style="96"/>
    <col min="9744" max="9744" width="7.140625" style="96" customWidth="1"/>
    <col min="9745" max="9985" width="9.140625" style="96"/>
    <col min="9986" max="9986" width="6.7109375" style="96" customWidth="1"/>
    <col min="9987" max="9987" width="7.140625" style="96" customWidth="1"/>
    <col min="9988" max="9988" width="6.7109375" style="96" customWidth="1"/>
    <col min="9989" max="9991" width="5" style="96" customWidth="1"/>
    <col min="9992" max="9999" width="9.140625" style="96"/>
    <col min="10000" max="10000" width="7.140625" style="96" customWidth="1"/>
    <col min="10001" max="10241" width="9.140625" style="96"/>
    <col min="10242" max="10242" width="6.7109375" style="96" customWidth="1"/>
    <col min="10243" max="10243" width="7.140625" style="96" customWidth="1"/>
    <col min="10244" max="10244" width="6.7109375" style="96" customWidth="1"/>
    <col min="10245" max="10247" width="5" style="96" customWidth="1"/>
    <col min="10248" max="10255" width="9.140625" style="96"/>
    <col min="10256" max="10256" width="7.140625" style="96" customWidth="1"/>
    <col min="10257" max="10497" width="9.140625" style="96"/>
    <col min="10498" max="10498" width="6.7109375" style="96" customWidth="1"/>
    <col min="10499" max="10499" width="7.140625" style="96" customWidth="1"/>
    <col min="10500" max="10500" width="6.7109375" style="96" customWidth="1"/>
    <col min="10501" max="10503" width="5" style="96" customWidth="1"/>
    <col min="10504" max="10511" width="9.140625" style="96"/>
    <col min="10512" max="10512" width="7.140625" style="96" customWidth="1"/>
    <col min="10513" max="10753" width="9.140625" style="96"/>
    <col min="10754" max="10754" width="6.7109375" style="96" customWidth="1"/>
    <col min="10755" max="10755" width="7.140625" style="96" customWidth="1"/>
    <col min="10756" max="10756" width="6.7109375" style="96" customWidth="1"/>
    <col min="10757" max="10759" width="5" style="96" customWidth="1"/>
    <col min="10760" max="10767" width="9.140625" style="96"/>
    <col min="10768" max="10768" width="7.140625" style="96" customWidth="1"/>
    <col min="10769" max="11009" width="9.140625" style="96"/>
    <col min="11010" max="11010" width="6.7109375" style="96" customWidth="1"/>
    <col min="11011" max="11011" width="7.140625" style="96" customWidth="1"/>
    <col min="11012" max="11012" width="6.7109375" style="96" customWidth="1"/>
    <col min="11013" max="11015" width="5" style="96" customWidth="1"/>
    <col min="11016" max="11023" width="9.140625" style="96"/>
    <col min="11024" max="11024" width="7.140625" style="96" customWidth="1"/>
    <col min="11025" max="11265" width="9.140625" style="96"/>
    <col min="11266" max="11266" width="6.7109375" style="96" customWidth="1"/>
    <col min="11267" max="11267" width="7.140625" style="96" customWidth="1"/>
    <col min="11268" max="11268" width="6.7109375" style="96" customWidth="1"/>
    <col min="11269" max="11271" width="5" style="96" customWidth="1"/>
    <col min="11272" max="11279" width="9.140625" style="96"/>
    <col min="11280" max="11280" width="7.140625" style="96" customWidth="1"/>
    <col min="11281" max="11521" width="9.140625" style="96"/>
    <col min="11522" max="11522" width="6.7109375" style="96" customWidth="1"/>
    <col min="11523" max="11523" width="7.140625" style="96" customWidth="1"/>
    <col min="11524" max="11524" width="6.7109375" style="96" customWidth="1"/>
    <col min="11525" max="11527" width="5" style="96" customWidth="1"/>
    <col min="11528" max="11535" width="9.140625" style="96"/>
    <col min="11536" max="11536" width="7.140625" style="96" customWidth="1"/>
    <col min="11537" max="11777" width="9.140625" style="96"/>
    <col min="11778" max="11778" width="6.7109375" style="96" customWidth="1"/>
    <col min="11779" max="11779" width="7.140625" style="96" customWidth="1"/>
    <col min="11780" max="11780" width="6.7109375" style="96" customWidth="1"/>
    <col min="11781" max="11783" width="5" style="96" customWidth="1"/>
    <col min="11784" max="11791" width="9.140625" style="96"/>
    <col min="11792" max="11792" width="7.140625" style="96" customWidth="1"/>
    <col min="11793" max="12033" width="9.140625" style="96"/>
    <col min="12034" max="12034" width="6.7109375" style="96" customWidth="1"/>
    <col min="12035" max="12035" width="7.140625" style="96" customWidth="1"/>
    <col min="12036" max="12036" width="6.7109375" style="96" customWidth="1"/>
    <col min="12037" max="12039" width="5" style="96" customWidth="1"/>
    <col min="12040" max="12047" width="9.140625" style="96"/>
    <col min="12048" max="12048" width="7.140625" style="96" customWidth="1"/>
    <col min="12049" max="12289" width="9.140625" style="96"/>
    <col min="12290" max="12290" width="6.7109375" style="96" customWidth="1"/>
    <col min="12291" max="12291" width="7.140625" style="96" customWidth="1"/>
    <col min="12292" max="12292" width="6.7109375" style="96" customWidth="1"/>
    <col min="12293" max="12295" width="5" style="96" customWidth="1"/>
    <col min="12296" max="12303" width="9.140625" style="96"/>
    <col min="12304" max="12304" width="7.140625" style="96" customWidth="1"/>
    <col min="12305" max="12545" width="9.140625" style="96"/>
    <col min="12546" max="12546" width="6.7109375" style="96" customWidth="1"/>
    <col min="12547" max="12547" width="7.140625" style="96" customWidth="1"/>
    <col min="12548" max="12548" width="6.7109375" style="96" customWidth="1"/>
    <col min="12549" max="12551" width="5" style="96" customWidth="1"/>
    <col min="12552" max="12559" width="9.140625" style="96"/>
    <col min="12560" max="12560" width="7.140625" style="96" customWidth="1"/>
    <col min="12561" max="12801" width="9.140625" style="96"/>
    <col min="12802" max="12802" width="6.7109375" style="96" customWidth="1"/>
    <col min="12803" max="12803" width="7.140625" style="96" customWidth="1"/>
    <col min="12804" max="12804" width="6.7109375" style="96" customWidth="1"/>
    <col min="12805" max="12807" width="5" style="96" customWidth="1"/>
    <col min="12808" max="12815" width="9.140625" style="96"/>
    <col min="12816" max="12816" width="7.140625" style="96" customWidth="1"/>
    <col min="12817" max="13057" width="9.140625" style="96"/>
    <col min="13058" max="13058" width="6.7109375" style="96" customWidth="1"/>
    <col min="13059" max="13059" width="7.140625" style="96" customWidth="1"/>
    <col min="13060" max="13060" width="6.7109375" style="96" customWidth="1"/>
    <col min="13061" max="13063" width="5" style="96" customWidth="1"/>
    <col min="13064" max="13071" width="9.140625" style="96"/>
    <col min="13072" max="13072" width="7.140625" style="96" customWidth="1"/>
    <col min="13073" max="13313" width="9.140625" style="96"/>
    <col min="13314" max="13314" width="6.7109375" style="96" customWidth="1"/>
    <col min="13315" max="13315" width="7.140625" style="96" customWidth="1"/>
    <col min="13316" max="13316" width="6.7109375" style="96" customWidth="1"/>
    <col min="13317" max="13319" width="5" style="96" customWidth="1"/>
    <col min="13320" max="13327" width="9.140625" style="96"/>
    <col min="13328" max="13328" width="7.140625" style="96" customWidth="1"/>
    <col min="13329" max="13569" width="9.140625" style="96"/>
    <col min="13570" max="13570" width="6.7109375" style="96" customWidth="1"/>
    <col min="13571" max="13571" width="7.140625" style="96" customWidth="1"/>
    <col min="13572" max="13572" width="6.7109375" style="96" customWidth="1"/>
    <col min="13573" max="13575" width="5" style="96" customWidth="1"/>
    <col min="13576" max="13583" width="9.140625" style="96"/>
    <col min="13584" max="13584" width="7.140625" style="96" customWidth="1"/>
    <col min="13585" max="13825" width="9.140625" style="96"/>
    <col min="13826" max="13826" width="6.7109375" style="96" customWidth="1"/>
    <col min="13827" max="13827" width="7.140625" style="96" customWidth="1"/>
    <col min="13828" max="13828" width="6.7109375" style="96" customWidth="1"/>
    <col min="13829" max="13831" width="5" style="96" customWidth="1"/>
    <col min="13832" max="13839" width="9.140625" style="96"/>
    <col min="13840" max="13840" width="7.140625" style="96" customWidth="1"/>
    <col min="13841" max="14081" width="9.140625" style="96"/>
    <col min="14082" max="14082" width="6.7109375" style="96" customWidth="1"/>
    <col min="14083" max="14083" width="7.140625" style="96" customWidth="1"/>
    <col min="14084" max="14084" width="6.7109375" style="96" customWidth="1"/>
    <col min="14085" max="14087" width="5" style="96" customWidth="1"/>
    <col min="14088" max="14095" width="9.140625" style="96"/>
    <col min="14096" max="14096" width="7.140625" style="96" customWidth="1"/>
    <col min="14097" max="14337" width="9.140625" style="96"/>
    <col min="14338" max="14338" width="6.7109375" style="96" customWidth="1"/>
    <col min="14339" max="14339" width="7.140625" style="96" customWidth="1"/>
    <col min="14340" max="14340" width="6.7109375" style="96" customWidth="1"/>
    <col min="14341" max="14343" width="5" style="96" customWidth="1"/>
    <col min="14344" max="14351" width="9.140625" style="96"/>
    <col min="14352" max="14352" width="7.140625" style="96" customWidth="1"/>
    <col min="14353" max="14593" width="9.140625" style="96"/>
    <col min="14594" max="14594" width="6.7109375" style="96" customWidth="1"/>
    <col min="14595" max="14595" width="7.140625" style="96" customWidth="1"/>
    <col min="14596" max="14596" width="6.7109375" style="96" customWidth="1"/>
    <col min="14597" max="14599" width="5" style="96" customWidth="1"/>
    <col min="14600" max="14607" width="9.140625" style="96"/>
    <col min="14608" max="14608" width="7.140625" style="96" customWidth="1"/>
    <col min="14609" max="14849" width="9.140625" style="96"/>
    <col min="14850" max="14850" width="6.7109375" style="96" customWidth="1"/>
    <col min="14851" max="14851" width="7.140625" style="96" customWidth="1"/>
    <col min="14852" max="14852" width="6.7109375" style="96" customWidth="1"/>
    <col min="14853" max="14855" width="5" style="96" customWidth="1"/>
    <col min="14856" max="14863" width="9.140625" style="96"/>
    <col min="14864" max="14864" width="7.140625" style="96" customWidth="1"/>
    <col min="14865" max="15105" width="9.140625" style="96"/>
    <col min="15106" max="15106" width="6.7109375" style="96" customWidth="1"/>
    <col min="15107" max="15107" width="7.140625" style="96" customWidth="1"/>
    <col min="15108" max="15108" width="6.7109375" style="96" customWidth="1"/>
    <col min="15109" max="15111" width="5" style="96" customWidth="1"/>
    <col min="15112" max="15119" width="9.140625" style="96"/>
    <col min="15120" max="15120" width="7.140625" style="96" customWidth="1"/>
    <col min="15121" max="15361" width="9.140625" style="96"/>
    <col min="15362" max="15362" width="6.7109375" style="96" customWidth="1"/>
    <col min="15363" max="15363" width="7.140625" style="96" customWidth="1"/>
    <col min="15364" max="15364" width="6.7109375" style="96" customWidth="1"/>
    <col min="15365" max="15367" width="5" style="96" customWidth="1"/>
    <col min="15368" max="15375" width="9.140625" style="96"/>
    <col min="15376" max="15376" width="7.140625" style="96" customWidth="1"/>
    <col min="15377" max="15617" width="9.140625" style="96"/>
    <col min="15618" max="15618" width="6.7109375" style="96" customWidth="1"/>
    <col min="15619" max="15619" width="7.140625" style="96" customWidth="1"/>
    <col min="15620" max="15620" width="6.7109375" style="96" customWidth="1"/>
    <col min="15621" max="15623" width="5" style="96" customWidth="1"/>
    <col min="15624" max="15631" width="9.140625" style="96"/>
    <col min="15632" max="15632" width="7.140625" style="96" customWidth="1"/>
    <col min="15633" max="15873" width="9.140625" style="96"/>
    <col min="15874" max="15874" width="6.7109375" style="96" customWidth="1"/>
    <col min="15875" max="15875" width="7.140625" style="96" customWidth="1"/>
    <col min="15876" max="15876" width="6.7109375" style="96" customWidth="1"/>
    <col min="15877" max="15879" width="5" style="96" customWidth="1"/>
    <col min="15880" max="15887" width="9.140625" style="96"/>
    <col min="15888" max="15888" width="7.140625" style="96" customWidth="1"/>
    <col min="15889" max="16129" width="9.140625" style="96"/>
    <col min="16130" max="16130" width="6.7109375" style="96" customWidth="1"/>
    <col min="16131" max="16131" width="7.140625" style="96" customWidth="1"/>
    <col min="16132" max="16132" width="6.7109375" style="96" customWidth="1"/>
    <col min="16133" max="16135" width="5" style="96" customWidth="1"/>
    <col min="16136" max="16143" width="9.140625" style="96"/>
    <col min="16144" max="16144" width="7.140625" style="96" customWidth="1"/>
    <col min="16145" max="16384" width="9.140625" style="96"/>
  </cols>
  <sheetData>
    <row r="1" spans="1:29" ht="13.5" thickBot="1" x14ac:dyDescent="0.2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29" x14ac:dyDescent="0.2">
      <c r="A2" s="403" t="s">
        <v>65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5"/>
      <c r="U2" s="97"/>
    </row>
    <row r="3" spans="1:29" ht="13.5" thickBot="1" x14ac:dyDescent="0.25">
      <c r="A3" s="406"/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8"/>
      <c r="U3" s="97"/>
    </row>
    <row r="4" spans="1:29" ht="13.5" thickBot="1" x14ac:dyDescent="0.25">
      <c r="A4" s="412" t="s">
        <v>66</v>
      </c>
      <c r="B4" s="413"/>
      <c r="C4" s="413"/>
      <c r="D4" s="414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8"/>
      <c r="U4" s="99"/>
      <c r="V4" s="99"/>
      <c r="W4" s="99"/>
      <c r="X4" s="99"/>
      <c r="Y4" s="99"/>
      <c r="Z4" s="99"/>
      <c r="AA4" s="99"/>
      <c r="AB4" s="99"/>
      <c r="AC4" s="99"/>
    </row>
    <row r="5" spans="1:29" x14ac:dyDescent="0.2">
      <c r="A5" s="100" t="s">
        <v>51</v>
      </c>
      <c r="B5" s="101"/>
      <c r="C5" s="100" t="s">
        <v>52</v>
      </c>
      <c r="D5" s="101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8"/>
      <c r="U5" s="99"/>
      <c r="V5" s="102"/>
      <c r="W5" s="99"/>
      <c r="X5" s="99"/>
      <c r="Y5" s="99"/>
      <c r="Z5" s="99"/>
      <c r="AA5" s="99"/>
      <c r="AB5" s="99"/>
      <c r="AC5" s="99"/>
    </row>
    <row r="6" spans="1:29" ht="13.5" thickBot="1" x14ac:dyDescent="0.25">
      <c r="A6" s="103" t="s">
        <v>53</v>
      </c>
      <c r="B6" s="104" t="s">
        <v>54</v>
      </c>
      <c r="C6" s="105" t="s">
        <v>53</v>
      </c>
      <c r="D6" s="106" t="s">
        <v>54</v>
      </c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  <c r="U6" s="99"/>
      <c r="V6" s="102"/>
      <c r="W6" s="102" t="s">
        <v>55</v>
      </c>
      <c r="X6" s="102" t="s">
        <v>56</v>
      </c>
      <c r="Y6" s="102" t="s">
        <v>57</v>
      </c>
      <c r="Z6" s="102" t="s">
        <v>58</v>
      </c>
      <c r="AA6" s="102" t="s">
        <v>59</v>
      </c>
      <c r="AB6" s="99"/>
      <c r="AC6" s="99"/>
    </row>
    <row r="7" spans="1:29" x14ac:dyDescent="0.2">
      <c r="A7" s="107">
        <v>1</v>
      </c>
      <c r="B7" s="122"/>
      <c r="C7" s="108">
        <v>1</v>
      </c>
      <c r="D7" s="109" t="e">
        <f>'1'!N24</f>
        <v>#DIV/0!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  <c r="U7" s="99"/>
      <c r="V7" s="102"/>
      <c r="W7" s="110" t="e">
        <f t="shared" ref="W7:W40" si="0">$B$33</f>
        <v>#DIV/0!</v>
      </c>
      <c r="X7" s="110" t="e">
        <f t="shared" ref="X7:X40" si="1">$B$34</f>
        <v>#DIV/0!</v>
      </c>
      <c r="Y7" s="110" t="e">
        <f t="shared" ref="Y7:Y40" si="2">$B$32</f>
        <v>#DIV/0!</v>
      </c>
      <c r="Z7" s="110" t="e">
        <f t="shared" ref="Z7:Z40" si="3">$B$35</f>
        <v>#DIV/0!</v>
      </c>
      <c r="AA7" s="110" t="e">
        <f t="shared" ref="AA7:AA40" si="4">$B$36</f>
        <v>#DIV/0!</v>
      </c>
      <c r="AB7" s="99"/>
      <c r="AC7" s="99"/>
    </row>
    <row r="8" spans="1:29" x14ac:dyDescent="0.2">
      <c r="A8" s="111">
        <v>2</v>
      </c>
      <c r="B8" s="123"/>
      <c r="C8" s="108">
        <v>2</v>
      </c>
      <c r="D8" s="109" t="e">
        <f>'2'!N24</f>
        <v>#DIV/0!</v>
      </c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8"/>
      <c r="U8" s="99"/>
      <c r="V8" s="102"/>
      <c r="W8" s="110" t="e">
        <f t="shared" si="0"/>
        <v>#DIV/0!</v>
      </c>
      <c r="X8" s="110" t="e">
        <f t="shared" si="1"/>
        <v>#DIV/0!</v>
      </c>
      <c r="Y8" s="110" t="e">
        <f t="shared" si="2"/>
        <v>#DIV/0!</v>
      </c>
      <c r="Z8" s="110" t="e">
        <f t="shared" si="3"/>
        <v>#DIV/0!</v>
      </c>
      <c r="AA8" s="110" t="e">
        <f t="shared" si="4"/>
        <v>#DIV/0!</v>
      </c>
      <c r="AB8" s="99"/>
      <c r="AC8" s="99"/>
    </row>
    <row r="9" spans="1:29" x14ac:dyDescent="0.2">
      <c r="A9" s="111">
        <v>3</v>
      </c>
      <c r="B9" s="123"/>
      <c r="C9" s="108">
        <v>3</v>
      </c>
      <c r="D9" s="109" t="e">
        <f>'3'!N24</f>
        <v>#DIV/0!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8"/>
      <c r="U9" s="99"/>
      <c r="V9" s="102"/>
      <c r="W9" s="110" t="e">
        <f t="shared" si="0"/>
        <v>#DIV/0!</v>
      </c>
      <c r="X9" s="110" t="e">
        <f t="shared" si="1"/>
        <v>#DIV/0!</v>
      </c>
      <c r="Y9" s="110" t="e">
        <f t="shared" si="2"/>
        <v>#DIV/0!</v>
      </c>
      <c r="Z9" s="110" t="e">
        <f t="shared" si="3"/>
        <v>#DIV/0!</v>
      </c>
      <c r="AA9" s="110" t="e">
        <f t="shared" si="4"/>
        <v>#DIV/0!</v>
      </c>
      <c r="AB9" s="99"/>
      <c r="AC9" s="99"/>
    </row>
    <row r="10" spans="1:29" x14ac:dyDescent="0.2">
      <c r="A10" s="111">
        <v>4</v>
      </c>
      <c r="B10" s="123"/>
      <c r="C10" s="108">
        <v>4</v>
      </c>
      <c r="D10" s="109" t="e">
        <f>'4'!N24</f>
        <v>#DIV/0!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8"/>
      <c r="U10" s="99"/>
      <c r="V10" s="102"/>
      <c r="W10" s="110" t="e">
        <f t="shared" si="0"/>
        <v>#DIV/0!</v>
      </c>
      <c r="X10" s="110" t="e">
        <f t="shared" si="1"/>
        <v>#DIV/0!</v>
      </c>
      <c r="Y10" s="110" t="e">
        <f t="shared" si="2"/>
        <v>#DIV/0!</v>
      </c>
      <c r="Z10" s="110" t="e">
        <f t="shared" si="3"/>
        <v>#DIV/0!</v>
      </c>
      <c r="AA10" s="110" t="e">
        <f t="shared" si="4"/>
        <v>#DIV/0!</v>
      </c>
      <c r="AB10" s="99"/>
      <c r="AC10" s="99"/>
    </row>
    <row r="11" spans="1:29" x14ac:dyDescent="0.2">
      <c r="A11" s="111">
        <v>5</v>
      </c>
      <c r="B11" s="123"/>
      <c r="C11" s="108">
        <v>5</v>
      </c>
      <c r="D11" s="109" t="e">
        <f>'5'!N24</f>
        <v>#DIV/0!</v>
      </c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8"/>
      <c r="U11" s="99"/>
      <c r="V11" s="102"/>
      <c r="W11" s="110" t="e">
        <f t="shared" si="0"/>
        <v>#DIV/0!</v>
      </c>
      <c r="X11" s="110" t="e">
        <f t="shared" si="1"/>
        <v>#DIV/0!</v>
      </c>
      <c r="Y11" s="110" t="e">
        <f t="shared" si="2"/>
        <v>#DIV/0!</v>
      </c>
      <c r="Z11" s="110" t="e">
        <f t="shared" si="3"/>
        <v>#DIV/0!</v>
      </c>
      <c r="AA11" s="110" t="e">
        <f t="shared" si="4"/>
        <v>#DIV/0!</v>
      </c>
      <c r="AB11" s="99"/>
      <c r="AC11" s="99"/>
    </row>
    <row r="12" spans="1:29" x14ac:dyDescent="0.2">
      <c r="A12" s="111">
        <v>6</v>
      </c>
      <c r="B12" s="123"/>
      <c r="C12" s="108">
        <v>6</v>
      </c>
      <c r="D12" s="109" t="e">
        <f>'6'!N24</f>
        <v>#DIV/0!</v>
      </c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8"/>
      <c r="U12" s="99"/>
      <c r="V12" s="102"/>
      <c r="W12" s="110" t="e">
        <f t="shared" si="0"/>
        <v>#DIV/0!</v>
      </c>
      <c r="X12" s="110" t="e">
        <f t="shared" si="1"/>
        <v>#DIV/0!</v>
      </c>
      <c r="Y12" s="110" t="e">
        <f t="shared" si="2"/>
        <v>#DIV/0!</v>
      </c>
      <c r="Z12" s="110" t="e">
        <f t="shared" si="3"/>
        <v>#DIV/0!</v>
      </c>
      <c r="AA12" s="110" t="e">
        <f t="shared" si="4"/>
        <v>#DIV/0!</v>
      </c>
      <c r="AB12" s="99"/>
      <c r="AC12" s="99"/>
    </row>
    <row r="13" spans="1:29" x14ac:dyDescent="0.2">
      <c r="A13" s="111">
        <v>7</v>
      </c>
      <c r="B13" s="123"/>
      <c r="C13" s="108">
        <v>7</v>
      </c>
      <c r="D13" s="109" t="e">
        <f>'7'!N24</f>
        <v>#DIV/0!</v>
      </c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8"/>
      <c r="U13" s="99"/>
      <c r="V13" s="102"/>
      <c r="W13" s="110" t="e">
        <f t="shared" si="0"/>
        <v>#DIV/0!</v>
      </c>
      <c r="X13" s="110" t="e">
        <f t="shared" si="1"/>
        <v>#DIV/0!</v>
      </c>
      <c r="Y13" s="110" t="e">
        <f t="shared" si="2"/>
        <v>#DIV/0!</v>
      </c>
      <c r="Z13" s="110" t="e">
        <f t="shared" si="3"/>
        <v>#DIV/0!</v>
      </c>
      <c r="AA13" s="110" t="e">
        <f t="shared" si="4"/>
        <v>#DIV/0!</v>
      </c>
      <c r="AB13" s="99"/>
      <c r="AC13" s="99"/>
    </row>
    <row r="14" spans="1:29" x14ac:dyDescent="0.2">
      <c r="A14" s="111">
        <v>8</v>
      </c>
      <c r="B14" s="123"/>
      <c r="C14" s="108">
        <v>8</v>
      </c>
      <c r="D14" s="109" t="e">
        <f>'8'!N24</f>
        <v>#DIV/0!</v>
      </c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8"/>
      <c r="U14" s="99"/>
      <c r="V14" s="102"/>
      <c r="W14" s="110" t="e">
        <f t="shared" si="0"/>
        <v>#DIV/0!</v>
      </c>
      <c r="X14" s="110" t="e">
        <f t="shared" si="1"/>
        <v>#DIV/0!</v>
      </c>
      <c r="Y14" s="110" t="e">
        <f t="shared" si="2"/>
        <v>#DIV/0!</v>
      </c>
      <c r="Z14" s="110" t="e">
        <f t="shared" si="3"/>
        <v>#DIV/0!</v>
      </c>
      <c r="AA14" s="110" t="e">
        <f t="shared" si="4"/>
        <v>#DIV/0!</v>
      </c>
      <c r="AB14" s="99"/>
      <c r="AC14" s="99"/>
    </row>
    <row r="15" spans="1:29" x14ac:dyDescent="0.2">
      <c r="A15" s="111">
        <v>9</v>
      </c>
      <c r="B15" s="123"/>
      <c r="C15" s="108">
        <v>9</v>
      </c>
      <c r="D15" s="109" t="e">
        <f>'9'!N24</f>
        <v>#DIV/0!</v>
      </c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8"/>
      <c r="U15" s="99"/>
      <c r="V15" s="102"/>
      <c r="W15" s="110" t="e">
        <f t="shared" si="0"/>
        <v>#DIV/0!</v>
      </c>
      <c r="X15" s="110" t="e">
        <f t="shared" si="1"/>
        <v>#DIV/0!</v>
      </c>
      <c r="Y15" s="110" t="e">
        <f t="shared" si="2"/>
        <v>#DIV/0!</v>
      </c>
      <c r="Z15" s="110" t="e">
        <f t="shared" si="3"/>
        <v>#DIV/0!</v>
      </c>
      <c r="AA15" s="110" t="e">
        <f t="shared" si="4"/>
        <v>#DIV/0!</v>
      </c>
      <c r="AB15" s="99"/>
      <c r="AC15" s="99"/>
    </row>
    <row r="16" spans="1:29" x14ac:dyDescent="0.2">
      <c r="A16" s="111">
        <v>10</v>
      </c>
      <c r="B16" s="123"/>
      <c r="C16" s="108">
        <v>10</v>
      </c>
      <c r="D16" s="109" t="e">
        <f>'10'!N24</f>
        <v>#DIV/0!</v>
      </c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8"/>
      <c r="U16" s="99"/>
      <c r="V16" s="102"/>
      <c r="W16" s="110" t="e">
        <f t="shared" si="0"/>
        <v>#DIV/0!</v>
      </c>
      <c r="X16" s="110" t="e">
        <f t="shared" si="1"/>
        <v>#DIV/0!</v>
      </c>
      <c r="Y16" s="110" t="e">
        <f t="shared" si="2"/>
        <v>#DIV/0!</v>
      </c>
      <c r="Z16" s="110" t="e">
        <f t="shared" si="3"/>
        <v>#DIV/0!</v>
      </c>
      <c r="AA16" s="110" t="e">
        <f t="shared" si="4"/>
        <v>#DIV/0!</v>
      </c>
      <c r="AB16" s="99"/>
      <c r="AC16" s="99"/>
    </row>
    <row r="17" spans="1:29" x14ac:dyDescent="0.2">
      <c r="A17" s="111">
        <v>11</v>
      </c>
      <c r="B17" s="123"/>
      <c r="C17" s="108">
        <v>11</v>
      </c>
      <c r="D17" s="109" t="e">
        <f>'11'!N24</f>
        <v>#DIV/0!</v>
      </c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8"/>
      <c r="U17" s="99"/>
      <c r="V17" s="102"/>
      <c r="W17" s="110" t="e">
        <f t="shared" si="0"/>
        <v>#DIV/0!</v>
      </c>
      <c r="X17" s="110" t="e">
        <f t="shared" si="1"/>
        <v>#DIV/0!</v>
      </c>
      <c r="Y17" s="110" t="e">
        <f t="shared" si="2"/>
        <v>#DIV/0!</v>
      </c>
      <c r="Z17" s="110" t="e">
        <f t="shared" si="3"/>
        <v>#DIV/0!</v>
      </c>
      <c r="AA17" s="110" t="e">
        <f t="shared" si="4"/>
        <v>#DIV/0!</v>
      </c>
      <c r="AB17" s="99"/>
      <c r="AC17" s="99"/>
    </row>
    <row r="18" spans="1:29" x14ac:dyDescent="0.2">
      <c r="A18" s="111">
        <v>12</v>
      </c>
      <c r="B18" s="123"/>
      <c r="C18" s="108">
        <v>12</v>
      </c>
      <c r="D18" s="109" t="e">
        <f>'12'!N24</f>
        <v>#DIV/0!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8"/>
      <c r="U18" s="99"/>
      <c r="V18" s="102"/>
      <c r="W18" s="110" t="e">
        <f t="shared" si="0"/>
        <v>#DIV/0!</v>
      </c>
      <c r="X18" s="110" t="e">
        <f t="shared" si="1"/>
        <v>#DIV/0!</v>
      </c>
      <c r="Y18" s="110" t="e">
        <f t="shared" si="2"/>
        <v>#DIV/0!</v>
      </c>
      <c r="Z18" s="110" t="e">
        <f t="shared" si="3"/>
        <v>#DIV/0!</v>
      </c>
      <c r="AA18" s="110" t="e">
        <f t="shared" si="4"/>
        <v>#DIV/0!</v>
      </c>
      <c r="AB18" s="99"/>
      <c r="AC18" s="99"/>
    </row>
    <row r="19" spans="1:29" x14ac:dyDescent="0.2">
      <c r="A19" s="111">
        <v>13</v>
      </c>
      <c r="B19" s="123"/>
      <c r="C19" s="108">
        <v>13</v>
      </c>
      <c r="D19" s="109" t="e">
        <f>'13'!N24</f>
        <v>#DIV/0!</v>
      </c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8"/>
      <c r="U19" s="99"/>
      <c r="V19" s="102"/>
      <c r="W19" s="110" t="e">
        <f t="shared" si="0"/>
        <v>#DIV/0!</v>
      </c>
      <c r="X19" s="110" t="e">
        <f t="shared" si="1"/>
        <v>#DIV/0!</v>
      </c>
      <c r="Y19" s="110" t="e">
        <f t="shared" si="2"/>
        <v>#DIV/0!</v>
      </c>
      <c r="Z19" s="110" t="e">
        <f t="shared" si="3"/>
        <v>#DIV/0!</v>
      </c>
      <c r="AA19" s="110" t="e">
        <f t="shared" si="4"/>
        <v>#DIV/0!</v>
      </c>
      <c r="AB19" s="99"/>
      <c r="AC19" s="99"/>
    </row>
    <row r="20" spans="1:29" x14ac:dyDescent="0.2">
      <c r="A20" s="111">
        <v>14</v>
      </c>
      <c r="B20" s="123"/>
      <c r="C20" s="108">
        <v>14</v>
      </c>
      <c r="D20" s="109" t="e">
        <f>'14'!N24</f>
        <v>#DIV/0!</v>
      </c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8"/>
      <c r="U20" s="99"/>
      <c r="V20" s="102"/>
      <c r="W20" s="110" t="e">
        <f t="shared" si="0"/>
        <v>#DIV/0!</v>
      </c>
      <c r="X20" s="110" t="e">
        <f t="shared" si="1"/>
        <v>#DIV/0!</v>
      </c>
      <c r="Y20" s="110" t="e">
        <f t="shared" si="2"/>
        <v>#DIV/0!</v>
      </c>
      <c r="Z20" s="110" t="e">
        <f t="shared" si="3"/>
        <v>#DIV/0!</v>
      </c>
      <c r="AA20" s="110" t="e">
        <f t="shared" si="4"/>
        <v>#DIV/0!</v>
      </c>
      <c r="AB20" s="99"/>
      <c r="AC20" s="99"/>
    </row>
    <row r="21" spans="1:29" x14ac:dyDescent="0.2">
      <c r="A21" s="111">
        <v>15</v>
      </c>
      <c r="B21" s="123"/>
      <c r="C21" s="108">
        <v>15</v>
      </c>
      <c r="D21" s="109" t="e">
        <f>'15'!N24</f>
        <v>#DIV/0!</v>
      </c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8"/>
      <c r="U21" s="99"/>
      <c r="V21" s="102"/>
      <c r="W21" s="110" t="e">
        <f t="shared" si="0"/>
        <v>#DIV/0!</v>
      </c>
      <c r="X21" s="110" t="e">
        <f t="shared" si="1"/>
        <v>#DIV/0!</v>
      </c>
      <c r="Y21" s="110" t="e">
        <f t="shared" si="2"/>
        <v>#DIV/0!</v>
      </c>
      <c r="Z21" s="110" t="e">
        <f t="shared" si="3"/>
        <v>#DIV/0!</v>
      </c>
      <c r="AA21" s="110" t="e">
        <f t="shared" si="4"/>
        <v>#DIV/0!</v>
      </c>
      <c r="AB21" s="99"/>
      <c r="AC21" s="99"/>
    </row>
    <row r="22" spans="1:29" x14ac:dyDescent="0.2">
      <c r="A22" s="111">
        <v>16</v>
      </c>
      <c r="B22" s="123"/>
      <c r="C22" s="108">
        <v>16</v>
      </c>
      <c r="D22" s="109" t="e">
        <f>'16'!N24</f>
        <v>#DIV/0!</v>
      </c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8"/>
      <c r="T22" s="97"/>
      <c r="U22" s="99"/>
      <c r="V22" s="102"/>
      <c r="W22" s="110" t="e">
        <f t="shared" si="0"/>
        <v>#DIV/0!</v>
      </c>
      <c r="X22" s="110" t="e">
        <f t="shared" si="1"/>
        <v>#DIV/0!</v>
      </c>
      <c r="Y22" s="110" t="e">
        <f t="shared" si="2"/>
        <v>#DIV/0!</v>
      </c>
      <c r="Z22" s="110" t="e">
        <f t="shared" si="3"/>
        <v>#DIV/0!</v>
      </c>
      <c r="AA22" s="110" t="e">
        <f t="shared" si="4"/>
        <v>#DIV/0!</v>
      </c>
      <c r="AB22" s="99"/>
      <c r="AC22" s="99"/>
    </row>
    <row r="23" spans="1:29" x14ac:dyDescent="0.2">
      <c r="A23" s="111">
        <v>17</v>
      </c>
      <c r="B23" s="123"/>
      <c r="C23" s="108">
        <v>17</v>
      </c>
      <c r="D23" s="109" t="e">
        <f>'17'!N24</f>
        <v>#DIV/0!</v>
      </c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8"/>
      <c r="U23" s="99"/>
      <c r="V23" s="102"/>
      <c r="W23" s="110" t="e">
        <f t="shared" si="0"/>
        <v>#DIV/0!</v>
      </c>
      <c r="X23" s="110" t="e">
        <f t="shared" si="1"/>
        <v>#DIV/0!</v>
      </c>
      <c r="Y23" s="110" t="e">
        <f t="shared" si="2"/>
        <v>#DIV/0!</v>
      </c>
      <c r="Z23" s="110" t="e">
        <f t="shared" si="3"/>
        <v>#DIV/0!</v>
      </c>
      <c r="AA23" s="110" t="e">
        <f t="shared" si="4"/>
        <v>#DIV/0!</v>
      </c>
      <c r="AB23" s="99"/>
      <c r="AC23" s="99"/>
    </row>
    <row r="24" spans="1:29" x14ac:dyDescent="0.2">
      <c r="A24" s="111">
        <v>18</v>
      </c>
      <c r="B24" s="123"/>
      <c r="C24" s="108">
        <v>18</v>
      </c>
      <c r="D24" s="109" t="e">
        <f>'18'!N24</f>
        <v>#DIV/0!</v>
      </c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8"/>
      <c r="U24" s="99"/>
      <c r="V24" s="102"/>
      <c r="W24" s="110" t="e">
        <f t="shared" si="0"/>
        <v>#DIV/0!</v>
      </c>
      <c r="X24" s="110" t="e">
        <f t="shared" si="1"/>
        <v>#DIV/0!</v>
      </c>
      <c r="Y24" s="110" t="e">
        <f t="shared" si="2"/>
        <v>#DIV/0!</v>
      </c>
      <c r="Z24" s="110" t="e">
        <f t="shared" si="3"/>
        <v>#DIV/0!</v>
      </c>
      <c r="AA24" s="110" t="e">
        <f t="shared" si="4"/>
        <v>#DIV/0!</v>
      </c>
      <c r="AB24" s="99"/>
      <c r="AC24" s="99"/>
    </row>
    <row r="25" spans="1:29" x14ac:dyDescent="0.2">
      <c r="A25" s="111">
        <v>19</v>
      </c>
      <c r="B25" s="123"/>
      <c r="C25" s="108">
        <v>19</v>
      </c>
      <c r="D25" s="109" t="e">
        <f>'19'!N24</f>
        <v>#DIV/0!</v>
      </c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8"/>
      <c r="U25" s="99"/>
      <c r="V25" s="102"/>
      <c r="W25" s="110" t="e">
        <f t="shared" si="0"/>
        <v>#DIV/0!</v>
      </c>
      <c r="X25" s="110" t="e">
        <f t="shared" si="1"/>
        <v>#DIV/0!</v>
      </c>
      <c r="Y25" s="110" t="e">
        <f t="shared" si="2"/>
        <v>#DIV/0!</v>
      </c>
      <c r="Z25" s="110" t="e">
        <f t="shared" si="3"/>
        <v>#DIV/0!</v>
      </c>
      <c r="AA25" s="110" t="e">
        <f t="shared" si="4"/>
        <v>#DIV/0!</v>
      </c>
      <c r="AB25" s="99"/>
      <c r="AC25" s="99"/>
    </row>
    <row r="26" spans="1:29" ht="13.5" thickBot="1" x14ac:dyDescent="0.25">
      <c r="A26" s="112">
        <v>20</v>
      </c>
      <c r="B26" s="124"/>
      <c r="C26" s="108">
        <v>20</v>
      </c>
      <c r="D26" s="109" t="e">
        <f>'20'!N24</f>
        <v>#DIV/0!</v>
      </c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8"/>
      <c r="U26" s="99"/>
      <c r="V26" s="102"/>
      <c r="W26" s="110" t="e">
        <f t="shared" si="0"/>
        <v>#DIV/0!</v>
      </c>
      <c r="X26" s="110" t="e">
        <f t="shared" si="1"/>
        <v>#DIV/0!</v>
      </c>
      <c r="Y26" s="110" t="e">
        <f t="shared" si="2"/>
        <v>#DIV/0!</v>
      </c>
      <c r="Z26" s="110" t="e">
        <f t="shared" si="3"/>
        <v>#DIV/0!</v>
      </c>
      <c r="AA26" s="110" t="e">
        <f t="shared" si="4"/>
        <v>#DIV/0!</v>
      </c>
      <c r="AB26" s="99"/>
      <c r="AC26" s="99"/>
    </row>
    <row r="27" spans="1:29" x14ac:dyDescent="0.2">
      <c r="A27" s="397" t="s">
        <v>62</v>
      </c>
      <c r="B27" s="398"/>
      <c r="C27" s="108">
        <v>21</v>
      </c>
      <c r="D27" s="109" t="e">
        <f>'21'!N24</f>
        <v>#DIV/0!</v>
      </c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8"/>
      <c r="U27" s="99"/>
      <c r="V27" s="102"/>
      <c r="W27" s="110" t="e">
        <f t="shared" si="0"/>
        <v>#DIV/0!</v>
      </c>
      <c r="X27" s="110" t="e">
        <f t="shared" si="1"/>
        <v>#DIV/0!</v>
      </c>
      <c r="Y27" s="110" t="e">
        <f t="shared" si="2"/>
        <v>#DIV/0!</v>
      </c>
      <c r="Z27" s="110" t="e">
        <f t="shared" si="3"/>
        <v>#DIV/0!</v>
      </c>
      <c r="AA27" s="110" t="e">
        <f t="shared" si="4"/>
        <v>#DIV/0!</v>
      </c>
      <c r="AB27" s="99"/>
      <c r="AC27" s="99"/>
    </row>
    <row r="28" spans="1:29" x14ac:dyDescent="0.2">
      <c r="A28" s="399"/>
      <c r="B28" s="400"/>
      <c r="C28" s="108">
        <v>22</v>
      </c>
      <c r="D28" s="109" t="e">
        <f>'22'!N24</f>
        <v>#DIV/0!</v>
      </c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8"/>
      <c r="U28" s="99"/>
      <c r="V28" s="102"/>
      <c r="W28" s="110" t="e">
        <f t="shared" si="0"/>
        <v>#DIV/0!</v>
      </c>
      <c r="X28" s="110" t="e">
        <f t="shared" si="1"/>
        <v>#DIV/0!</v>
      </c>
      <c r="Y28" s="110" t="e">
        <f t="shared" si="2"/>
        <v>#DIV/0!</v>
      </c>
      <c r="Z28" s="110" t="e">
        <f t="shared" si="3"/>
        <v>#DIV/0!</v>
      </c>
      <c r="AA28" s="110" t="e">
        <f t="shared" si="4"/>
        <v>#DIV/0!</v>
      </c>
      <c r="AB28" s="99"/>
      <c r="AC28" s="99"/>
    </row>
    <row r="29" spans="1:29" x14ac:dyDescent="0.2">
      <c r="A29" s="401"/>
      <c r="B29" s="402"/>
      <c r="C29" s="108">
        <v>23</v>
      </c>
      <c r="D29" s="109" t="e">
        <f>'23'!N24</f>
        <v>#DIV/0!</v>
      </c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8"/>
      <c r="U29" s="99"/>
      <c r="V29" s="102"/>
      <c r="W29" s="110" t="e">
        <f t="shared" si="0"/>
        <v>#DIV/0!</v>
      </c>
      <c r="X29" s="110" t="e">
        <f t="shared" si="1"/>
        <v>#DIV/0!</v>
      </c>
      <c r="Y29" s="110" t="e">
        <f t="shared" si="2"/>
        <v>#DIV/0!</v>
      </c>
      <c r="Z29" s="110" t="e">
        <f t="shared" si="3"/>
        <v>#DIV/0!</v>
      </c>
      <c r="AA29" s="110" t="e">
        <f t="shared" si="4"/>
        <v>#DIV/0!</v>
      </c>
      <c r="AB29" s="99"/>
      <c r="AC29" s="99"/>
    </row>
    <row r="30" spans="1:29" x14ac:dyDescent="0.2">
      <c r="A30" s="113"/>
      <c r="B30" s="114"/>
      <c r="C30" s="108">
        <v>24</v>
      </c>
      <c r="D30" s="109" t="e">
        <f>'24'!N24</f>
        <v>#DIV/0!</v>
      </c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8"/>
      <c r="U30" s="99"/>
      <c r="V30" s="102"/>
      <c r="W30" s="110" t="e">
        <f t="shared" si="0"/>
        <v>#DIV/0!</v>
      </c>
      <c r="X30" s="110" t="e">
        <f t="shared" si="1"/>
        <v>#DIV/0!</v>
      </c>
      <c r="Y30" s="110" t="e">
        <f t="shared" si="2"/>
        <v>#DIV/0!</v>
      </c>
      <c r="Z30" s="110" t="e">
        <f t="shared" si="3"/>
        <v>#DIV/0!</v>
      </c>
      <c r="AA30" s="110" t="e">
        <f t="shared" si="4"/>
        <v>#DIV/0!</v>
      </c>
      <c r="AB30" s="99"/>
      <c r="AC30" s="99"/>
    </row>
    <row r="31" spans="1:29" x14ac:dyDescent="0.2">
      <c r="A31" s="113" t="s">
        <v>60</v>
      </c>
      <c r="B31" s="115" t="e">
        <f>STDEV(B7:B26)</f>
        <v>#DIV/0!</v>
      </c>
      <c r="C31" s="108">
        <v>25</v>
      </c>
      <c r="D31" s="109" t="e">
        <f>'25'!N24</f>
        <v>#DIV/0!</v>
      </c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8"/>
      <c r="U31" s="99"/>
      <c r="V31" s="102"/>
      <c r="W31" s="110" t="e">
        <f t="shared" si="0"/>
        <v>#DIV/0!</v>
      </c>
      <c r="X31" s="110" t="e">
        <f t="shared" si="1"/>
        <v>#DIV/0!</v>
      </c>
      <c r="Y31" s="110" t="e">
        <f t="shared" si="2"/>
        <v>#DIV/0!</v>
      </c>
      <c r="Z31" s="110" t="e">
        <f t="shared" si="3"/>
        <v>#DIV/0!</v>
      </c>
      <c r="AA31" s="110" t="e">
        <f t="shared" si="4"/>
        <v>#DIV/0!</v>
      </c>
      <c r="AB31" s="99"/>
      <c r="AC31" s="99"/>
    </row>
    <row r="32" spans="1:29" x14ac:dyDescent="0.2">
      <c r="A32" s="113" t="s">
        <v>61</v>
      </c>
      <c r="B32" s="115" t="e">
        <f>AVERAGE(B7:B26)</f>
        <v>#DIV/0!</v>
      </c>
      <c r="C32" s="108">
        <v>26</v>
      </c>
      <c r="D32" s="109" t="e">
        <f>'26'!N24</f>
        <v>#DIV/0!</v>
      </c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8"/>
      <c r="U32" s="99"/>
      <c r="V32" s="99"/>
      <c r="W32" s="110" t="e">
        <f t="shared" si="0"/>
        <v>#DIV/0!</v>
      </c>
      <c r="X32" s="110" t="e">
        <f t="shared" si="1"/>
        <v>#DIV/0!</v>
      </c>
      <c r="Y32" s="110" t="e">
        <f t="shared" si="2"/>
        <v>#DIV/0!</v>
      </c>
      <c r="Z32" s="110" t="e">
        <f t="shared" si="3"/>
        <v>#DIV/0!</v>
      </c>
      <c r="AA32" s="110" t="e">
        <f t="shared" si="4"/>
        <v>#DIV/0!</v>
      </c>
      <c r="AB32" s="99"/>
      <c r="AC32" s="99"/>
    </row>
    <row r="33" spans="1:29" x14ac:dyDescent="0.2">
      <c r="A33" s="113" t="s">
        <v>55</v>
      </c>
      <c r="B33" s="115" t="e">
        <f>$B32+(3*B$31)</f>
        <v>#DIV/0!</v>
      </c>
      <c r="C33" s="108">
        <v>27</v>
      </c>
      <c r="D33" s="109" t="e">
        <f>'27'!N24</f>
        <v>#DIV/0!</v>
      </c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8"/>
      <c r="U33" s="99"/>
      <c r="V33" s="99"/>
      <c r="W33" s="110" t="e">
        <f t="shared" si="0"/>
        <v>#DIV/0!</v>
      </c>
      <c r="X33" s="110" t="e">
        <f t="shared" si="1"/>
        <v>#DIV/0!</v>
      </c>
      <c r="Y33" s="110" t="e">
        <f t="shared" si="2"/>
        <v>#DIV/0!</v>
      </c>
      <c r="Z33" s="110" t="e">
        <f t="shared" si="3"/>
        <v>#DIV/0!</v>
      </c>
      <c r="AA33" s="110" t="e">
        <f t="shared" si="4"/>
        <v>#DIV/0!</v>
      </c>
      <c r="AB33" s="99"/>
      <c r="AC33" s="99"/>
    </row>
    <row r="34" spans="1:29" x14ac:dyDescent="0.2">
      <c r="A34" s="113" t="s">
        <v>56</v>
      </c>
      <c r="B34" s="115" t="e">
        <f>$B32+(2*B$31)</f>
        <v>#DIV/0!</v>
      </c>
      <c r="C34" s="108">
        <v>28</v>
      </c>
      <c r="D34" s="109" t="e">
        <f>'28'!N24</f>
        <v>#DIV/0!</v>
      </c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8"/>
      <c r="U34" s="99"/>
      <c r="V34" s="99"/>
      <c r="W34" s="110" t="e">
        <f t="shared" si="0"/>
        <v>#DIV/0!</v>
      </c>
      <c r="X34" s="110" t="e">
        <f t="shared" si="1"/>
        <v>#DIV/0!</v>
      </c>
      <c r="Y34" s="110" t="e">
        <f t="shared" si="2"/>
        <v>#DIV/0!</v>
      </c>
      <c r="Z34" s="110" t="e">
        <f t="shared" si="3"/>
        <v>#DIV/0!</v>
      </c>
      <c r="AA34" s="110" t="e">
        <f t="shared" si="4"/>
        <v>#DIV/0!</v>
      </c>
      <c r="AB34" s="99"/>
      <c r="AC34" s="99"/>
    </row>
    <row r="35" spans="1:29" x14ac:dyDescent="0.2">
      <c r="A35" s="113" t="s">
        <v>58</v>
      </c>
      <c r="B35" s="115" t="e">
        <f>$B32-(2*B$31)</f>
        <v>#DIV/0!</v>
      </c>
      <c r="C35" s="108">
        <v>29</v>
      </c>
      <c r="D35" s="109" t="e">
        <f>'29'!N24</f>
        <v>#DIV/0!</v>
      </c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8"/>
      <c r="U35" s="99"/>
      <c r="V35" s="99"/>
      <c r="W35" s="110" t="e">
        <f t="shared" si="0"/>
        <v>#DIV/0!</v>
      </c>
      <c r="X35" s="110" t="e">
        <f t="shared" si="1"/>
        <v>#DIV/0!</v>
      </c>
      <c r="Y35" s="110" t="e">
        <f t="shared" si="2"/>
        <v>#DIV/0!</v>
      </c>
      <c r="Z35" s="110" t="e">
        <f t="shared" si="3"/>
        <v>#DIV/0!</v>
      </c>
      <c r="AA35" s="110" t="e">
        <f t="shared" si="4"/>
        <v>#DIV/0!</v>
      </c>
      <c r="AB35" s="99"/>
      <c r="AC35" s="99"/>
    </row>
    <row r="36" spans="1:29" ht="13.5" thickBot="1" x14ac:dyDescent="0.25">
      <c r="A36" s="116" t="s">
        <v>59</v>
      </c>
      <c r="B36" s="117" t="e">
        <f>$B32-(3*B$31)</f>
        <v>#DIV/0!</v>
      </c>
      <c r="C36" s="118">
        <v>30</v>
      </c>
      <c r="D36" s="119" t="e">
        <f>'30'!N24</f>
        <v>#DIV/0!</v>
      </c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1"/>
      <c r="U36" s="99"/>
      <c r="V36" s="99"/>
      <c r="W36" s="110" t="e">
        <f t="shared" si="0"/>
        <v>#DIV/0!</v>
      </c>
      <c r="X36" s="110" t="e">
        <f t="shared" si="1"/>
        <v>#DIV/0!</v>
      </c>
      <c r="Y36" s="110" t="e">
        <f t="shared" si="2"/>
        <v>#DIV/0!</v>
      </c>
      <c r="Z36" s="110" t="e">
        <f t="shared" si="3"/>
        <v>#DIV/0!</v>
      </c>
      <c r="AA36" s="110" t="e">
        <f t="shared" si="4"/>
        <v>#DIV/0!</v>
      </c>
      <c r="AB36" s="99"/>
      <c r="AC36" s="99"/>
    </row>
    <row r="37" spans="1:29" x14ac:dyDescent="0.2">
      <c r="U37" s="99"/>
      <c r="V37" s="99"/>
      <c r="W37" s="110" t="e">
        <f t="shared" si="0"/>
        <v>#DIV/0!</v>
      </c>
      <c r="X37" s="110" t="e">
        <f t="shared" si="1"/>
        <v>#DIV/0!</v>
      </c>
      <c r="Y37" s="110" t="e">
        <f t="shared" si="2"/>
        <v>#DIV/0!</v>
      </c>
      <c r="Z37" s="110" t="e">
        <f t="shared" si="3"/>
        <v>#DIV/0!</v>
      </c>
      <c r="AA37" s="110" t="e">
        <f t="shared" si="4"/>
        <v>#DIV/0!</v>
      </c>
      <c r="AB37" s="99"/>
      <c r="AC37" s="99"/>
    </row>
    <row r="38" spans="1:29" x14ac:dyDescent="0.2">
      <c r="U38" s="99"/>
      <c r="V38" s="99"/>
      <c r="W38" s="110" t="e">
        <f t="shared" si="0"/>
        <v>#DIV/0!</v>
      </c>
      <c r="X38" s="110" t="e">
        <f t="shared" si="1"/>
        <v>#DIV/0!</v>
      </c>
      <c r="Y38" s="110" t="e">
        <f t="shared" si="2"/>
        <v>#DIV/0!</v>
      </c>
      <c r="Z38" s="110" t="e">
        <f t="shared" si="3"/>
        <v>#DIV/0!</v>
      </c>
      <c r="AA38" s="110" t="e">
        <f t="shared" si="4"/>
        <v>#DIV/0!</v>
      </c>
      <c r="AB38" s="110"/>
      <c r="AC38" s="99"/>
    </row>
    <row r="39" spans="1:29" x14ac:dyDescent="0.2">
      <c r="U39" s="99"/>
      <c r="V39" s="99"/>
      <c r="W39" s="110" t="e">
        <f t="shared" si="0"/>
        <v>#DIV/0!</v>
      </c>
      <c r="X39" s="110" t="e">
        <f t="shared" si="1"/>
        <v>#DIV/0!</v>
      </c>
      <c r="Y39" s="110" t="e">
        <f t="shared" si="2"/>
        <v>#DIV/0!</v>
      </c>
      <c r="Z39" s="110" t="e">
        <f t="shared" si="3"/>
        <v>#DIV/0!</v>
      </c>
      <c r="AA39" s="110" t="e">
        <f t="shared" si="4"/>
        <v>#DIV/0!</v>
      </c>
      <c r="AB39" s="110"/>
      <c r="AC39" s="99"/>
    </row>
    <row r="40" spans="1:29" x14ac:dyDescent="0.2">
      <c r="U40" s="99"/>
      <c r="V40" s="99"/>
      <c r="W40" s="110" t="e">
        <f t="shared" si="0"/>
        <v>#DIV/0!</v>
      </c>
      <c r="X40" s="110" t="e">
        <f t="shared" si="1"/>
        <v>#DIV/0!</v>
      </c>
      <c r="Y40" s="110" t="e">
        <f t="shared" si="2"/>
        <v>#DIV/0!</v>
      </c>
      <c r="Z40" s="110" t="e">
        <f t="shared" si="3"/>
        <v>#DIV/0!</v>
      </c>
      <c r="AA40" s="110" t="e">
        <f t="shared" si="4"/>
        <v>#DIV/0!</v>
      </c>
      <c r="AB40" s="110"/>
      <c r="AC40" s="99"/>
    </row>
    <row r="41" spans="1:29" x14ac:dyDescent="0.2">
      <c r="U41" s="99"/>
      <c r="V41" s="99"/>
      <c r="W41" s="99"/>
      <c r="X41" s="99"/>
      <c r="Y41" s="99"/>
      <c r="Z41" s="99"/>
      <c r="AA41" s="99"/>
      <c r="AB41" s="99"/>
      <c r="AC41" s="99"/>
    </row>
  </sheetData>
  <sheetProtection algorithmName="SHA-512" hashValue="nhy6xR43EwW8yx6NFI2x7lMcnZpL+val0rSriLadPt6KT1KVlnDGlsexSxlzjmW/3NHVvhDSUTbZPUtkMtmrww==" saltValue="+mA3IoQ1e2vcE8AdOZ9B+A==" spinCount="100000" sheet="1" objects="1" scenarios="1"/>
  <mergeCells count="3">
    <mergeCell ref="A2:Q3"/>
    <mergeCell ref="A27:B29"/>
    <mergeCell ref="A4:D4"/>
  </mergeCells>
  <conditionalFormatting sqref="U4:AC41">
    <cfRule type="containsErrors" dxfId="3" priority="2">
      <formula>ISERROR(U4)</formula>
    </cfRule>
  </conditionalFormatting>
  <conditionalFormatting sqref="B31:B36 D7:D36">
    <cfRule type="containsErrors" dxfId="2" priority="1">
      <formula>ISERROR(B7)</formula>
    </cfRule>
  </conditionalFormatting>
  <printOptions gridLinesSet="0"/>
  <pageMargins left="0.5" right="0" top="0.75" bottom="0.75" header="0.5" footer="0.5"/>
  <pageSetup orientation="landscape" horizontalDpi="4294967292" r:id="rId1"/>
  <headerFooter alignWithMargins="0">
    <oddHeader>&amp;A</oddHeader>
    <oddFooter>Page &amp;P</oddFooter>
  </headerFooter>
  <ignoredErrors>
    <ignoredError sqref="W7:AA36 W37:AA40 D7:D36 B31:B36" evalError="1"/>
  </ignoredError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41"/>
  <sheetViews>
    <sheetView showGridLines="0" zoomScale="110" zoomScaleNormal="110" workbookViewId="0">
      <pane xSplit="23745"/>
      <selection pane="topRight" activeCell="A6" sqref="A6"/>
    </sheetView>
  </sheetViews>
  <sheetFormatPr defaultRowHeight="12.75" x14ac:dyDescent="0.2"/>
  <cols>
    <col min="1" max="1" width="8.7109375" style="96" customWidth="1"/>
    <col min="2" max="2" width="9.85546875" style="96" customWidth="1"/>
    <col min="3" max="3" width="8.7109375" style="96" customWidth="1"/>
    <col min="4" max="4" width="9.85546875" style="96" customWidth="1"/>
    <col min="5" max="7" width="5" style="96" customWidth="1"/>
    <col min="8" max="15" width="9.140625" style="96"/>
    <col min="16" max="16" width="7.140625" style="96" customWidth="1"/>
    <col min="17" max="257" width="9.140625" style="96"/>
    <col min="258" max="258" width="6.7109375" style="96" customWidth="1"/>
    <col min="259" max="259" width="7.140625" style="96" customWidth="1"/>
    <col min="260" max="260" width="6.7109375" style="96" customWidth="1"/>
    <col min="261" max="263" width="5" style="96" customWidth="1"/>
    <col min="264" max="271" width="9.140625" style="96"/>
    <col min="272" max="272" width="7.140625" style="96" customWidth="1"/>
    <col min="273" max="513" width="9.140625" style="96"/>
    <col min="514" max="514" width="6.7109375" style="96" customWidth="1"/>
    <col min="515" max="515" width="7.140625" style="96" customWidth="1"/>
    <col min="516" max="516" width="6.7109375" style="96" customWidth="1"/>
    <col min="517" max="519" width="5" style="96" customWidth="1"/>
    <col min="520" max="527" width="9.140625" style="96"/>
    <col min="528" max="528" width="7.140625" style="96" customWidth="1"/>
    <col min="529" max="769" width="9.140625" style="96"/>
    <col min="770" max="770" width="6.7109375" style="96" customWidth="1"/>
    <col min="771" max="771" width="7.140625" style="96" customWidth="1"/>
    <col min="772" max="772" width="6.7109375" style="96" customWidth="1"/>
    <col min="773" max="775" width="5" style="96" customWidth="1"/>
    <col min="776" max="783" width="9.140625" style="96"/>
    <col min="784" max="784" width="7.140625" style="96" customWidth="1"/>
    <col min="785" max="1025" width="9.140625" style="96"/>
    <col min="1026" max="1026" width="6.7109375" style="96" customWidth="1"/>
    <col min="1027" max="1027" width="7.140625" style="96" customWidth="1"/>
    <col min="1028" max="1028" width="6.7109375" style="96" customWidth="1"/>
    <col min="1029" max="1031" width="5" style="96" customWidth="1"/>
    <col min="1032" max="1039" width="9.140625" style="96"/>
    <col min="1040" max="1040" width="7.140625" style="96" customWidth="1"/>
    <col min="1041" max="1281" width="9.140625" style="96"/>
    <col min="1282" max="1282" width="6.7109375" style="96" customWidth="1"/>
    <col min="1283" max="1283" width="7.140625" style="96" customWidth="1"/>
    <col min="1284" max="1284" width="6.7109375" style="96" customWidth="1"/>
    <col min="1285" max="1287" width="5" style="96" customWidth="1"/>
    <col min="1288" max="1295" width="9.140625" style="96"/>
    <col min="1296" max="1296" width="7.140625" style="96" customWidth="1"/>
    <col min="1297" max="1537" width="9.140625" style="96"/>
    <col min="1538" max="1538" width="6.7109375" style="96" customWidth="1"/>
    <col min="1539" max="1539" width="7.140625" style="96" customWidth="1"/>
    <col min="1540" max="1540" width="6.7109375" style="96" customWidth="1"/>
    <col min="1541" max="1543" width="5" style="96" customWidth="1"/>
    <col min="1544" max="1551" width="9.140625" style="96"/>
    <col min="1552" max="1552" width="7.140625" style="96" customWidth="1"/>
    <col min="1553" max="1793" width="9.140625" style="96"/>
    <col min="1794" max="1794" width="6.7109375" style="96" customWidth="1"/>
    <col min="1795" max="1795" width="7.140625" style="96" customWidth="1"/>
    <col min="1796" max="1796" width="6.7109375" style="96" customWidth="1"/>
    <col min="1797" max="1799" width="5" style="96" customWidth="1"/>
    <col min="1800" max="1807" width="9.140625" style="96"/>
    <col min="1808" max="1808" width="7.140625" style="96" customWidth="1"/>
    <col min="1809" max="2049" width="9.140625" style="96"/>
    <col min="2050" max="2050" width="6.7109375" style="96" customWidth="1"/>
    <col min="2051" max="2051" width="7.140625" style="96" customWidth="1"/>
    <col min="2052" max="2052" width="6.7109375" style="96" customWidth="1"/>
    <col min="2053" max="2055" width="5" style="96" customWidth="1"/>
    <col min="2056" max="2063" width="9.140625" style="96"/>
    <col min="2064" max="2064" width="7.140625" style="96" customWidth="1"/>
    <col min="2065" max="2305" width="9.140625" style="96"/>
    <col min="2306" max="2306" width="6.7109375" style="96" customWidth="1"/>
    <col min="2307" max="2307" width="7.140625" style="96" customWidth="1"/>
    <col min="2308" max="2308" width="6.7109375" style="96" customWidth="1"/>
    <col min="2309" max="2311" width="5" style="96" customWidth="1"/>
    <col min="2312" max="2319" width="9.140625" style="96"/>
    <col min="2320" max="2320" width="7.140625" style="96" customWidth="1"/>
    <col min="2321" max="2561" width="9.140625" style="96"/>
    <col min="2562" max="2562" width="6.7109375" style="96" customWidth="1"/>
    <col min="2563" max="2563" width="7.140625" style="96" customWidth="1"/>
    <col min="2564" max="2564" width="6.7109375" style="96" customWidth="1"/>
    <col min="2565" max="2567" width="5" style="96" customWidth="1"/>
    <col min="2568" max="2575" width="9.140625" style="96"/>
    <col min="2576" max="2576" width="7.140625" style="96" customWidth="1"/>
    <col min="2577" max="2817" width="9.140625" style="96"/>
    <col min="2818" max="2818" width="6.7109375" style="96" customWidth="1"/>
    <col min="2819" max="2819" width="7.140625" style="96" customWidth="1"/>
    <col min="2820" max="2820" width="6.7109375" style="96" customWidth="1"/>
    <col min="2821" max="2823" width="5" style="96" customWidth="1"/>
    <col min="2824" max="2831" width="9.140625" style="96"/>
    <col min="2832" max="2832" width="7.140625" style="96" customWidth="1"/>
    <col min="2833" max="3073" width="9.140625" style="96"/>
    <col min="3074" max="3074" width="6.7109375" style="96" customWidth="1"/>
    <col min="3075" max="3075" width="7.140625" style="96" customWidth="1"/>
    <col min="3076" max="3076" width="6.7109375" style="96" customWidth="1"/>
    <col min="3077" max="3079" width="5" style="96" customWidth="1"/>
    <col min="3080" max="3087" width="9.140625" style="96"/>
    <col min="3088" max="3088" width="7.140625" style="96" customWidth="1"/>
    <col min="3089" max="3329" width="9.140625" style="96"/>
    <col min="3330" max="3330" width="6.7109375" style="96" customWidth="1"/>
    <col min="3331" max="3331" width="7.140625" style="96" customWidth="1"/>
    <col min="3332" max="3332" width="6.7109375" style="96" customWidth="1"/>
    <col min="3333" max="3335" width="5" style="96" customWidth="1"/>
    <col min="3336" max="3343" width="9.140625" style="96"/>
    <col min="3344" max="3344" width="7.140625" style="96" customWidth="1"/>
    <col min="3345" max="3585" width="9.140625" style="96"/>
    <col min="3586" max="3586" width="6.7109375" style="96" customWidth="1"/>
    <col min="3587" max="3587" width="7.140625" style="96" customWidth="1"/>
    <col min="3588" max="3588" width="6.7109375" style="96" customWidth="1"/>
    <col min="3589" max="3591" width="5" style="96" customWidth="1"/>
    <col min="3592" max="3599" width="9.140625" style="96"/>
    <col min="3600" max="3600" width="7.140625" style="96" customWidth="1"/>
    <col min="3601" max="3841" width="9.140625" style="96"/>
    <col min="3842" max="3842" width="6.7109375" style="96" customWidth="1"/>
    <col min="3843" max="3843" width="7.140625" style="96" customWidth="1"/>
    <col min="3844" max="3844" width="6.7109375" style="96" customWidth="1"/>
    <col min="3845" max="3847" width="5" style="96" customWidth="1"/>
    <col min="3848" max="3855" width="9.140625" style="96"/>
    <col min="3856" max="3856" width="7.140625" style="96" customWidth="1"/>
    <col min="3857" max="4097" width="9.140625" style="96"/>
    <col min="4098" max="4098" width="6.7109375" style="96" customWidth="1"/>
    <col min="4099" max="4099" width="7.140625" style="96" customWidth="1"/>
    <col min="4100" max="4100" width="6.7109375" style="96" customWidth="1"/>
    <col min="4101" max="4103" width="5" style="96" customWidth="1"/>
    <col min="4104" max="4111" width="9.140625" style="96"/>
    <col min="4112" max="4112" width="7.140625" style="96" customWidth="1"/>
    <col min="4113" max="4353" width="9.140625" style="96"/>
    <col min="4354" max="4354" width="6.7109375" style="96" customWidth="1"/>
    <col min="4355" max="4355" width="7.140625" style="96" customWidth="1"/>
    <col min="4356" max="4356" width="6.7109375" style="96" customWidth="1"/>
    <col min="4357" max="4359" width="5" style="96" customWidth="1"/>
    <col min="4360" max="4367" width="9.140625" style="96"/>
    <col min="4368" max="4368" width="7.140625" style="96" customWidth="1"/>
    <col min="4369" max="4609" width="9.140625" style="96"/>
    <col min="4610" max="4610" width="6.7109375" style="96" customWidth="1"/>
    <col min="4611" max="4611" width="7.140625" style="96" customWidth="1"/>
    <col min="4612" max="4612" width="6.7109375" style="96" customWidth="1"/>
    <col min="4613" max="4615" width="5" style="96" customWidth="1"/>
    <col min="4616" max="4623" width="9.140625" style="96"/>
    <col min="4624" max="4624" width="7.140625" style="96" customWidth="1"/>
    <col min="4625" max="4865" width="9.140625" style="96"/>
    <col min="4866" max="4866" width="6.7109375" style="96" customWidth="1"/>
    <col min="4867" max="4867" width="7.140625" style="96" customWidth="1"/>
    <col min="4868" max="4868" width="6.7109375" style="96" customWidth="1"/>
    <col min="4869" max="4871" width="5" style="96" customWidth="1"/>
    <col min="4872" max="4879" width="9.140625" style="96"/>
    <col min="4880" max="4880" width="7.140625" style="96" customWidth="1"/>
    <col min="4881" max="5121" width="9.140625" style="96"/>
    <col min="5122" max="5122" width="6.7109375" style="96" customWidth="1"/>
    <col min="5123" max="5123" width="7.140625" style="96" customWidth="1"/>
    <col min="5124" max="5124" width="6.7109375" style="96" customWidth="1"/>
    <col min="5125" max="5127" width="5" style="96" customWidth="1"/>
    <col min="5128" max="5135" width="9.140625" style="96"/>
    <col min="5136" max="5136" width="7.140625" style="96" customWidth="1"/>
    <col min="5137" max="5377" width="9.140625" style="96"/>
    <col min="5378" max="5378" width="6.7109375" style="96" customWidth="1"/>
    <col min="5379" max="5379" width="7.140625" style="96" customWidth="1"/>
    <col min="5380" max="5380" width="6.7109375" style="96" customWidth="1"/>
    <col min="5381" max="5383" width="5" style="96" customWidth="1"/>
    <col min="5384" max="5391" width="9.140625" style="96"/>
    <col min="5392" max="5392" width="7.140625" style="96" customWidth="1"/>
    <col min="5393" max="5633" width="9.140625" style="96"/>
    <col min="5634" max="5634" width="6.7109375" style="96" customWidth="1"/>
    <col min="5635" max="5635" width="7.140625" style="96" customWidth="1"/>
    <col min="5636" max="5636" width="6.7109375" style="96" customWidth="1"/>
    <col min="5637" max="5639" width="5" style="96" customWidth="1"/>
    <col min="5640" max="5647" width="9.140625" style="96"/>
    <col min="5648" max="5648" width="7.140625" style="96" customWidth="1"/>
    <col min="5649" max="5889" width="9.140625" style="96"/>
    <col min="5890" max="5890" width="6.7109375" style="96" customWidth="1"/>
    <col min="5891" max="5891" width="7.140625" style="96" customWidth="1"/>
    <col min="5892" max="5892" width="6.7109375" style="96" customWidth="1"/>
    <col min="5893" max="5895" width="5" style="96" customWidth="1"/>
    <col min="5896" max="5903" width="9.140625" style="96"/>
    <col min="5904" max="5904" width="7.140625" style="96" customWidth="1"/>
    <col min="5905" max="6145" width="9.140625" style="96"/>
    <col min="6146" max="6146" width="6.7109375" style="96" customWidth="1"/>
    <col min="6147" max="6147" width="7.140625" style="96" customWidth="1"/>
    <col min="6148" max="6148" width="6.7109375" style="96" customWidth="1"/>
    <col min="6149" max="6151" width="5" style="96" customWidth="1"/>
    <col min="6152" max="6159" width="9.140625" style="96"/>
    <col min="6160" max="6160" width="7.140625" style="96" customWidth="1"/>
    <col min="6161" max="6401" width="9.140625" style="96"/>
    <col min="6402" max="6402" width="6.7109375" style="96" customWidth="1"/>
    <col min="6403" max="6403" width="7.140625" style="96" customWidth="1"/>
    <col min="6404" max="6404" width="6.7109375" style="96" customWidth="1"/>
    <col min="6405" max="6407" width="5" style="96" customWidth="1"/>
    <col min="6408" max="6415" width="9.140625" style="96"/>
    <col min="6416" max="6416" width="7.140625" style="96" customWidth="1"/>
    <col min="6417" max="6657" width="9.140625" style="96"/>
    <col min="6658" max="6658" width="6.7109375" style="96" customWidth="1"/>
    <col min="6659" max="6659" width="7.140625" style="96" customWidth="1"/>
    <col min="6660" max="6660" width="6.7109375" style="96" customWidth="1"/>
    <col min="6661" max="6663" width="5" style="96" customWidth="1"/>
    <col min="6664" max="6671" width="9.140625" style="96"/>
    <col min="6672" max="6672" width="7.140625" style="96" customWidth="1"/>
    <col min="6673" max="6913" width="9.140625" style="96"/>
    <col min="6914" max="6914" width="6.7109375" style="96" customWidth="1"/>
    <col min="6915" max="6915" width="7.140625" style="96" customWidth="1"/>
    <col min="6916" max="6916" width="6.7109375" style="96" customWidth="1"/>
    <col min="6917" max="6919" width="5" style="96" customWidth="1"/>
    <col min="6920" max="6927" width="9.140625" style="96"/>
    <col min="6928" max="6928" width="7.140625" style="96" customWidth="1"/>
    <col min="6929" max="7169" width="9.140625" style="96"/>
    <col min="7170" max="7170" width="6.7109375" style="96" customWidth="1"/>
    <col min="7171" max="7171" width="7.140625" style="96" customWidth="1"/>
    <col min="7172" max="7172" width="6.7109375" style="96" customWidth="1"/>
    <col min="7173" max="7175" width="5" style="96" customWidth="1"/>
    <col min="7176" max="7183" width="9.140625" style="96"/>
    <col min="7184" max="7184" width="7.140625" style="96" customWidth="1"/>
    <col min="7185" max="7425" width="9.140625" style="96"/>
    <col min="7426" max="7426" width="6.7109375" style="96" customWidth="1"/>
    <col min="7427" max="7427" width="7.140625" style="96" customWidth="1"/>
    <col min="7428" max="7428" width="6.7109375" style="96" customWidth="1"/>
    <col min="7429" max="7431" width="5" style="96" customWidth="1"/>
    <col min="7432" max="7439" width="9.140625" style="96"/>
    <col min="7440" max="7440" width="7.140625" style="96" customWidth="1"/>
    <col min="7441" max="7681" width="9.140625" style="96"/>
    <col min="7682" max="7682" width="6.7109375" style="96" customWidth="1"/>
    <col min="7683" max="7683" width="7.140625" style="96" customWidth="1"/>
    <col min="7684" max="7684" width="6.7109375" style="96" customWidth="1"/>
    <col min="7685" max="7687" width="5" style="96" customWidth="1"/>
    <col min="7688" max="7695" width="9.140625" style="96"/>
    <col min="7696" max="7696" width="7.140625" style="96" customWidth="1"/>
    <col min="7697" max="7937" width="9.140625" style="96"/>
    <col min="7938" max="7938" width="6.7109375" style="96" customWidth="1"/>
    <col min="7939" max="7939" width="7.140625" style="96" customWidth="1"/>
    <col min="7940" max="7940" width="6.7109375" style="96" customWidth="1"/>
    <col min="7941" max="7943" width="5" style="96" customWidth="1"/>
    <col min="7944" max="7951" width="9.140625" style="96"/>
    <col min="7952" max="7952" width="7.140625" style="96" customWidth="1"/>
    <col min="7953" max="8193" width="9.140625" style="96"/>
    <col min="8194" max="8194" width="6.7109375" style="96" customWidth="1"/>
    <col min="8195" max="8195" width="7.140625" style="96" customWidth="1"/>
    <col min="8196" max="8196" width="6.7109375" style="96" customWidth="1"/>
    <col min="8197" max="8199" width="5" style="96" customWidth="1"/>
    <col min="8200" max="8207" width="9.140625" style="96"/>
    <col min="8208" max="8208" width="7.140625" style="96" customWidth="1"/>
    <col min="8209" max="8449" width="9.140625" style="96"/>
    <col min="8450" max="8450" width="6.7109375" style="96" customWidth="1"/>
    <col min="8451" max="8451" width="7.140625" style="96" customWidth="1"/>
    <col min="8452" max="8452" width="6.7109375" style="96" customWidth="1"/>
    <col min="8453" max="8455" width="5" style="96" customWidth="1"/>
    <col min="8456" max="8463" width="9.140625" style="96"/>
    <col min="8464" max="8464" width="7.140625" style="96" customWidth="1"/>
    <col min="8465" max="8705" width="9.140625" style="96"/>
    <col min="8706" max="8706" width="6.7109375" style="96" customWidth="1"/>
    <col min="8707" max="8707" width="7.140625" style="96" customWidth="1"/>
    <col min="8708" max="8708" width="6.7109375" style="96" customWidth="1"/>
    <col min="8709" max="8711" width="5" style="96" customWidth="1"/>
    <col min="8712" max="8719" width="9.140625" style="96"/>
    <col min="8720" max="8720" width="7.140625" style="96" customWidth="1"/>
    <col min="8721" max="8961" width="9.140625" style="96"/>
    <col min="8962" max="8962" width="6.7109375" style="96" customWidth="1"/>
    <col min="8963" max="8963" width="7.140625" style="96" customWidth="1"/>
    <col min="8964" max="8964" width="6.7109375" style="96" customWidth="1"/>
    <col min="8965" max="8967" width="5" style="96" customWidth="1"/>
    <col min="8968" max="8975" width="9.140625" style="96"/>
    <col min="8976" max="8976" width="7.140625" style="96" customWidth="1"/>
    <col min="8977" max="9217" width="9.140625" style="96"/>
    <col min="9218" max="9218" width="6.7109375" style="96" customWidth="1"/>
    <col min="9219" max="9219" width="7.140625" style="96" customWidth="1"/>
    <col min="9220" max="9220" width="6.7109375" style="96" customWidth="1"/>
    <col min="9221" max="9223" width="5" style="96" customWidth="1"/>
    <col min="9224" max="9231" width="9.140625" style="96"/>
    <col min="9232" max="9232" width="7.140625" style="96" customWidth="1"/>
    <col min="9233" max="9473" width="9.140625" style="96"/>
    <col min="9474" max="9474" width="6.7109375" style="96" customWidth="1"/>
    <col min="9475" max="9475" width="7.140625" style="96" customWidth="1"/>
    <col min="9476" max="9476" width="6.7109375" style="96" customWidth="1"/>
    <col min="9477" max="9479" width="5" style="96" customWidth="1"/>
    <col min="9480" max="9487" width="9.140625" style="96"/>
    <col min="9488" max="9488" width="7.140625" style="96" customWidth="1"/>
    <col min="9489" max="9729" width="9.140625" style="96"/>
    <col min="9730" max="9730" width="6.7109375" style="96" customWidth="1"/>
    <col min="9731" max="9731" width="7.140625" style="96" customWidth="1"/>
    <col min="9732" max="9732" width="6.7109375" style="96" customWidth="1"/>
    <col min="9733" max="9735" width="5" style="96" customWidth="1"/>
    <col min="9736" max="9743" width="9.140625" style="96"/>
    <col min="9744" max="9744" width="7.140625" style="96" customWidth="1"/>
    <col min="9745" max="9985" width="9.140625" style="96"/>
    <col min="9986" max="9986" width="6.7109375" style="96" customWidth="1"/>
    <col min="9987" max="9987" width="7.140625" style="96" customWidth="1"/>
    <col min="9988" max="9988" width="6.7109375" style="96" customWidth="1"/>
    <col min="9989" max="9991" width="5" style="96" customWidth="1"/>
    <col min="9992" max="9999" width="9.140625" style="96"/>
    <col min="10000" max="10000" width="7.140625" style="96" customWidth="1"/>
    <col min="10001" max="10241" width="9.140625" style="96"/>
    <col min="10242" max="10242" width="6.7109375" style="96" customWidth="1"/>
    <col min="10243" max="10243" width="7.140625" style="96" customWidth="1"/>
    <col min="10244" max="10244" width="6.7109375" style="96" customWidth="1"/>
    <col min="10245" max="10247" width="5" style="96" customWidth="1"/>
    <col min="10248" max="10255" width="9.140625" style="96"/>
    <col min="10256" max="10256" width="7.140625" style="96" customWidth="1"/>
    <col min="10257" max="10497" width="9.140625" style="96"/>
    <col min="10498" max="10498" width="6.7109375" style="96" customWidth="1"/>
    <col min="10499" max="10499" width="7.140625" style="96" customWidth="1"/>
    <col min="10500" max="10500" width="6.7109375" style="96" customWidth="1"/>
    <col min="10501" max="10503" width="5" style="96" customWidth="1"/>
    <col min="10504" max="10511" width="9.140625" style="96"/>
    <col min="10512" max="10512" width="7.140625" style="96" customWidth="1"/>
    <col min="10513" max="10753" width="9.140625" style="96"/>
    <col min="10754" max="10754" width="6.7109375" style="96" customWidth="1"/>
    <col min="10755" max="10755" width="7.140625" style="96" customWidth="1"/>
    <col min="10756" max="10756" width="6.7109375" style="96" customWidth="1"/>
    <col min="10757" max="10759" width="5" style="96" customWidth="1"/>
    <col min="10760" max="10767" width="9.140625" style="96"/>
    <col min="10768" max="10768" width="7.140625" style="96" customWidth="1"/>
    <col min="10769" max="11009" width="9.140625" style="96"/>
    <col min="11010" max="11010" width="6.7109375" style="96" customWidth="1"/>
    <col min="11011" max="11011" width="7.140625" style="96" customWidth="1"/>
    <col min="11012" max="11012" width="6.7109375" style="96" customWidth="1"/>
    <col min="11013" max="11015" width="5" style="96" customWidth="1"/>
    <col min="11016" max="11023" width="9.140625" style="96"/>
    <col min="11024" max="11024" width="7.140625" style="96" customWidth="1"/>
    <col min="11025" max="11265" width="9.140625" style="96"/>
    <col min="11266" max="11266" width="6.7109375" style="96" customWidth="1"/>
    <col min="11267" max="11267" width="7.140625" style="96" customWidth="1"/>
    <col min="11268" max="11268" width="6.7109375" style="96" customWidth="1"/>
    <col min="11269" max="11271" width="5" style="96" customWidth="1"/>
    <col min="11272" max="11279" width="9.140625" style="96"/>
    <col min="11280" max="11280" width="7.140625" style="96" customWidth="1"/>
    <col min="11281" max="11521" width="9.140625" style="96"/>
    <col min="11522" max="11522" width="6.7109375" style="96" customWidth="1"/>
    <col min="11523" max="11523" width="7.140625" style="96" customWidth="1"/>
    <col min="11524" max="11524" width="6.7109375" style="96" customWidth="1"/>
    <col min="11525" max="11527" width="5" style="96" customWidth="1"/>
    <col min="11528" max="11535" width="9.140625" style="96"/>
    <col min="11536" max="11536" width="7.140625" style="96" customWidth="1"/>
    <col min="11537" max="11777" width="9.140625" style="96"/>
    <col min="11778" max="11778" width="6.7109375" style="96" customWidth="1"/>
    <col min="11779" max="11779" width="7.140625" style="96" customWidth="1"/>
    <col min="11780" max="11780" width="6.7109375" style="96" customWidth="1"/>
    <col min="11781" max="11783" width="5" style="96" customWidth="1"/>
    <col min="11784" max="11791" width="9.140625" style="96"/>
    <col min="11792" max="11792" width="7.140625" style="96" customWidth="1"/>
    <col min="11793" max="12033" width="9.140625" style="96"/>
    <col min="12034" max="12034" width="6.7109375" style="96" customWidth="1"/>
    <col min="12035" max="12035" width="7.140625" style="96" customWidth="1"/>
    <col min="12036" max="12036" width="6.7109375" style="96" customWidth="1"/>
    <col min="12037" max="12039" width="5" style="96" customWidth="1"/>
    <col min="12040" max="12047" width="9.140625" style="96"/>
    <col min="12048" max="12048" width="7.140625" style="96" customWidth="1"/>
    <col min="12049" max="12289" width="9.140625" style="96"/>
    <col min="12290" max="12290" width="6.7109375" style="96" customWidth="1"/>
    <col min="12291" max="12291" width="7.140625" style="96" customWidth="1"/>
    <col min="12292" max="12292" width="6.7109375" style="96" customWidth="1"/>
    <col min="12293" max="12295" width="5" style="96" customWidth="1"/>
    <col min="12296" max="12303" width="9.140625" style="96"/>
    <col min="12304" max="12304" width="7.140625" style="96" customWidth="1"/>
    <col min="12305" max="12545" width="9.140625" style="96"/>
    <col min="12546" max="12546" width="6.7109375" style="96" customWidth="1"/>
    <col min="12547" max="12547" width="7.140625" style="96" customWidth="1"/>
    <col min="12548" max="12548" width="6.7109375" style="96" customWidth="1"/>
    <col min="12549" max="12551" width="5" style="96" customWidth="1"/>
    <col min="12552" max="12559" width="9.140625" style="96"/>
    <col min="12560" max="12560" width="7.140625" style="96" customWidth="1"/>
    <col min="12561" max="12801" width="9.140625" style="96"/>
    <col min="12802" max="12802" width="6.7109375" style="96" customWidth="1"/>
    <col min="12803" max="12803" width="7.140625" style="96" customWidth="1"/>
    <col min="12804" max="12804" width="6.7109375" style="96" customWidth="1"/>
    <col min="12805" max="12807" width="5" style="96" customWidth="1"/>
    <col min="12808" max="12815" width="9.140625" style="96"/>
    <col min="12816" max="12816" width="7.140625" style="96" customWidth="1"/>
    <col min="12817" max="13057" width="9.140625" style="96"/>
    <col min="13058" max="13058" width="6.7109375" style="96" customWidth="1"/>
    <col min="13059" max="13059" width="7.140625" style="96" customWidth="1"/>
    <col min="13060" max="13060" width="6.7109375" style="96" customWidth="1"/>
    <col min="13061" max="13063" width="5" style="96" customWidth="1"/>
    <col min="13064" max="13071" width="9.140625" style="96"/>
    <col min="13072" max="13072" width="7.140625" style="96" customWidth="1"/>
    <col min="13073" max="13313" width="9.140625" style="96"/>
    <col min="13314" max="13314" width="6.7109375" style="96" customWidth="1"/>
    <col min="13315" max="13315" width="7.140625" style="96" customWidth="1"/>
    <col min="13316" max="13316" width="6.7109375" style="96" customWidth="1"/>
    <col min="13317" max="13319" width="5" style="96" customWidth="1"/>
    <col min="13320" max="13327" width="9.140625" style="96"/>
    <col min="13328" max="13328" width="7.140625" style="96" customWidth="1"/>
    <col min="13329" max="13569" width="9.140625" style="96"/>
    <col min="13570" max="13570" width="6.7109375" style="96" customWidth="1"/>
    <col min="13571" max="13571" width="7.140625" style="96" customWidth="1"/>
    <col min="13572" max="13572" width="6.7109375" style="96" customWidth="1"/>
    <col min="13573" max="13575" width="5" style="96" customWidth="1"/>
    <col min="13576" max="13583" width="9.140625" style="96"/>
    <col min="13584" max="13584" width="7.140625" style="96" customWidth="1"/>
    <col min="13585" max="13825" width="9.140625" style="96"/>
    <col min="13826" max="13826" width="6.7109375" style="96" customWidth="1"/>
    <col min="13827" max="13827" width="7.140625" style="96" customWidth="1"/>
    <col min="13828" max="13828" width="6.7109375" style="96" customWidth="1"/>
    <col min="13829" max="13831" width="5" style="96" customWidth="1"/>
    <col min="13832" max="13839" width="9.140625" style="96"/>
    <col min="13840" max="13840" width="7.140625" style="96" customWidth="1"/>
    <col min="13841" max="14081" width="9.140625" style="96"/>
    <col min="14082" max="14082" width="6.7109375" style="96" customWidth="1"/>
    <col min="14083" max="14083" width="7.140625" style="96" customWidth="1"/>
    <col min="14084" max="14084" width="6.7109375" style="96" customWidth="1"/>
    <col min="14085" max="14087" width="5" style="96" customWidth="1"/>
    <col min="14088" max="14095" width="9.140625" style="96"/>
    <col min="14096" max="14096" width="7.140625" style="96" customWidth="1"/>
    <col min="14097" max="14337" width="9.140625" style="96"/>
    <col min="14338" max="14338" width="6.7109375" style="96" customWidth="1"/>
    <col min="14339" max="14339" width="7.140625" style="96" customWidth="1"/>
    <col min="14340" max="14340" width="6.7109375" style="96" customWidth="1"/>
    <col min="14341" max="14343" width="5" style="96" customWidth="1"/>
    <col min="14344" max="14351" width="9.140625" style="96"/>
    <col min="14352" max="14352" width="7.140625" style="96" customWidth="1"/>
    <col min="14353" max="14593" width="9.140625" style="96"/>
    <col min="14594" max="14594" width="6.7109375" style="96" customWidth="1"/>
    <col min="14595" max="14595" width="7.140625" style="96" customWidth="1"/>
    <col min="14596" max="14596" width="6.7109375" style="96" customWidth="1"/>
    <col min="14597" max="14599" width="5" style="96" customWidth="1"/>
    <col min="14600" max="14607" width="9.140625" style="96"/>
    <col min="14608" max="14608" width="7.140625" style="96" customWidth="1"/>
    <col min="14609" max="14849" width="9.140625" style="96"/>
    <col min="14850" max="14850" width="6.7109375" style="96" customWidth="1"/>
    <col min="14851" max="14851" width="7.140625" style="96" customWidth="1"/>
    <col min="14852" max="14852" width="6.7109375" style="96" customWidth="1"/>
    <col min="14853" max="14855" width="5" style="96" customWidth="1"/>
    <col min="14856" max="14863" width="9.140625" style="96"/>
    <col min="14864" max="14864" width="7.140625" style="96" customWidth="1"/>
    <col min="14865" max="15105" width="9.140625" style="96"/>
    <col min="15106" max="15106" width="6.7109375" style="96" customWidth="1"/>
    <col min="15107" max="15107" width="7.140625" style="96" customWidth="1"/>
    <col min="15108" max="15108" width="6.7109375" style="96" customWidth="1"/>
    <col min="15109" max="15111" width="5" style="96" customWidth="1"/>
    <col min="15112" max="15119" width="9.140625" style="96"/>
    <col min="15120" max="15120" width="7.140625" style="96" customWidth="1"/>
    <col min="15121" max="15361" width="9.140625" style="96"/>
    <col min="15362" max="15362" width="6.7109375" style="96" customWidth="1"/>
    <col min="15363" max="15363" width="7.140625" style="96" customWidth="1"/>
    <col min="15364" max="15364" width="6.7109375" style="96" customWidth="1"/>
    <col min="15365" max="15367" width="5" style="96" customWidth="1"/>
    <col min="15368" max="15375" width="9.140625" style="96"/>
    <col min="15376" max="15376" width="7.140625" style="96" customWidth="1"/>
    <col min="15377" max="15617" width="9.140625" style="96"/>
    <col min="15618" max="15618" width="6.7109375" style="96" customWidth="1"/>
    <col min="15619" max="15619" width="7.140625" style="96" customWidth="1"/>
    <col min="15620" max="15620" width="6.7109375" style="96" customWidth="1"/>
    <col min="15621" max="15623" width="5" style="96" customWidth="1"/>
    <col min="15624" max="15631" width="9.140625" style="96"/>
    <col min="15632" max="15632" width="7.140625" style="96" customWidth="1"/>
    <col min="15633" max="15873" width="9.140625" style="96"/>
    <col min="15874" max="15874" width="6.7109375" style="96" customWidth="1"/>
    <col min="15875" max="15875" width="7.140625" style="96" customWidth="1"/>
    <col min="15876" max="15876" width="6.7109375" style="96" customWidth="1"/>
    <col min="15877" max="15879" width="5" style="96" customWidth="1"/>
    <col min="15880" max="15887" width="9.140625" style="96"/>
    <col min="15888" max="15888" width="7.140625" style="96" customWidth="1"/>
    <col min="15889" max="16129" width="9.140625" style="96"/>
    <col min="16130" max="16130" width="6.7109375" style="96" customWidth="1"/>
    <col min="16131" max="16131" width="7.140625" style="96" customWidth="1"/>
    <col min="16132" max="16132" width="6.7109375" style="96" customWidth="1"/>
    <col min="16133" max="16135" width="5" style="96" customWidth="1"/>
    <col min="16136" max="16143" width="9.140625" style="96"/>
    <col min="16144" max="16144" width="7.140625" style="96" customWidth="1"/>
    <col min="16145" max="16384" width="9.140625" style="96"/>
  </cols>
  <sheetData>
    <row r="1" spans="1:29" ht="13.5" thickBot="1" x14ac:dyDescent="0.2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29" x14ac:dyDescent="0.2">
      <c r="A2" s="403" t="s">
        <v>64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5"/>
      <c r="U2" s="97"/>
    </row>
    <row r="3" spans="1:29" ht="13.5" thickBot="1" x14ac:dyDescent="0.25">
      <c r="A3" s="406"/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8"/>
      <c r="U3" s="97"/>
    </row>
    <row r="4" spans="1:29" ht="13.5" thickBot="1" x14ac:dyDescent="0.25">
      <c r="A4" s="412" t="s">
        <v>67</v>
      </c>
      <c r="B4" s="413"/>
      <c r="C4" s="413"/>
      <c r="D4" s="414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8"/>
      <c r="U4" s="99"/>
      <c r="V4" s="99"/>
      <c r="W4" s="99"/>
      <c r="X4" s="99"/>
      <c r="Y4" s="99"/>
      <c r="Z4" s="99"/>
      <c r="AA4" s="99"/>
      <c r="AB4" s="99"/>
      <c r="AC4" s="99"/>
    </row>
    <row r="5" spans="1:29" x14ac:dyDescent="0.2">
      <c r="A5" s="100" t="s">
        <v>51</v>
      </c>
      <c r="B5" s="101"/>
      <c r="C5" s="100" t="s">
        <v>52</v>
      </c>
      <c r="D5" s="101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8"/>
      <c r="U5" s="99"/>
      <c r="V5" s="102"/>
      <c r="W5" s="99"/>
      <c r="X5" s="99"/>
      <c r="Y5" s="99"/>
      <c r="Z5" s="99"/>
      <c r="AA5" s="99"/>
      <c r="AB5" s="99"/>
      <c r="AC5" s="99"/>
    </row>
    <row r="6" spans="1:29" ht="13.5" thickBot="1" x14ac:dyDescent="0.25">
      <c r="A6" s="103" t="s">
        <v>53</v>
      </c>
      <c r="B6" s="104" t="s">
        <v>54</v>
      </c>
      <c r="C6" s="105" t="s">
        <v>53</v>
      </c>
      <c r="D6" s="106" t="s">
        <v>54</v>
      </c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  <c r="U6" s="99"/>
      <c r="V6" s="102"/>
      <c r="W6" s="102" t="s">
        <v>55</v>
      </c>
      <c r="X6" s="102" t="s">
        <v>56</v>
      </c>
      <c r="Y6" s="102" t="s">
        <v>57</v>
      </c>
      <c r="Z6" s="102" t="s">
        <v>58</v>
      </c>
      <c r="AA6" s="102" t="s">
        <v>59</v>
      </c>
      <c r="AB6" s="99"/>
      <c r="AC6" s="99"/>
    </row>
    <row r="7" spans="1:29" x14ac:dyDescent="0.2">
      <c r="A7" s="107">
        <v>1</v>
      </c>
      <c r="B7" s="122"/>
      <c r="C7" s="108">
        <v>1</v>
      </c>
      <c r="D7" s="125" t="e">
        <f>'1'!N32</f>
        <v>#DIV/0!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  <c r="U7" s="99"/>
      <c r="V7" s="102"/>
      <c r="W7" s="110" t="e">
        <f t="shared" ref="W7:W40" si="0">$B$33</f>
        <v>#DIV/0!</v>
      </c>
      <c r="X7" s="110" t="e">
        <f t="shared" ref="X7:X40" si="1">$B$34</f>
        <v>#DIV/0!</v>
      </c>
      <c r="Y7" s="110" t="e">
        <f t="shared" ref="Y7:Y40" si="2">$B$32</f>
        <v>#DIV/0!</v>
      </c>
      <c r="Z7" s="110" t="e">
        <f t="shared" ref="Z7:Z40" si="3">$B$35</f>
        <v>#DIV/0!</v>
      </c>
      <c r="AA7" s="110" t="e">
        <f t="shared" ref="AA7:AA40" si="4">$B$36</f>
        <v>#DIV/0!</v>
      </c>
      <c r="AB7" s="99"/>
      <c r="AC7" s="99"/>
    </row>
    <row r="8" spans="1:29" x14ac:dyDescent="0.2">
      <c r="A8" s="111">
        <v>2</v>
      </c>
      <c r="B8" s="123"/>
      <c r="C8" s="108">
        <v>2</v>
      </c>
      <c r="D8" s="125" t="e">
        <f>'2'!N32</f>
        <v>#DIV/0!</v>
      </c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8"/>
      <c r="U8" s="99"/>
      <c r="V8" s="102"/>
      <c r="W8" s="110" t="e">
        <f t="shared" si="0"/>
        <v>#DIV/0!</v>
      </c>
      <c r="X8" s="110" t="e">
        <f t="shared" si="1"/>
        <v>#DIV/0!</v>
      </c>
      <c r="Y8" s="110" t="e">
        <f t="shared" si="2"/>
        <v>#DIV/0!</v>
      </c>
      <c r="Z8" s="110" t="e">
        <f t="shared" si="3"/>
        <v>#DIV/0!</v>
      </c>
      <c r="AA8" s="110" t="e">
        <f t="shared" si="4"/>
        <v>#DIV/0!</v>
      </c>
      <c r="AB8" s="99"/>
      <c r="AC8" s="99"/>
    </row>
    <row r="9" spans="1:29" x14ac:dyDescent="0.2">
      <c r="A9" s="111">
        <v>3</v>
      </c>
      <c r="B9" s="123"/>
      <c r="C9" s="108">
        <v>3</v>
      </c>
      <c r="D9" s="125" t="e">
        <f>'3'!N32</f>
        <v>#DIV/0!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8"/>
      <c r="U9" s="99"/>
      <c r="V9" s="102"/>
      <c r="W9" s="110" t="e">
        <f t="shared" si="0"/>
        <v>#DIV/0!</v>
      </c>
      <c r="X9" s="110" t="e">
        <f t="shared" si="1"/>
        <v>#DIV/0!</v>
      </c>
      <c r="Y9" s="110" t="e">
        <f t="shared" si="2"/>
        <v>#DIV/0!</v>
      </c>
      <c r="Z9" s="110" t="e">
        <f t="shared" si="3"/>
        <v>#DIV/0!</v>
      </c>
      <c r="AA9" s="110" t="e">
        <f t="shared" si="4"/>
        <v>#DIV/0!</v>
      </c>
      <c r="AB9" s="99"/>
      <c r="AC9" s="99"/>
    </row>
    <row r="10" spans="1:29" x14ac:dyDescent="0.2">
      <c r="A10" s="111">
        <v>4</v>
      </c>
      <c r="B10" s="123"/>
      <c r="C10" s="108">
        <v>4</v>
      </c>
      <c r="D10" s="125" t="e">
        <f>'4'!N32</f>
        <v>#DIV/0!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8"/>
      <c r="U10" s="99"/>
      <c r="V10" s="102"/>
      <c r="W10" s="110" t="e">
        <f t="shared" si="0"/>
        <v>#DIV/0!</v>
      </c>
      <c r="X10" s="110" t="e">
        <f t="shared" si="1"/>
        <v>#DIV/0!</v>
      </c>
      <c r="Y10" s="110" t="e">
        <f t="shared" si="2"/>
        <v>#DIV/0!</v>
      </c>
      <c r="Z10" s="110" t="e">
        <f t="shared" si="3"/>
        <v>#DIV/0!</v>
      </c>
      <c r="AA10" s="110" t="e">
        <f t="shared" si="4"/>
        <v>#DIV/0!</v>
      </c>
      <c r="AB10" s="99"/>
      <c r="AC10" s="99"/>
    </row>
    <row r="11" spans="1:29" x14ac:dyDescent="0.2">
      <c r="A11" s="111">
        <v>5</v>
      </c>
      <c r="B11" s="123"/>
      <c r="C11" s="108">
        <v>5</v>
      </c>
      <c r="D11" s="125" t="e">
        <f>'5'!N32</f>
        <v>#DIV/0!</v>
      </c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8"/>
      <c r="U11" s="99"/>
      <c r="V11" s="102"/>
      <c r="W11" s="110" t="e">
        <f t="shared" si="0"/>
        <v>#DIV/0!</v>
      </c>
      <c r="X11" s="110" t="e">
        <f t="shared" si="1"/>
        <v>#DIV/0!</v>
      </c>
      <c r="Y11" s="110" t="e">
        <f t="shared" si="2"/>
        <v>#DIV/0!</v>
      </c>
      <c r="Z11" s="110" t="e">
        <f t="shared" si="3"/>
        <v>#DIV/0!</v>
      </c>
      <c r="AA11" s="110" t="e">
        <f t="shared" si="4"/>
        <v>#DIV/0!</v>
      </c>
      <c r="AB11" s="99"/>
      <c r="AC11" s="99"/>
    </row>
    <row r="12" spans="1:29" x14ac:dyDescent="0.2">
      <c r="A12" s="111">
        <v>6</v>
      </c>
      <c r="B12" s="123"/>
      <c r="C12" s="108">
        <v>6</v>
      </c>
      <c r="D12" s="125" t="e">
        <f>'6'!N32</f>
        <v>#DIV/0!</v>
      </c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8"/>
      <c r="U12" s="99"/>
      <c r="V12" s="102"/>
      <c r="W12" s="110" t="e">
        <f t="shared" si="0"/>
        <v>#DIV/0!</v>
      </c>
      <c r="X12" s="110" t="e">
        <f t="shared" si="1"/>
        <v>#DIV/0!</v>
      </c>
      <c r="Y12" s="110" t="e">
        <f t="shared" si="2"/>
        <v>#DIV/0!</v>
      </c>
      <c r="Z12" s="110" t="e">
        <f t="shared" si="3"/>
        <v>#DIV/0!</v>
      </c>
      <c r="AA12" s="110" t="e">
        <f t="shared" si="4"/>
        <v>#DIV/0!</v>
      </c>
      <c r="AB12" s="99"/>
      <c r="AC12" s="99"/>
    </row>
    <row r="13" spans="1:29" x14ac:dyDescent="0.2">
      <c r="A13" s="111">
        <v>7</v>
      </c>
      <c r="B13" s="123"/>
      <c r="C13" s="108">
        <v>7</v>
      </c>
      <c r="D13" s="125" t="e">
        <f>'7'!N32</f>
        <v>#DIV/0!</v>
      </c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8"/>
      <c r="U13" s="99"/>
      <c r="V13" s="102"/>
      <c r="W13" s="110" t="e">
        <f t="shared" si="0"/>
        <v>#DIV/0!</v>
      </c>
      <c r="X13" s="110" t="e">
        <f t="shared" si="1"/>
        <v>#DIV/0!</v>
      </c>
      <c r="Y13" s="110" t="e">
        <f t="shared" si="2"/>
        <v>#DIV/0!</v>
      </c>
      <c r="Z13" s="110" t="e">
        <f t="shared" si="3"/>
        <v>#DIV/0!</v>
      </c>
      <c r="AA13" s="110" t="e">
        <f t="shared" si="4"/>
        <v>#DIV/0!</v>
      </c>
      <c r="AB13" s="99"/>
      <c r="AC13" s="99"/>
    </row>
    <row r="14" spans="1:29" x14ac:dyDescent="0.2">
      <c r="A14" s="111">
        <v>8</v>
      </c>
      <c r="B14" s="123"/>
      <c r="C14" s="108">
        <v>8</v>
      </c>
      <c r="D14" s="125" t="e">
        <f>'8'!N32</f>
        <v>#DIV/0!</v>
      </c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8"/>
      <c r="U14" s="99"/>
      <c r="V14" s="102"/>
      <c r="W14" s="110" t="e">
        <f t="shared" si="0"/>
        <v>#DIV/0!</v>
      </c>
      <c r="X14" s="110" t="e">
        <f t="shared" si="1"/>
        <v>#DIV/0!</v>
      </c>
      <c r="Y14" s="110" t="e">
        <f t="shared" si="2"/>
        <v>#DIV/0!</v>
      </c>
      <c r="Z14" s="110" t="e">
        <f t="shared" si="3"/>
        <v>#DIV/0!</v>
      </c>
      <c r="AA14" s="110" t="e">
        <f t="shared" si="4"/>
        <v>#DIV/0!</v>
      </c>
      <c r="AB14" s="99"/>
      <c r="AC14" s="99"/>
    </row>
    <row r="15" spans="1:29" x14ac:dyDescent="0.2">
      <c r="A15" s="111">
        <v>9</v>
      </c>
      <c r="B15" s="123"/>
      <c r="C15" s="108">
        <v>9</v>
      </c>
      <c r="D15" s="125" t="e">
        <f>'9'!N32</f>
        <v>#DIV/0!</v>
      </c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8"/>
      <c r="U15" s="99"/>
      <c r="V15" s="102"/>
      <c r="W15" s="110" t="e">
        <f t="shared" si="0"/>
        <v>#DIV/0!</v>
      </c>
      <c r="X15" s="110" t="e">
        <f t="shared" si="1"/>
        <v>#DIV/0!</v>
      </c>
      <c r="Y15" s="110" t="e">
        <f t="shared" si="2"/>
        <v>#DIV/0!</v>
      </c>
      <c r="Z15" s="110" t="e">
        <f t="shared" si="3"/>
        <v>#DIV/0!</v>
      </c>
      <c r="AA15" s="110" t="e">
        <f t="shared" si="4"/>
        <v>#DIV/0!</v>
      </c>
      <c r="AB15" s="99"/>
      <c r="AC15" s="99"/>
    </row>
    <row r="16" spans="1:29" x14ac:dyDescent="0.2">
      <c r="A16" s="111">
        <v>10</v>
      </c>
      <c r="B16" s="123"/>
      <c r="C16" s="108">
        <v>10</v>
      </c>
      <c r="D16" s="125" t="e">
        <f>'10'!N32</f>
        <v>#DIV/0!</v>
      </c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8"/>
      <c r="U16" s="99"/>
      <c r="V16" s="102"/>
      <c r="W16" s="110" t="e">
        <f t="shared" si="0"/>
        <v>#DIV/0!</v>
      </c>
      <c r="X16" s="110" t="e">
        <f t="shared" si="1"/>
        <v>#DIV/0!</v>
      </c>
      <c r="Y16" s="110" t="e">
        <f t="shared" si="2"/>
        <v>#DIV/0!</v>
      </c>
      <c r="Z16" s="110" t="e">
        <f t="shared" si="3"/>
        <v>#DIV/0!</v>
      </c>
      <c r="AA16" s="110" t="e">
        <f t="shared" si="4"/>
        <v>#DIV/0!</v>
      </c>
      <c r="AB16" s="99"/>
      <c r="AC16" s="99"/>
    </row>
    <row r="17" spans="1:29" x14ac:dyDescent="0.2">
      <c r="A17" s="111">
        <v>11</v>
      </c>
      <c r="B17" s="123"/>
      <c r="C17" s="108">
        <v>11</v>
      </c>
      <c r="D17" s="125" t="e">
        <f>'11'!N32</f>
        <v>#DIV/0!</v>
      </c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8"/>
      <c r="U17" s="99"/>
      <c r="V17" s="102"/>
      <c r="W17" s="110" t="e">
        <f t="shared" si="0"/>
        <v>#DIV/0!</v>
      </c>
      <c r="X17" s="110" t="e">
        <f t="shared" si="1"/>
        <v>#DIV/0!</v>
      </c>
      <c r="Y17" s="110" t="e">
        <f t="shared" si="2"/>
        <v>#DIV/0!</v>
      </c>
      <c r="Z17" s="110" t="e">
        <f t="shared" si="3"/>
        <v>#DIV/0!</v>
      </c>
      <c r="AA17" s="110" t="e">
        <f t="shared" si="4"/>
        <v>#DIV/0!</v>
      </c>
      <c r="AB17" s="99"/>
      <c r="AC17" s="99"/>
    </row>
    <row r="18" spans="1:29" x14ac:dyDescent="0.2">
      <c r="A18" s="111">
        <v>12</v>
      </c>
      <c r="B18" s="123"/>
      <c r="C18" s="108">
        <v>12</v>
      </c>
      <c r="D18" s="125" t="e">
        <f>'12'!N32</f>
        <v>#DIV/0!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8"/>
      <c r="U18" s="99"/>
      <c r="V18" s="102"/>
      <c r="W18" s="110" t="e">
        <f t="shared" si="0"/>
        <v>#DIV/0!</v>
      </c>
      <c r="X18" s="110" t="e">
        <f t="shared" si="1"/>
        <v>#DIV/0!</v>
      </c>
      <c r="Y18" s="110" t="e">
        <f t="shared" si="2"/>
        <v>#DIV/0!</v>
      </c>
      <c r="Z18" s="110" t="e">
        <f t="shared" si="3"/>
        <v>#DIV/0!</v>
      </c>
      <c r="AA18" s="110" t="e">
        <f t="shared" si="4"/>
        <v>#DIV/0!</v>
      </c>
      <c r="AB18" s="99"/>
      <c r="AC18" s="99"/>
    </row>
    <row r="19" spans="1:29" x14ac:dyDescent="0.2">
      <c r="A19" s="111">
        <v>13</v>
      </c>
      <c r="B19" s="123"/>
      <c r="C19" s="108">
        <v>13</v>
      </c>
      <c r="D19" s="125" t="e">
        <f>'13'!N32</f>
        <v>#DIV/0!</v>
      </c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8"/>
      <c r="U19" s="99"/>
      <c r="V19" s="102"/>
      <c r="W19" s="110" t="e">
        <f t="shared" si="0"/>
        <v>#DIV/0!</v>
      </c>
      <c r="X19" s="110" t="e">
        <f t="shared" si="1"/>
        <v>#DIV/0!</v>
      </c>
      <c r="Y19" s="110" t="e">
        <f t="shared" si="2"/>
        <v>#DIV/0!</v>
      </c>
      <c r="Z19" s="110" t="e">
        <f t="shared" si="3"/>
        <v>#DIV/0!</v>
      </c>
      <c r="AA19" s="110" t="e">
        <f t="shared" si="4"/>
        <v>#DIV/0!</v>
      </c>
      <c r="AB19" s="99"/>
      <c r="AC19" s="99"/>
    </row>
    <row r="20" spans="1:29" x14ac:dyDescent="0.2">
      <c r="A20" s="111">
        <v>14</v>
      </c>
      <c r="B20" s="123"/>
      <c r="C20" s="108">
        <v>14</v>
      </c>
      <c r="D20" s="125" t="e">
        <f>'14'!N32</f>
        <v>#DIV/0!</v>
      </c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8"/>
      <c r="U20" s="99"/>
      <c r="V20" s="102"/>
      <c r="W20" s="110" t="e">
        <f t="shared" si="0"/>
        <v>#DIV/0!</v>
      </c>
      <c r="X20" s="110" t="e">
        <f t="shared" si="1"/>
        <v>#DIV/0!</v>
      </c>
      <c r="Y20" s="110" t="e">
        <f t="shared" si="2"/>
        <v>#DIV/0!</v>
      </c>
      <c r="Z20" s="110" t="e">
        <f t="shared" si="3"/>
        <v>#DIV/0!</v>
      </c>
      <c r="AA20" s="110" t="e">
        <f t="shared" si="4"/>
        <v>#DIV/0!</v>
      </c>
      <c r="AB20" s="99"/>
      <c r="AC20" s="99"/>
    </row>
    <row r="21" spans="1:29" x14ac:dyDescent="0.2">
      <c r="A21" s="111">
        <v>15</v>
      </c>
      <c r="B21" s="123"/>
      <c r="C21" s="108">
        <v>15</v>
      </c>
      <c r="D21" s="125" t="e">
        <f>'15'!N32</f>
        <v>#DIV/0!</v>
      </c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8"/>
      <c r="U21" s="99"/>
      <c r="V21" s="102"/>
      <c r="W21" s="110" t="e">
        <f t="shared" si="0"/>
        <v>#DIV/0!</v>
      </c>
      <c r="X21" s="110" t="e">
        <f t="shared" si="1"/>
        <v>#DIV/0!</v>
      </c>
      <c r="Y21" s="110" t="e">
        <f t="shared" si="2"/>
        <v>#DIV/0!</v>
      </c>
      <c r="Z21" s="110" t="e">
        <f t="shared" si="3"/>
        <v>#DIV/0!</v>
      </c>
      <c r="AA21" s="110" t="e">
        <f t="shared" si="4"/>
        <v>#DIV/0!</v>
      </c>
      <c r="AB21" s="99"/>
      <c r="AC21" s="99"/>
    </row>
    <row r="22" spans="1:29" x14ac:dyDescent="0.2">
      <c r="A22" s="111">
        <v>16</v>
      </c>
      <c r="B22" s="123"/>
      <c r="C22" s="108">
        <v>16</v>
      </c>
      <c r="D22" s="125" t="e">
        <f>'16'!N32</f>
        <v>#DIV/0!</v>
      </c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8"/>
      <c r="T22" s="97"/>
      <c r="U22" s="99"/>
      <c r="V22" s="102"/>
      <c r="W22" s="110" t="e">
        <f t="shared" si="0"/>
        <v>#DIV/0!</v>
      </c>
      <c r="X22" s="110" t="e">
        <f t="shared" si="1"/>
        <v>#DIV/0!</v>
      </c>
      <c r="Y22" s="110" t="e">
        <f t="shared" si="2"/>
        <v>#DIV/0!</v>
      </c>
      <c r="Z22" s="110" t="e">
        <f t="shared" si="3"/>
        <v>#DIV/0!</v>
      </c>
      <c r="AA22" s="110" t="e">
        <f t="shared" si="4"/>
        <v>#DIV/0!</v>
      </c>
      <c r="AB22" s="99"/>
      <c r="AC22" s="99"/>
    </row>
    <row r="23" spans="1:29" x14ac:dyDescent="0.2">
      <c r="A23" s="111">
        <v>17</v>
      </c>
      <c r="B23" s="123"/>
      <c r="C23" s="108">
        <v>17</v>
      </c>
      <c r="D23" s="125" t="e">
        <f>'17'!N32</f>
        <v>#DIV/0!</v>
      </c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8"/>
      <c r="U23" s="99"/>
      <c r="V23" s="102"/>
      <c r="W23" s="110" t="e">
        <f t="shared" si="0"/>
        <v>#DIV/0!</v>
      </c>
      <c r="X23" s="110" t="e">
        <f t="shared" si="1"/>
        <v>#DIV/0!</v>
      </c>
      <c r="Y23" s="110" t="e">
        <f t="shared" si="2"/>
        <v>#DIV/0!</v>
      </c>
      <c r="Z23" s="110" t="e">
        <f t="shared" si="3"/>
        <v>#DIV/0!</v>
      </c>
      <c r="AA23" s="110" t="e">
        <f t="shared" si="4"/>
        <v>#DIV/0!</v>
      </c>
      <c r="AB23" s="99"/>
      <c r="AC23" s="99"/>
    </row>
    <row r="24" spans="1:29" x14ac:dyDescent="0.2">
      <c r="A24" s="111">
        <v>18</v>
      </c>
      <c r="B24" s="123"/>
      <c r="C24" s="108">
        <v>18</v>
      </c>
      <c r="D24" s="125" t="e">
        <f>'18'!N32</f>
        <v>#DIV/0!</v>
      </c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8"/>
      <c r="U24" s="99"/>
      <c r="V24" s="102"/>
      <c r="W24" s="110" t="e">
        <f t="shared" si="0"/>
        <v>#DIV/0!</v>
      </c>
      <c r="X24" s="110" t="e">
        <f t="shared" si="1"/>
        <v>#DIV/0!</v>
      </c>
      <c r="Y24" s="110" t="e">
        <f t="shared" si="2"/>
        <v>#DIV/0!</v>
      </c>
      <c r="Z24" s="110" t="e">
        <f t="shared" si="3"/>
        <v>#DIV/0!</v>
      </c>
      <c r="AA24" s="110" t="e">
        <f t="shared" si="4"/>
        <v>#DIV/0!</v>
      </c>
      <c r="AB24" s="99"/>
      <c r="AC24" s="99"/>
    </row>
    <row r="25" spans="1:29" x14ac:dyDescent="0.2">
      <c r="A25" s="111">
        <v>19</v>
      </c>
      <c r="B25" s="123"/>
      <c r="C25" s="108">
        <v>19</v>
      </c>
      <c r="D25" s="125" t="e">
        <f>'19'!N32</f>
        <v>#DIV/0!</v>
      </c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8"/>
      <c r="U25" s="99"/>
      <c r="V25" s="102"/>
      <c r="W25" s="110" t="e">
        <f t="shared" si="0"/>
        <v>#DIV/0!</v>
      </c>
      <c r="X25" s="110" t="e">
        <f t="shared" si="1"/>
        <v>#DIV/0!</v>
      </c>
      <c r="Y25" s="110" t="e">
        <f t="shared" si="2"/>
        <v>#DIV/0!</v>
      </c>
      <c r="Z25" s="110" t="e">
        <f t="shared" si="3"/>
        <v>#DIV/0!</v>
      </c>
      <c r="AA25" s="110" t="e">
        <f t="shared" si="4"/>
        <v>#DIV/0!</v>
      </c>
      <c r="AB25" s="99"/>
      <c r="AC25" s="99"/>
    </row>
    <row r="26" spans="1:29" ht="13.5" thickBot="1" x14ac:dyDescent="0.25">
      <c r="A26" s="112">
        <v>20</v>
      </c>
      <c r="B26" s="124"/>
      <c r="C26" s="108">
        <v>20</v>
      </c>
      <c r="D26" s="125" t="e">
        <f>'20'!N32</f>
        <v>#DIV/0!</v>
      </c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8"/>
      <c r="U26" s="99"/>
      <c r="V26" s="102"/>
      <c r="W26" s="110" t="e">
        <f t="shared" si="0"/>
        <v>#DIV/0!</v>
      </c>
      <c r="X26" s="110" t="e">
        <f t="shared" si="1"/>
        <v>#DIV/0!</v>
      </c>
      <c r="Y26" s="110" t="e">
        <f t="shared" si="2"/>
        <v>#DIV/0!</v>
      </c>
      <c r="Z26" s="110" t="e">
        <f t="shared" si="3"/>
        <v>#DIV/0!</v>
      </c>
      <c r="AA26" s="110" t="e">
        <f t="shared" si="4"/>
        <v>#DIV/0!</v>
      </c>
      <c r="AB26" s="99"/>
      <c r="AC26" s="99"/>
    </row>
    <row r="27" spans="1:29" x14ac:dyDescent="0.2">
      <c r="A27" s="397" t="s">
        <v>62</v>
      </c>
      <c r="B27" s="398"/>
      <c r="C27" s="108">
        <v>21</v>
      </c>
      <c r="D27" s="125" t="e">
        <f>'21'!N32</f>
        <v>#DIV/0!</v>
      </c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8"/>
      <c r="U27" s="99"/>
      <c r="V27" s="102"/>
      <c r="W27" s="110" t="e">
        <f t="shared" si="0"/>
        <v>#DIV/0!</v>
      </c>
      <c r="X27" s="110" t="e">
        <f t="shared" si="1"/>
        <v>#DIV/0!</v>
      </c>
      <c r="Y27" s="110" t="e">
        <f t="shared" si="2"/>
        <v>#DIV/0!</v>
      </c>
      <c r="Z27" s="110" t="e">
        <f t="shared" si="3"/>
        <v>#DIV/0!</v>
      </c>
      <c r="AA27" s="110" t="e">
        <f t="shared" si="4"/>
        <v>#DIV/0!</v>
      </c>
      <c r="AB27" s="99"/>
      <c r="AC27" s="99"/>
    </row>
    <row r="28" spans="1:29" x14ac:dyDescent="0.2">
      <c r="A28" s="399"/>
      <c r="B28" s="400"/>
      <c r="C28" s="108">
        <v>22</v>
      </c>
      <c r="D28" s="125" t="e">
        <f>'22'!N32</f>
        <v>#DIV/0!</v>
      </c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8"/>
      <c r="U28" s="99"/>
      <c r="V28" s="102"/>
      <c r="W28" s="110" t="e">
        <f t="shared" si="0"/>
        <v>#DIV/0!</v>
      </c>
      <c r="X28" s="110" t="e">
        <f t="shared" si="1"/>
        <v>#DIV/0!</v>
      </c>
      <c r="Y28" s="110" t="e">
        <f t="shared" si="2"/>
        <v>#DIV/0!</v>
      </c>
      <c r="Z28" s="110" t="e">
        <f t="shared" si="3"/>
        <v>#DIV/0!</v>
      </c>
      <c r="AA28" s="110" t="e">
        <f t="shared" si="4"/>
        <v>#DIV/0!</v>
      </c>
      <c r="AB28" s="99"/>
      <c r="AC28" s="99"/>
    </row>
    <row r="29" spans="1:29" x14ac:dyDescent="0.2">
      <c r="A29" s="401"/>
      <c r="B29" s="402"/>
      <c r="C29" s="108">
        <v>23</v>
      </c>
      <c r="D29" s="125" t="e">
        <f>'23'!N32</f>
        <v>#DIV/0!</v>
      </c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8"/>
      <c r="U29" s="99"/>
      <c r="V29" s="102"/>
      <c r="W29" s="110" t="e">
        <f t="shared" si="0"/>
        <v>#DIV/0!</v>
      </c>
      <c r="X29" s="110" t="e">
        <f t="shared" si="1"/>
        <v>#DIV/0!</v>
      </c>
      <c r="Y29" s="110" t="e">
        <f t="shared" si="2"/>
        <v>#DIV/0!</v>
      </c>
      <c r="Z29" s="110" t="e">
        <f t="shared" si="3"/>
        <v>#DIV/0!</v>
      </c>
      <c r="AA29" s="110" t="e">
        <f t="shared" si="4"/>
        <v>#DIV/0!</v>
      </c>
      <c r="AB29" s="99"/>
      <c r="AC29" s="99"/>
    </row>
    <row r="30" spans="1:29" x14ac:dyDescent="0.2">
      <c r="A30" s="113"/>
      <c r="B30" s="114"/>
      <c r="C30" s="108">
        <v>24</v>
      </c>
      <c r="D30" s="126" t="e">
        <f>'24'!N32</f>
        <v>#DIV/0!</v>
      </c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8"/>
      <c r="U30" s="99"/>
      <c r="V30" s="102"/>
      <c r="W30" s="110" t="e">
        <f t="shared" si="0"/>
        <v>#DIV/0!</v>
      </c>
      <c r="X30" s="110" t="e">
        <f t="shared" si="1"/>
        <v>#DIV/0!</v>
      </c>
      <c r="Y30" s="110" t="e">
        <f t="shared" si="2"/>
        <v>#DIV/0!</v>
      </c>
      <c r="Z30" s="110" t="e">
        <f t="shared" si="3"/>
        <v>#DIV/0!</v>
      </c>
      <c r="AA30" s="110" t="e">
        <f t="shared" si="4"/>
        <v>#DIV/0!</v>
      </c>
      <c r="AB30" s="99"/>
      <c r="AC30" s="99"/>
    </row>
    <row r="31" spans="1:29" x14ac:dyDescent="0.2">
      <c r="A31" s="113" t="s">
        <v>60</v>
      </c>
      <c r="B31" s="115" t="e">
        <f>STDEV(B7:B26)</f>
        <v>#DIV/0!</v>
      </c>
      <c r="C31" s="108">
        <v>25</v>
      </c>
      <c r="D31" s="125" t="e">
        <f>'25'!N32</f>
        <v>#DIV/0!</v>
      </c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8"/>
      <c r="U31" s="99"/>
      <c r="V31" s="102"/>
      <c r="W31" s="110" t="e">
        <f t="shared" si="0"/>
        <v>#DIV/0!</v>
      </c>
      <c r="X31" s="110" t="e">
        <f t="shared" si="1"/>
        <v>#DIV/0!</v>
      </c>
      <c r="Y31" s="110" t="e">
        <f t="shared" si="2"/>
        <v>#DIV/0!</v>
      </c>
      <c r="Z31" s="110" t="e">
        <f t="shared" si="3"/>
        <v>#DIV/0!</v>
      </c>
      <c r="AA31" s="110" t="e">
        <f t="shared" si="4"/>
        <v>#DIV/0!</v>
      </c>
      <c r="AB31" s="99"/>
      <c r="AC31" s="99"/>
    </row>
    <row r="32" spans="1:29" x14ac:dyDescent="0.2">
      <c r="A32" s="113" t="s">
        <v>61</v>
      </c>
      <c r="B32" s="115" t="e">
        <f>AVERAGE(B7:B26)</f>
        <v>#DIV/0!</v>
      </c>
      <c r="C32" s="108">
        <v>26</v>
      </c>
      <c r="D32" s="125" t="e">
        <f>'26'!N32</f>
        <v>#DIV/0!</v>
      </c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8"/>
      <c r="U32" s="99"/>
      <c r="V32" s="99"/>
      <c r="W32" s="110" t="e">
        <f t="shared" si="0"/>
        <v>#DIV/0!</v>
      </c>
      <c r="X32" s="110" t="e">
        <f t="shared" si="1"/>
        <v>#DIV/0!</v>
      </c>
      <c r="Y32" s="110" t="e">
        <f t="shared" si="2"/>
        <v>#DIV/0!</v>
      </c>
      <c r="Z32" s="110" t="e">
        <f t="shared" si="3"/>
        <v>#DIV/0!</v>
      </c>
      <c r="AA32" s="110" t="e">
        <f t="shared" si="4"/>
        <v>#DIV/0!</v>
      </c>
      <c r="AB32" s="99"/>
      <c r="AC32" s="99"/>
    </row>
    <row r="33" spans="1:29" x14ac:dyDescent="0.2">
      <c r="A33" s="113" t="s">
        <v>55</v>
      </c>
      <c r="B33" s="115" t="e">
        <f>$B32+(3*B$31)</f>
        <v>#DIV/0!</v>
      </c>
      <c r="C33" s="108">
        <v>27</v>
      </c>
      <c r="D33" s="125" t="e">
        <f>'27'!N32</f>
        <v>#DIV/0!</v>
      </c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8"/>
      <c r="U33" s="99"/>
      <c r="V33" s="99"/>
      <c r="W33" s="110" t="e">
        <f t="shared" si="0"/>
        <v>#DIV/0!</v>
      </c>
      <c r="X33" s="110" t="e">
        <f t="shared" si="1"/>
        <v>#DIV/0!</v>
      </c>
      <c r="Y33" s="110" t="e">
        <f t="shared" si="2"/>
        <v>#DIV/0!</v>
      </c>
      <c r="Z33" s="110" t="e">
        <f t="shared" si="3"/>
        <v>#DIV/0!</v>
      </c>
      <c r="AA33" s="110" t="e">
        <f t="shared" si="4"/>
        <v>#DIV/0!</v>
      </c>
      <c r="AB33" s="99"/>
      <c r="AC33" s="99"/>
    </row>
    <row r="34" spans="1:29" x14ac:dyDescent="0.2">
      <c r="A34" s="113" t="s">
        <v>56</v>
      </c>
      <c r="B34" s="115" t="e">
        <f>$B32+(2*B$31)</f>
        <v>#DIV/0!</v>
      </c>
      <c r="C34" s="108">
        <v>28</v>
      </c>
      <c r="D34" s="125" t="e">
        <f>'28'!N32</f>
        <v>#DIV/0!</v>
      </c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8"/>
      <c r="U34" s="99"/>
      <c r="V34" s="99"/>
      <c r="W34" s="110" t="e">
        <f t="shared" si="0"/>
        <v>#DIV/0!</v>
      </c>
      <c r="X34" s="110" t="e">
        <f t="shared" si="1"/>
        <v>#DIV/0!</v>
      </c>
      <c r="Y34" s="110" t="e">
        <f t="shared" si="2"/>
        <v>#DIV/0!</v>
      </c>
      <c r="Z34" s="110" t="e">
        <f t="shared" si="3"/>
        <v>#DIV/0!</v>
      </c>
      <c r="AA34" s="110" t="e">
        <f t="shared" si="4"/>
        <v>#DIV/0!</v>
      </c>
      <c r="AB34" s="99"/>
      <c r="AC34" s="99"/>
    </row>
    <row r="35" spans="1:29" x14ac:dyDescent="0.2">
      <c r="A35" s="113" t="s">
        <v>58</v>
      </c>
      <c r="B35" s="115" t="e">
        <f>$B32-(2*B$31)</f>
        <v>#DIV/0!</v>
      </c>
      <c r="C35" s="108">
        <v>29</v>
      </c>
      <c r="D35" s="125" t="e">
        <f>'29'!N32</f>
        <v>#DIV/0!</v>
      </c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8"/>
      <c r="U35" s="99"/>
      <c r="V35" s="99"/>
      <c r="W35" s="110" t="e">
        <f t="shared" si="0"/>
        <v>#DIV/0!</v>
      </c>
      <c r="X35" s="110" t="e">
        <f t="shared" si="1"/>
        <v>#DIV/0!</v>
      </c>
      <c r="Y35" s="110" t="e">
        <f t="shared" si="2"/>
        <v>#DIV/0!</v>
      </c>
      <c r="Z35" s="110" t="e">
        <f t="shared" si="3"/>
        <v>#DIV/0!</v>
      </c>
      <c r="AA35" s="110" t="e">
        <f t="shared" si="4"/>
        <v>#DIV/0!</v>
      </c>
      <c r="AB35" s="99"/>
      <c r="AC35" s="99"/>
    </row>
    <row r="36" spans="1:29" ht="13.5" thickBot="1" x14ac:dyDescent="0.25">
      <c r="A36" s="116" t="s">
        <v>59</v>
      </c>
      <c r="B36" s="117" t="e">
        <f>$B32-(3*B$31)</f>
        <v>#DIV/0!</v>
      </c>
      <c r="C36" s="118">
        <v>30</v>
      </c>
      <c r="D36" s="127" t="e">
        <f>'30'!N32</f>
        <v>#DIV/0!</v>
      </c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1"/>
      <c r="U36" s="99"/>
      <c r="V36" s="99"/>
      <c r="W36" s="110" t="e">
        <f t="shared" si="0"/>
        <v>#DIV/0!</v>
      </c>
      <c r="X36" s="110" t="e">
        <f t="shared" si="1"/>
        <v>#DIV/0!</v>
      </c>
      <c r="Y36" s="110" t="e">
        <f t="shared" si="2"/>
        <v>#DIV/0!</v>
      </c>
      <c r="Z36" s="110" t="e">
        <f t="shared" si="3"/>
        <v>#DIV/0!</v>
      </c>
      <c r="AA36" s="110" t="e">
        <f t="shared" si="4"/>
        <v>#DIV/0!</v>
      </c>
      <c r="AB36" s="99"/>
      <c r="AC36" s="99"/>
    </row>
    <row r="37" spans="1:29" x14ac:dyDescent="0.2">
      <c r="U37" s="99"/>
      <c r="V37" s="99"/>
      <c r="W37" s="110" t="e">
        <f t="shared" si="0"/>
        <v>#DIV/0!</v>
      </c>
      <c r="X37" s="110" t="e">
        <f t="shared" si="1"/>
        <v>#DIV/0!</v>
      </c>
      <c r="Y37" s="110" t="e">
        <f t="shared" si="2"/>
        <v>#DIV/0!</v>
      </c>
      <c r="Z37" s="110" t="e">
        <f t="shared" si="3"/>
        <v>#DIV/0!</v>
      </c>
      <c r="AA37" s="110" t="e">
        <f t="shared" si="4"/>
        <v>#DIV/0!</v>
      </c>
      <c r="AB37" s="99"/>
      <c r="AC37" s="99"/>
    </row>
    <row r="38" spans="1:29" x14ac:dyDescent="0.2">
      <c r="U38" s="99"/>
      <c r="V38" s="99"/>
      <c r="W38" s="110" t="e">
        <f t="shared" si="0"/>
        <v>#DIV/0!</v>
      </c>
      <c r="X38" s="110" t="e">
        <f t="shared" si="1"/>
        <v>#DIV/0!</v>
      </c>
      <c r="Y38" s="110" t="e">
        <f t="shared" si="2"/>
        <v>#DIV/0!</v>
      </c>
      <c r="Z38" s="110" t="e">
        <f t="shared" si="3"/>
        <v>#DIV/0!</v>
      </c>
      <c r="AA38" s="110" t="e">
        <f t="shared" si="4"/>
        <v>#DIV/0!</v>
      </c>
      <c r="AB38" s="110"/>
      <c r="AC38" s="99"/>
    </row>
    <row r="39" spans="1:29" x14ac:dyDescent="0.2">
      <c r="U39" s="99"/>
      <c r="V39" s="99"/>
      <c r="W39" s="110" t="e">
        <f t="shared" si="0"/>
        <v>#DIV/0!</v>
      </c>
      <c r="X39" s="110" t="e">
        <f t="shared" si="1"/>
        <v>#DIV/0!</v>
      </c>
      <c r="Y39" s="110" t="e">
        <f t="shared" si="2"/>
        <v>#DIV/0!</v>
      </c>
      <c r="Z39" s="110" t="e">
        <f t="shared" si="3"/>
        <v>#DIV/0!</v>
      </c>
      <c r="AA39" s="110" t="e">
        <f t="shared" si="4"/>
        <v>#DIV/0!</v>
      </c>
      <c r="AB39" s="110"/>
      <c r="AC39" s="99"/>
    </row>
    <row r="40" spans="1:29" x14ac:dyDescent="0.2">
      <c r="U40" s="99"/>
      <c r="V40" s="99"/>
      <c r="W40" s="110" t="e">
        <f t="shared" si="0"/>
        <v>#DIV/0!</v>
      </c>
      <c r="X40" s="110" t="e">
        <f t="shared" si="1"/>
        <v>#DIV/0!</v>
      </c>
      <c r="Y40" s="110" t="e">
        <f t="shared" si="2"/>
        <v>#DIV/0!</v>
      </c>
      <c r="Z40" s="110" t="e">
        <f t="shared" si="3"/>
        <v>#DIV/0!</v>
      </c>
      <c r="AA40" s="110" t="e">
        <f t="shared" si="4"/>
        <v>#DIV/0!</v>
      </c>
      <c r="AB40" s="110"/>
      <c r="AC40" s="99"/>
    </row>
    <row r="41" spans="1:29" x14ac:dyDescent="0.2">
      <c r="U41" s="99"/>
      <c r="V41" s="99"/>
      <c r="W41" s="99"/>
      <c r="X41" s="99"/>
      <c r="Y41" s="99"/>
      <c r="Z41" s="99"/>
      <c r="AA41" s="99"/>
      <c r="AB41" s="99"/>
      <c r="AC41" s="99"/>
    </row>
  </sheetData>
  <sheetProtection algorithmName="SHA-512" hashValue="4WhouS9m3jU8aUQr9QjQMHhaT1ij/Y6wBLDh8PI7EQoOCzE89vi0Rl1I6F982pnVVPbTU9w/iXY6fmDk5OM0/A==" saltValue="4Nwc+GXD1nxKLucTL/lWdA==" spinCount="100000" sheet="1" objects="1" scenarios="1"/>
  <mergeCells count="3">
    <mergeCell ref="A27:B29"/>
    <mergeCell ref="A2:Q3"/>
    <mergeCell ref="A4:D4"/>
  </mergeCells>
  <conditionalFormatting sqref="U4:AC41">
    <cfRule type="containsErrors" dxfId="1" priority="2">
      <formula>ISERROR(U4)</formula>
    </cfRule>
  </conditionalFormatting>
  <conditionalFormatting sqref="B31:B36 D7:D36">
    <cfRule type="containsErrors" dxfId="0" priority="1">
      <formula>ISERROR(B7)</formula>
    </cfRule>
  </conditionalFormatting>
  <printOptions gridLinesSet="0"/>
  <pageMargins left="0.5" right="0" top="0.75" bottom="0.75" header="0.5" footer="0.5"/>
  <pageSetup orientation="landscape" horizontalDpi="4294967292" r:id="rId1"/>
  <headerFooter alignWithMargins="0">
    <oddHeader>&amp;A</oddHeader>
    <oddFooter>Page &amp;P</oddFooter>
  </headerFooter>
  <ignoredErrors>
    <ignoredError sqref="W7:AA40 D7:D36 B31:B36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70"/>
  <sheetViews>
    <sheetView showGridLines="0" topLeftCell="A46" zoomScaleNormal="100" workbookViewId="0">
      <selection activeCell="A56" sqref="A56:G63"/>
    </sheetView>
  </sheetViews>
  <sheetFormatPr defaultRowHeight="12.75" x14ac:dyDescent="0.2"/>
  <cols>
    <col min="1" max="1" width="18" style="1" customWidth="1"/>
    <col min="2" max="8" width="11.7109375" style="1" customWidth="1"/>
    <col min="9" max="13" width="13.7109375" style="1" customWidth="1"/>
    <col min="14" max="14" width="15.7109375" style="1" customWidth="1"/>
    <col min="15" max="15" width="1.28515625" style="43" customWidth="1"/>
    <col min="16" max="16384" width="9.140625" style="1"/>
  </cols>
  <sheetData>
    <row r="1" spans="1:40" ht="12.75" customHeight="1" x14ac:dyDescent="0.2">
      <c r="A1" s="78" t="s">
        <v>25</v>
      </c>
      <c r="B1" s="79" t="s">
        <v>24</v>
      </c>
      <c r="C1" s="79"/>
      <c r="D1" s="19"/>
      <c r="E1" s="281" t="s">
        <v>22</v>
      </c>
      <c r="F1" s="281"/>
      <c r="G1" s="281"/>
      <c r="H1" s="281"/>
      <c r="I1" s="281"/>
      <c r="J1" s="281"/>
      <c r="K1" s="281"/>
      <c r="L1" s="281"/>
      <c r="M1" s="281"/>
      <c r="N1" s="282"/>
      <c r="O1" s="34"/>
    </row>
    <row r="2" spans="1:40" ht="12.75" customHeight="1" x14ac:dyDescent="0.2">
      <c r="A2" s="2" t="s">
        <v>19</v>
      </c>
      <c r="B2" s="3" t="s">
        <v>19</v>
      </c>
      <c r="C2" s="20"/>
      <c r="D2" s="14"/>
      <c r="E2" s="283"/>
      <c r="F2" s="283"/>
      <c r="G2" s="283"/>
      <c r="H2" s="283"/>
      <c r="I2" s="283"/>
      <c r="J2" s="283"/>
      <c r="K2" s="283"/>
      <c r="L2" s="283"/>
      <c r="M2" s="283"/>
      <c r="N2" s="284"/>
      <c r="O2" s="34"/>
    </row>
    <row r="3" spans="1:40" ht="12.75" customHeight="1" x14ac:dyDescent="0.2">
      <c r="A3" s="25"/>
      <c r="B3" s="285"/>
      <c r="C3" s="285"/>
      <c r="D3" s="23"/>
      <c r="E3" s="283"/>
      <c r="F3" s="283"/>
      <c r="G3" s="283"/>
      <c r="H3" s="283"/>
      <c r="I3" s="283"/>
      <c r="J3" s="283"/>
      <c r="K3" s="283"/>
      <c r="L3" s="283"/>
      <c r="M3" s="283"/>
      <c r="N3" s="284"/>
      <c r="O3" s="34"/>
    </row>
    <row r="4" spans="1:40" ht="12.75" customHeight="1" x14ac:dyDescent="0.2">
      <c r="A4" s="2" t="s">
        <v>20</v>
      </c>
      <c r="B4" s="3" t="s">
        <v>20</v>
      </c>
      <c r="C4" s="20"/>
      <c r="D4" s="14"/>
      <c r="E4" s="286" t="s">
        <v>21</v>
      </c>
      <c r="F4" s="286"/>
      <c r="G4" s="286"/>
      <c r="H4" s="286"/>
      <c r="I4" s="286"/>
      <c r="J4" s="286"/>
      <c r="K4" s="286"/>
      <c r="L4" s="286"/>
      <c r="M4" s="286"/>
      <c r="N4" s="287"/>
      <c r="O4" s="35"/>
    </row>
    <row r="5" spans="1:40" ht="12.75" customHeight="1" x14ac:dyDescent="0.2">
      <c r="A5" s="25"/>
      <c r="B5" s="285"/>
      <c r="C5" s="285"/>
      <c r="D5" s="23"/>
      <c r="E5" s="286"/>
      <c r="F5" s="286"/>
      <c r="G5" s="286"/>
      <c r="H5" s="286"/>
      <c r="I5" s="286"/>
      <c r="J5" s="286"/>
      <c r="K5" s="286"/>
      <c r="L5" s="286"/>
      <c r="M5" s="286"/>
      <c r="N5" s="287"/>
      <c r="O5" s="35"/>
    </row>
    <row r="6" spans="1:40" ht="12.75" customHeight="1" x14ac:dyDescent="0.2">
      <c r="A6" s="2" t="s">
        <v>36</v>
      </c>
      <c r="B6" s="3" t="s">
        <v>36</v>
      </c>
      <c r="C6" s="3"/>
      <c r="D6" s="23"/>
      <c r="E6" s="286"/>
      <c r="F6" s="286"/>
      <c r="G6" s="286"/>
      <c r="H6" s="286"/>
      <c r="I6" s="286"/>
      <c r="J6" s="286"/>
      <c r="K6" s="286"/>
      <c r="L6" s="286"/>
      <c r="M6" s="286"/>
      <c r="N6" s="287"/>
      <c r="O6" s="35"/>
    </row>
    <row r="7" spans="1:40" ht="12.75" customHeight="1" x14ac:dyDescent="0.2">
      <c r="A7" s="24"/>
      <c r="B7" s="288"/>
      <c r="C7" s="288"/>
      <c r="D7" s="31"/>
      <c r="E7" s="289"/>
      <c r="F7" s="289"/>
      <c r="G7" s="289"/>
      <c r="H7" s="289"/>
      <c r="I7" s="289"/>
      <c r="J7" s="289"/>
      <c r="K7" s="289"/>
      <c r="L7" s="21"/>
      <c r="M7" s="289"/>
      <c r="N7" s="290"/>
      <c r="O7" s="36"/>
    </row>
    <row r="8" spans="1:40" ht="14.25" customHeight="1" x14ac:dyDescent="0.2">
      <c r="A8" s="262" t="s">
        <v>0</v>
      </c>
      <c r="B8" s="83" t="s">
        <v>1</v>
      </c>
      <c r="C8" s="82" t="s">
        <v>40</v>
      </c>
      <c r="D8" s="264" t="s">
        <v>9</v>
      </c>
      <c r="E8" s="264" t="s">
        <v>10</v>
      </c>
      <c r="F8" s="264" t="s">
        <v>11</v>
      </c>
      <c r="G8" s="266" t="s">
        <v>7</v>
      </c>
      <c r="H8" s="266"/>
      <c r="I8" s="267" t="s">
        <v>37</v>
      </c>
      <c r="J8" s="267" t="s">
        <v>8</v>
      </c>
      <c r="K8" s="267" t="s">
        <v>12</v>
      </c>
      <c r="L8" s="267" t="s">
        <v>38</v>
      </c>
      <c r="M8" s="267" t="s">
        <v>39</v>
      </c>
      <c r="N8" s="299" t="s">
        <v>13</v>
      </c>
      <c r="O8" s="37"/>
    </row>
    <row r="9" spans="1:40" ht="55.5" customHeight="1" thickBot="1" x14ac:dyDescent="0.25">
      <c r="A9" s="263"/>
      <c r="B9" s="301" t="s">
        <v>43</v>
      </c>
      <c r="C9" s="302"/>
      <c r="D9" s="265"/>
      <c r="E9" s="265"/>
      <c r="F9" s="265"/>
      <c r="G9" s="69" t="s">
        <v>2</v>
      </c>
      <c r="H9" s="69" t="s">
        <v>3</v>
      </c>
      <c r="I9" s="268"/>
      <c r="J9" s="268"/>
      <c r="K9" s="268"/>
      <c r="L9" s="268"/>
      <c r="M9" s="268"/>
      <c r="N9" s="300"/>
      <c r="O9" s="37"/>
    </row>
    <row r="10" spans="1:40" ht="15" customHeight="1" x14ac:dyDescent="0.2">
      <c r="A10" s="276" t="s">
        <v>45</v>
      </c>
      <c r="B10" s="277"/>
      <c r="C10" s="165"/>
      <c r="D10" s="254">
        <v>1</v>
      </c>
      <c r="E10" s="292"/>
      <c r="F10" s="293"/>
      <c r="G10" s="279"/>
      <c r="H10" s="280"/>
      <c r="I10" s="271" t="str">
        <f>IF(AND(G10&gt;0,H10&gt;0),G10-H10,"")</f>
        <v/>
      </c>
      <c r="J10" s="90"/>
      <c r="K10" s="91"/>
      <c r="L10" s="71"/>
      <c r="M10" s="71"/>
      <c r="N10" s="72"/>
      <c r="O10" s="85"/>
      <c r="P10" s="136" t="str">
        <f>IF(ISBLANK(H10),"",IF(AND(I10&gt;0.2,I10&lt;0.3),"Contamination, Labware, or Supersaturation of Dilution (D.I.) water.",IF(AND(I10&gt;0.29),"Review SOP's and fix the contamination issue.",IF(AND(I10&lt;0),"D.O. meter equipment issues."))))</f>
        <v/>
      </c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</row>
    <row r="11" spans="1:40" ht="15" customHeight="1" x14ac:dyDescent="0.2">
      <c r="A11" s="272"/>
      <c r="B11" s="278"/>
      <c r="C11" s="148"/>
      <c r="D11" s="255"/>
      <c r="E11" s="294"/>
      <c r="F11" s="295"/>
      <c r="G11" s="274"/>
      <c r="H11" s="201"/>
      <c r="I11" s="269"/>
      <c r="J11" s="92"/>
      <c r="K11" s="93"/>
      <c r="L11" s="59"/>
      <c r="M11" s="59"/>
      <c r="N11" s="61"/>
      <c r="O11" s="85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</row>
    <row r="12" spans="1:40" ht="15" customHeight="1" x14ac:dyDescent="0.2">
      <c r="A12" s="258" t="s">
        <v>45</v>
      </c>
      <c r="B12" s="273"/>
      <c r="C12" s="148"/>
      <c r="D12" s="255">
        <v>2</v>
      </c>
      <c r="E12" s="294"/>
      <c r="F12" s="295"/>
      <c r="G12" s="170"/>
      <c r="H12" s="170"/>
      <c r="I12" s="269" t="str">
        <f>IF(AND(G12&gt;0,H12&gt;0),G12-H12,"")</f>
        <v/>
      </c>
      <c r="J12" s="92"/>
      <c r="K12" s="93"/>
      <c r="L12" s="59"/>
      <c r="M12" s="59"/>
      <c r="N12" s="61"/>
      <c r="O12" s="86"/>
      <c r="P12" s="136" t="str">
        <f>IF(ISBLANK(H12),"",IF(AND(I12&gt;0.2,I12&lt;0.3),"Contamination, Labware, or Supersaturation of Dilution (D.I.) water.",IF(AND(I12&gt;0.29),"Review SOP's and fix the contamination issue.",IF(AND(I12&lt;0),"D.O. meter equipment issues."))))</f>
        <v/>
      </c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</row>
    <row r="13" spans="1:40" ht="15" customHeight="1" x14ac:dyDescent="0.2">
      <c r="A13" s="272"/>
      <c r="B13" s="274"/>
      <c r="C13" s="148"/>
      <c r="D13" s="255"/>
      <c r="E13" s="294"/>
      <c r="F13" s="295"/>
      <c r="G13" s="275"/>
      <c r="H13" s="275"/>
      <c r="I13" s="270"/>
      <c r="J13" s="92"/>
      <c r="K13" s="93"/>
      <c r="L13" s="59"/>
      <c r="M13" s="59"/>
      <c r="N13" s="61"/>
      <c r="O13" s="8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</row>
    <row r="14" spans="1:40" ht="15" customHeight="1" x14ac:dyDescent="0.2">
      <c r="A14" s="325" t="s">
        <v>45</v>
      </c>
      <c r="B14" s="278"/>
      <c r="C14" s="148"/>
      <c r="D14" s="255">
        <v>3</v>
      </c>
      <c r="E14" s="294"/>
      <c r="F14" s="295"/>
      <c r="G14" s="147"/>
      <c r="H14" s="147"/>
      <c r="I14" s="269" t="str">
        <f>IF(AND(G14&gt;0,H14&gt;0),G14-H14,"")</f>
        <v/>
      </c>
      <c r="J14" s="92"/>
      <c r="K14" s="93"/>
      <c r="L14" s="59"/>
      <c r="M14" s="59"/>
      <c r="N14" s="61"/>
      <c r="O14" s="86"/>
      <c r="P14" s="136" t="str">
        <f>IF(ISBLANK(H14),"",IF(AND(I14&gt;0.2,I14&lt;0.3),"Contamination, Labware, or Supersaturation of Dilution (D.I.) water.",IF(AND(I14&gt;0.29),"Review SOP's and fix the contamination issue.",IF(AND(I14&lt;0),"D.O. meter equipment issues."))))</f>
        <v/>
      </c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</row>
    <row r="15" spans="1:40" ht="15" customHeight="1" thickBot="1" x14ac:dyDescent="0.25">
      <c r="A15" s="326"/>
      <c r="B15" s="291"/>
      <c r="C15" s="149"/>
      <c r="D15" s="260"/>
      <c r="E15" s="296"/>
      <c r="F15" s="297"/>
      <c r="G15" s="156"/>
      <c r="H15" s="156"/>
      <c r="I15" s="298"/>
      <c r="J15" s="92"/>
      <c r="K15" s="93"/>
      <c r="L15" s="59"/>
      <c r="M15" s="59"/>
      <c r="N15" s="62"/>
      <c r="O15" s="8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</row>
    <row r="16" spans="1:40" ht="13.5" thickBot="1" x14ac:dyDescent="0.25">
      <c r="A16" s="8" t="s">
        <v>6</v>
      </c>
      <c r="B16" s="11"/>
      <c r="C16" s="9"/>
      <c r="D16" s="10"/>
      <c r="E16" s="31"/>
      <c r="F16" s="47"/>
      <c r="G16" s="251" t="s">
        <v>17</v>
      </c>
      <c r="H16" s="252"/>
      <c r="I16" s="80" t="e">
        <f>AVERAGEIF(I10:I15,"&gt;0")</f>
        <v>#DIV/0!</v>
      </c>
      <c r="J16" s="92"/>
      <c r="K16" s="93"/>
      <c r="L16" s="59"/>
      <c r="M16" s="59"/>
      <c r="N16" s="63"/>
      <c r="O16" s="87"/>
      <c r="P16" s="336" t="e">
        <f>IF(I16&gt;0.2,"Outside QA/QC parameters.","")</f>
        <v>#DIV/0!</v>
      </c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</row>
    <row r="17" spans="1:40" ht="15" customHeight="1" x14ac:dyDescent="0.2">
      <c r="A17" s="276" t="s">
        <v>4</v>
      </c>
      <c r="B17" s="165"/>
      <c r="C17" s="165"/>
      <c r="D17" s="254">
        <v>4</v>
      </c>
      <c r="E17" s="333" t="str">
        <f t="shared" ref="E17:E23" si="0">IF(AND(I17&gt;=2,H17&gt;=1),"","Delete Seed Values")</f>
        <v>Delete Seed Values</v>
      </c>
      <c r="F17" s="340"/>
      <c r="G17" s="169"/>
      <c r="H17" s="169"/>
      <c r="I17" s="334" t="str">
        <f t="shared" ref="I17:I23" si="1">IF(ISBLANK(H17),"",(G17-H17))</f>
        <v/>
      </c>
      <c r="J17" s="60"/>
      <c r="K17" s="60"/>
      <c r="L17" s="58"/>
      <c r="M17" s="58"/>
      <c r="N17" s="64"/>
      <c r="O17" s="84"/>
      <c r="P17" s="335" t="str">
        <f>IF(ISBLANK(H17),"",IF(AND(H17&lt;1),"Need to DELETE this individual seed control sample to perform accuarate SCF calculation. D.O. Depletion &lt; 1.0 mg/L remaining in bottle. Environmental sample too strong. Use LESS Sample. Need more nutrient water in bottle. Sample is not dilute enough.",IF(AND(G17-H17&lt;2),"Need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</row>
    <row r="18" spans="1:40" ht="15" customHeight="1" x14ac:dyDescent="0.2">
      <c r="A18" s="272"/>
      <c r="B18" s="148"/>
      <c r="C18" s="148"/>
      <c r="D18" s="255"/>
      <c r="E18" s="333"/>
      <c r="F18" s="256"/>
      <c r="G18" s="147"/>
      <c r="H18" s="147"/>
      <c r="I18" s="257"/>
      <c r="J18" s="60"/>
      <c r="K18" s="60"/>
      <c r="L18" s="10"/>
      <c r="M18" s="54"/>
      <c r="N18" s="65"/>
      <c r="O18" s="38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</row>
    <row r="19" spans="1:40" ht="15" customHeight="1" x14ac:dyDescent="0.2">
      <c r="A19" s="258" t="s">
        <v>4</v>
      </c>
      <c r="B19" s="148"/>
      <c r="C19" s="148"/>
      <c r="D19" s="255">
        <v>5</v>
      </c>
      <c r="E19" s="333" t="str">
        <f t="shared" si="0"/>
        <v>Delete Seed Values</v>
      </c>
      <c r="F19" s="256"/>
      <c r="G19" s="147"/>
      <c r="H19" s="147"/>
      <c r="I19" s="257" t="str">
        <f t="shared" si="1"/>
        <v/>
      </c>
      <c r="J19" s="60"/>
      <c r="K19" s="60"/>
      <c r="L19" s="55"/>
      <c r="M19" s="56"/>
      <c r="N19" s="75"/>
      <c r="O19" s="31"/>
      <c r="P19" s="335" t="str">
        <f t="shared" ref="P19" si="2">IF(ISBLANK(H19),"",IF(AND(H19&lt;1),"Need to DELETE this individual seed control sample to perform accuarate SCF calculation. D.O. Depletion &lt; 1.0 mg/L remaining in bottle. Environmental sample too strong. Use LESS Sample. Need more nutrient water in bottle. Sample is not dilute enough.",IF(AND(G19-H19&lt;2),"Need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</row>
    <row r="20" spans="1:40" ht="15" customHeight="1" x14ac:dyDescent="0.2">
      <c r="A20" s="272"/>
      <c r="B20" s="148"/>
      <c r="C20" s="148"/>
      <c r="D20" s="255"/>
      <c r="E20" s="333"/>
      <c r="F20" s="256"/>
      <c r="G20" s="147"/>
      <c r="H20" s="147"/>
      <c r="I20" s="257"/>
      <c r="J20" s="60"/>
      <c r="K20" s="60"/>
      <c r="L20" s="57"/>
      <c r="M20" s="56"/>
      <c r="N20" s="75"/>
      <c r="O20" s="31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</row>
    <row r="21" spans="1:40" ht="15" customHeight="1" x14ac:dyDescent="0.2">
      <c r="A21" s="258" t="s">
        <v>44</v>
      </c>
      <c r="B21" s="148"/>
      <c r="C21" s="148"/>
      <c r="D21" s="255">
        <v>6</v>
      </c>
      <c r="E21" s="333" t="str">
        <f t="shared" si="0"/>
        <v>Delete Seed Values</v>
      </c>
      <c r="F21" s="256"/>
      <c r="G21" s="147"/>
      <c r="H21" s="147"/>
      <c r="I21" s="257" t="str">
        <f t="shared" si="1"/>
        <v/>
      </c>
      <c r="J21" s="60"/>
      <c r="K21" s="60"/>
      <c r="L21" s="57"/>
      <c r="M21" s="56"/>
      <c r="N21" s="75"/>
      <c r="O21" s="31"/>
      <c r="P21" s="335" t="str">
        <f t="shared" ref="P21" si="3">IF(ISBLANK(H21),"",IF(AND(H21&lt;1),"Need to DELETE this individual seed control sample to perform accuarate SCF calculation. D.O. Depletion &lt; 1.0 mg/L remaining in bottle. Environmental sample too strong. Use LESS Sample. Need more nutrient water in bottle. Sample is not dilute enough.",IF(AND(G21-H21&lt;2),"Need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</row>
    <row r="22" spans="1:40" ht="15" customHeight="1" x14ac:dyDescent="0.2">
      <c r="A22" s="272"/>
      <c r="B22" s="148"/>
      <c r="C22" s="148"/>
      <c r="D22" s="255"/>
      <c r="E22" s="333"/>
      <c r="F22" s="256"/>
      <c r="G22" s="147"/>
      <c r="H22" s="147"/>
      <c r="I22" s="257"/>
      <c r="J22" s="60"/>
      <c r="K22" s="60"/>
      <c r="L22" s="57"/>
      <c r="M22" s="56"/>
      <c r="N22" s="75"/>
      <c r="O22" s="31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</row>
    <row r="23" spans="1:40" ht="15" customHeight="1" thickBot="1" x14ac:dyDescent="0.25">
      <c r="A23" s="258" t="s">
        <v>4</v>
      </c>
      <c r="B23" s="148"/>
      <c r="C23" s="148"/>
      <c r="D23" s="255">
        <v>7</v>
      </c>
      <c r="E23" s="333" t="str">
        <f t="shared" si="0"/>
        <v>Delete Seed Values</v>
      </c>
      <c r="F23" s="148"/>
      <c r="G23" s="147"/>
      <c r="H23" s="147"/>
      <c r="I23" s="257" t="str">
        <f t="shared" si="1"/>
        <v/>
      </c>
      <c r="J23" s="73"/>
      <c r="K23" s="73"/>
      <c r="L23" s="74"/>
      <c r="M23" s="76"/>
      <c r="N23" s="77"/>
      <c r="O23" s="31"/>
      <c r="P23" s="335" t="str">
        <f t="shared" ref="P23" si="4">IF(ISBLANK(H23),"",IF(AND(H23&lt;1),"Need to DELETE mLs Seed to perform accuarate SCF calculation. D.O. Depletion &lt; 1.0 mg/L remaining in bottle. Environmental sample too strong. Use LESS Sample. Need more nutrient water in bottle. Sample is not dilute enough.",IF(AND(G23-H23&lt;2),"Need to DELETE mLs Seed to perform accuarate SCF calculation. D.O. Depletion less than at least 2.0 mg/L. Environmental sample too weak. Use MORE Sample. Need less nutrient water in bottle. Sample is too dilute.","")))</f>
        <v/>
      </c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</row>
    <row r="24" spans="1:40" ht="15" customHeight="1" thickBot="1" x14ac:dyDescent="0.25">
      <c r="A24" s="259"/>
      <c r="B24" s="149"/>
      <c r="C24" s="149"/>
      <c r="D24" s="260"/>
      <c r="E24" s="333"/>
      <c r="F24" s="149"/>
      <c r="G24" s="156"/>
      <c r="H24" s="156"/>
      <c r="I24" s="261"/>
      <c r="J24" s="328" t="e">
        <f>IF(N24&lt;0.6,"SCF too Weak?","")</f>
        <v>#DIV/0!</v>
      </c>
      <c r="K24" s="328"/>
      <c r="L24" s="327" t="s">
        <v>46</v>
      </c>
      <c r="M24" s="327"/>
      <c r="N24" s="324" t="e">
        <f>IF(F25&gt;0,I25/F25,"")</f>
        <v>#DIV/0!</v>
      </c>
      <c r="O24" s="31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</row>
    <row r="25" spans="1:40" ht="15" customHeight="1" thickBot="1" x14ac:dyDescent="0.25">
      <c r="A25" s="8" t="s">
        <v>6</v>
      </c>
      <c r="B25" s="11"/>
      <c r="C25" s="9"/>
      <c r="D25" s="10"/>
      <c r="E25" s="31"/>
      <c r="F25" s="68" t="e">
        <f>AVERAGEIF(F17:F24,"&gt;0")</f>
        <v>#DIV/0!</v>
      </c>
      <c r="G25" s="251"/>
      <c r="H25" s="252"/>
      <c r="I25" s="81" t="e">
        <f>AVERAGEIF(I17:I24,"&gt;0")</f>
        <v>#DIV/0!</v>
      </c>
      <c r="J25" s="328" t="e">
        <f>IF(N24&gt;1,"SCF too Strong?","")</f>
        <v>#DIV/0!</v>
      </c>
      <c r="K25" s="328"/>
      <c r="L25" s="327"/>
      <c r="M25" s="327"/>
      <c r="N25" s="324"/>
      <c r="O25" s="31"/>
      <c r="P25" s="335" t="e">
        <f>IF(AND(N24&gt;1),"Increase dilution water. Seed correction sample too strong.",IF(AND(N24&lt;0.6),"Decrease dilution water. Seed correction sample too weak.",""))</f>
        <v>#DIV/0!</v>
      </c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</row>
    <row r="26" spans="1:40" ht="15" customHeight="1" x14ac:dyDescent="0.2">
      <c r="A26" s="253" t="s">
        <v>14</v>
      </c>
      <c r="B26" s="165"/>
      <c r="C26" s="165"/>
      <c r="D26" s="254">
        <v>8</v>
      </c>
      <c r="E26" s="167"/>
      <c r="F26" s="165"/>
      <c r="G26" s="169"/>
      <c r="H26" s="169"/>
      <c r="I26" s="238" t="str">
        <f>IF(AND(G26&gt;0,H26&gt;0),G26-H26,"")</f>
        <v/>
      </c>
      <c r="J26" s="238" t="str">
        <f>IF(F26&gt;0,N24*F26,"")</f>
        <v/>
      </c>
      <c r="K26" s="238" t="str">
        <f>IF(AND(G26&gt;0,H26&gt;0),I26-J26,"")</f>
        <v/>
      </c>
      <c r="L26" s="240">
        <f>IF(E26&gt;0,300/E26,0)</f>
        <v>0</v>
      </c>
      <c r="M26" s="240" t="str">
        <f>IF(AND(I26&gt;=2,H26&gt;=1),L26*K26,"INVALID")</f>
        <v>INVALID</v>
      </c>
      <c r="N26" s="242" t="e">
        <f>N32</f>
        <v>#DIV/0!</v>
      </c>
      <c r="O26" s="32"/>
      <c r="P26" s="136" t="str">
        <f>IF(ISBLANK(H26),"",IF(AND(M26&gt;228.5),"Decrease mLs of seed delivered to GGA bottle. Confirm with last 20 Standard deviation results.",IF(AND(M26&lt;167.5),"Increase mLs of seed delivered to GGA bottle. Confirm with last 20 Standard deviation results.","")))</f>
        <v/>
      </c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</row>
    <row r="27" spans="1:40" ht="15" customHeight="1" x14ac:dyDescent="0.2">
      <c r="A27" s="233"/>
      <c r="B27" s="148"/>
      <c r="C27" s="148"/>
      <c r="D27" s="255"/>
      <c r="E27" s="152"/>
      <c r="F27" s="148"/>
      <c r="G27" s="147"/>
      <c r="H27" s="147"/>
      <c r="I27" s="228"/>
      <c r="J27" s="239"/>
      <c r="K27" s="228"/>
      <c r="L27" s="241"/>
      <c r="M27" s="241"/>
      <c r="N27" s="243"/>
      <c r="O27" s="32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</row>
    <row r="28" spans="1:40" ht="15" customHeight="1" x14ac:dyDescent="0.2">
      <c r="A28" s="233" t="s">
        <v>14</v>
      </c>
      <c r="B28" s="148"/>
      <c r="C28" s="148"/>
      <c r="D28" s="235">
        <v>9</v>
      </c>
      <c r="E28" s="229"/>
      <c r="F28" s="227" t="str">
        <f>IF(F26&gt;0,F26,"")</f>
        <v/>
      </c>
      <c r="G28" s="147"/>
      <c r="H28" s="147"/>
      <c r="I28" s="228" t="str">
        <f>IF(AND(G28&gt;0,H28&gt;0),G28-H28,"")</f>
        <v/>
      </c>
      <c r="J28" s="239" t="e">
        <f>IF(F28&gt;0,N24*F28,"")</f>
        <v>#DIV/0!</v>
      </c>
      <c r="K28" s="239" t="str">
        <f>IF(AND(G28&gt;0,H28&gt;0),I28-J28,"")</f>
        <v/>
      </c>
      <c r="L28" s="247">
        <f>IF(E28&gt;0,300/E28,0)</f>
        <v>0</v>
      </c>
      <c r="M28" s="241" t="str">
        <f t="shared" ref="M28" si="5">IF(AND(I28&gt;=2,H28&gt;=1),L28*K28,"INVALID")</f>
        <v>INVALID</v>
      </c>
      <c r="N28" s="243"/>
      <c r="O28" s="32"/>
      <c r="P28" s="136" t="str">
        <f>IF(ISBLANK(H28),"",IF(AND(M28&gt;228.5),"Decrease mLs of seed delivered to GGA bottle. Confirm with last 20 Standard deviation results.",IF(AND(M28&lt;167.5),"Increase mLs of seed delivered to GGA bottle. Confirm with last 20 Standard deviation results.","")))</f>
        <v/>
      </c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</row>
    <row r="29" spans="1:40" ht="15" customHeight="1" x14ac:dyDescent="0.2">
      <c r="A29" s="233"/>
      <c r="B29" s="148"/>
      <c r="C29" s="148"/>
      <c r="D29" s="237"/>
      <c r="E29" s="229"/>
      <c r="F29" s="227"/>
      <c r="G29" s="147"/>
      <c r="H29" s="147"/>
      <c r="I29" s="228"/>
      <c r="J29" s="245"/>
      <c r="K29" s="246"/>
      <c r="L29" s="248"/>
      <c r="M29" s="241"/>
      <c r="N29" s="243"/>
      <c r="O29" s="32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</row>
    <row r="30" spans="1:40" ht="15" customHeight="1" x14ac:dyDescent="0.2">
      <c r="A30" s="233" t="s">
        <v>14</v>
      </c>
      <c r="B30" s="148"/>
      <c r="C30" s="148"/>
      <c r="D30" s="235">
        <v>10</v>
      </c>
      <c r="E30" s="229"/>
      <c r="F30" s="227" t="str">
        <f>IF(F26&gt;0,F26,"")</f>
        <v/>
      </c>
      <c r="G30" s="147"/>
      <c r="H30" s="147"/>
      <c r="I30" s="228" t="str">
        <f>IF(AND(G30&gt;0,H30&gt;0),G30-H30,"")</f>
        <v/>
      </c>
      <c r="J30" s="239" t="e">
        <f>IF(F30&gt;0,N24*F30,"")</f>
        <v>#DIV/0!</v>
      </c>
      <c r="K30" s="228" t="str">
        <f>IF(AND(G30&gt;0,H30&gt;0),I30-J30,"")</f>
        <v/>
      </c>
      <c r="L30" s="241">
        <f>IF(E30&gt;0,300/E30,0)</f>
        <v>0</v>
      </c>
      <c r="M30" s="241" t="str">
        <f t="shared" ref="M30" si="6">IF(AND(I30&gt;=2,H30&gt;=1),L30*K30,"INVALID")</f>
        <v>INVALID</v>
      </c>
      <c r="N30" s="243"/>
      <c r="O30" s="32"/>
      <c r="P30" s="136" t="str">
        <f t="shared" ref="P30" si="7">IF(ISBLANK(H30),"",IF(AND(M30&gt;228.5),"Decrease mLs of seed delivered to GGA bottle. Confirm with last 20 Standard deviation results.",IF(AND(M30&lt;167.5),"Increase mLs of seed delivered to GGA bottle. Confirm with last 20 Standard deviation results.","")))</f>
        <v/>
      </c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</row>
    <row r="31" spans="1:40" ht="15" customHeight="1" thickBot="1" x14ac:dyDescent="0.25">
      <c r="A31" s="234"/>
      <c r="B31" s="149"/>
      <c r="C31" s="149"/>
      <c r="D31" s="236"/>
      <c r="E31" s="230"/>
      <c r="F31" s="231"/>
      <c r="G31" s="147"/>
      <c r="H31" s="147"/>
      <c r="I31" s="232"/>
      <c r="J31" s="249"/>
      <c r="K31" s="232"/>
      <c r="L31" s="250"/>
      <c r="M31" s="250"/>
      <c r="N31" s="244"/>
      <c r="O31" s="32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</row>
    <row r="32" spans="1:40" ht="13.5" thickBot="1" x14ac:dyDescent="0.25">
      <c r="A32" s="8" t="s">
        <v>6</v>
      </c>
      <c r="B32" s="50"/>
      <c r="C32" s="9"/>
      <c r="D32" s="10"/>
      <c r="E32" s="9"/>
      <c r="F32" s="51"/>
      <c r="G32" s="50"/>
      <c r="H32" s="50"/>
      <c r="I32" s="49"/>
      <c r="J32" s="11"/>
      <c r="K32" s="11"/>
      <c r="L32" s="49"/>
      <c r="M32" s="48" t="s">
        <v>5</v>
      </c>
      <c r="N32" s="52" t="e">
        <f>AVERAGEIF(M26:M31,"&gt;0")</f>
        <v>#DIV/0!</v>
      </c>
      <c r="O32" s="33"/>
      <c r="P32" s="45"/>
      <c r="Q32" s="45"/>
      <c r="R32" s="45"/>
      <c r="S32" s="45"/>
      <c r="T32" s="45"/>
      <c r="U32" s="45"/>
      <c r="V32" s="45"/>
      <c r="W32" s="45"/>
      <c r="X32" s="45"/>
      <c r="Y32" s="46"/>
      <c r="Z32" s="46"/>
      <c r="AA32" s="46"/>
      <c r="AB32" s="46"/>
      <c r="AC32" s="46"/>
      <c r="AD32" s="46"/>
      <c r="AE32" s="46"/>
    </row>
    <row r="33" spans="1:40" ht="15" customHeight="1" x14ac:dyDescent="0.2">
      <c r="A33" s="209" t="s">
        <v>15</v>
      </c>
      <c r="B33" s="211"/>
      <c r="C33" s="211"/>
      <c r="D33" s="212">
        <v>11</v>
      </c>
      <c r="E33" s="213"/>
      <c r="F33" s="214"/>
      <c r="G33" s="217"/>
      <c r="H33" s="195"/>
      <c r="I33" s="196" t="str">
        <f>IF(AND(G33&gt;0,H33&gt;0),G33-H33,"")</f>
        <v/>
      </c>
      <c r="J33" s="203"/>
      <c r="K33" s="206" t="str">
        <f>IF(AND(G33&gt;0,H33&gt;0),I33-J33,"")</f>
        <v/>
      </c>
      <c r="L33" s="218">
        <f>IF(E33&gt;0,300/E33,0)</f>
        <v>0</v>
      </c>
      <c r="M33" s="219" t="str">
        <f>IF(AND(I33&gt;=2,H33&gt;=1),L33*K33,"INVALID")</f>
        <v>INVALID</v>
      </c>
      <c r="N33" s="179" t="e">
        <f>N43</f>
        <v>#DIV/0!</v>
      </c>
      <c r="O33" s="39"/>
      <c r="P33" s="136" t="str">
        <f>IF(ISBLANK(H33),"",IF(AND(H33&lt;1),"D.O. Depletion &lt; 1.0 mg/L remaining in bottle. Environmental sample too strong. Use LESS Sample. Need more nutrient water in bottle. Sample is not dilute enough.",IF(AND(G33-H33&lt;2),"D.O. Depletion less than at least 2.0 mg/L. Environmental sample too weak. Use MORE Sample. Need less nutrient water in bottle. Sample is too dilute.","")))</f>
        <v/>
      </c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</row>
    <row r="34" spans="1:40" ht="15" customHeight="1" x14ac:dyDescent="0.2">
      <c r="A34" s="210"/>
      <c r="B34" s="185"/>
      <c r="C34" s="185"/>
      <c r="D34" s="187"/>
      <c r="E34" s="189"/>
      <c r="F34" s="215"/>
      <c r="G34" s="191"/>
      <c r="H34" s="193"/>
      <c r="I34" s="197"/>
      <c r="J34" s="204"/>
      <c r="K34" s="175"/>
      <c r="L34" s="178"/>
      <c r="M34" s="172"/>
      <c r="N34" s="180"/>
      <c r="O34" s="40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</row>
    <row r="35" spans="1:40" ht="15" customHeight="1" x14ac:dyDescent="0.2">
      <c r="A35" s="182" t="s">
        <v>15</v>
      </c>
      <c r="B35" s="184"/>
      <c r="C35" s="184"/>
      <c r="D35" s="186">
        <v>12</v>
      </c>
      <c r="E35" s="188"/>
      <c r="F35" s="215"/>
      <c r="G35" s="190"/>
      <c r="H35" s="192"/>
      <c r="I35" s="194" t="str">
        <f t="shared" ref="I35" si="8">IF(AND(G35&gt;0,H35&gt;0),G35-H35,"")</f>
        <v/>
      </c>
      <c r="J35" s="204"/>
      <c r="K35" s="175" t="str">
        <f t="shared" ref="K35" si="9">IF(AND(G35&gt;0,H35&gt;0),I35-J35,"")</f>
        <v/>
      </c>
      <c r="L35" s="172">
        <f t="shared" ref="L35" si="10">IF(E35&gt;0,300/E35,0)</f>
        <v>0</v>
      </c>
      <c r="M35" s="172" t="str">
        <f>IF(AND(I35&gt;=2,H35&gt;=1),L35*K35,"INVALID")</f>
        <v>INVALID</v>
      </c>
      <c r="N35" s="180"/>
      <c r="O35" s="40"/>
      <c r="P35" s="136" t="str">
        <f t="shared" ref="P35" si="11">IF(ISBLANK(H35),"",IF(AND(H35&lt;1),"D.O. Depletion &lt; 1.0 mg/L remaining in bottle. Environmental sample too strong. Use LESS Sample. Need more nutrient water in bottle. Sample is not dilute enough.",IF(AND(G35-H35&lt;2),"D.O. Depletion less than at least 2.0 mg/L. Environmental sample too weak. Use MORE Sample. Need less nutrient water in bottle. Sample is too dilute.","")))</f>
        <v/>
      </c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</row>
    <row r="36" spans="1:40" ht="15" customHeight="1" x14ac:dyDescent="0.2">
      <c r="A36" s="183"/>
      <c r="B36" s="185"/>
      <c r="C36" s="185"/>
      <c r="D36" s="187"/>
      <c r="E36" s="189"/>
      <c r="F36" s="215"/>
      <c r="G36" s="191"/>
      <c r="H36" s="193"/>
      <c r="I36" s="194"/>
      <c r="J36" s="204"/>
      <c r="K36" s="175"/>
      <c r="L36" s="172"/>
      <c r="M36" s="172"/>
      <c r="N36" s="180"/>
      <c r="O36" s="40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</row>
    <row r="37" spans="1:40" ht="15" customHeight="1" x14ac:dyDescent="0.2">
      <c r="A37" s="198" t="s">
        <v>15</v>
      </c>
      <c r="B37" s="184"/>
      <c r="C37" s="184"/>
      <c r="D37" s="186">
        <v>13</v>
      </c>
      <c r="E37" s="188"/>
      <c r="F37" s="215"/>
      <c r="G37" s="190"/>
      <c r="H37" s="192"/>
      <c r="I37" s="194" t="str">
        <f t="shared" ref="I37:I41" si="12">IF(AND(G37&gt;0,H37&gt;0),G37-H37,"")</f>
        <v/>
      </c>
      <c r="J37" s="204"/>
      <c r="K37" s="175" t="str">
        <f t="shared" ref="K37" si="13">IF(AND(G37&gt;0,H37&gt;0),I37-J37,"")</f>
        <v/>
      </c>
      <c r="L37" s="172">
        <f t="shared" ref="L37" si="14">IF(E37&gt;0,300/E37,0)</f>
        <v>0</v>
      </c>
      <c r="M37" s="172" t="str">
        <f>IF(AND(I37&gt;=2,H37&gt;=1),L37*K37,"INVALID")</f>
        <v>INVALID</v>
      </c>
      <c r="N37" s="180"/>
      <c r="O37" s="40"/>
      <c r="P37" s="136" t="str">
        <f t="shared" ref="P37" si="15">IF(ISBLANK(H37),"",IF(AND(H37&lt;1),"D.O. Depletion &lt; 1.0 mg/L remaining in bottle. Environmental sample too strong. Use LESS Sample. Need more nutrient water in bottle. Sample is not dilute enough.",IF(AND(G37-H37&lt;2),"D.O. Depletion less than at least 2.0 mg/L. Environmental sample too weak. Use MORE Sample. Need less nutrient water in bottle. Sample is too dilute.","")))</f>
        <v/>
      </c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</row>
    <row r="38" spans="1:40" ht="15" customHeight="1" x14ac:dyDescent="0.2">
      <c r="A38" s="182"/>
      <c r="B38" s="220"/>
      <c r="C38" s="220"/>
      <c r="D38" s="221"/>
      <c r="E38" s="222"/>
      <c r="F38" s="215"/>
      <c r="G38" s="223"/>
      <c r="H38" s="224"/>
      <c r="I38" s="173"/>
      <c r="J38" s="204"/>
      <c r="K38" s="175"/>
      <c r="L38" s="172"/>
      <c r="M38" s="172"/>
      <c r="N38" s="180"/>
      <c r="O38" s="41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</row>
    <row r="39" spans="1:40" ht="15" customHeight="1" x14ac:dyDescent="0.2">
      <c r="A39" s="198" t="s">
        <v>15</v>
      </c>
      <c r="B39" s="184"/>
      <c r="C39" s="184"/>
      <c r="D39" s="186">
        <v>14</v>
      </c>
      <c r="E39" s="199"/>
      <c r="F39" s="215"/>
      <c r="G39" s="170"/>
      <c r="H39" s="170"/>
      <c r="I39" s="173" t="str">
        <f t="shared" si="12"/>
        <v/>
      </c>
      <c r="J39" s="204"/>
      <c r="K39" s="175" t="str">
        <f>IF(AND(G39&gt;0,H39&gt;0),I39-J39,"")</f>
        <v/>
      </c>
      <c r="L39" s="178">
        <f>IF(E39&gt;0,300/E39,0)</f>
        <v>0</v>
      </c>
      <c r="M39" s="172" t="str">
        <f>IF(AND(I39&gt;=2,H39&gt;=1),L39*K39,"INVALID")</f>
        <v>INVALID</v>
      </c>
      <c r="N39" s="180"/>
      <c r="O39" s="41"/>
      <c r="P39" s="136" t="str">
        <f t="shared" ref="P39" si="16">IF(ISBLANK(H39),"",IF(AND(H39&lt;1),"D.O. Depletion &lt; 1.0 mg/L remaining in bottle. Environmental sample too strong. Use LESS Sample. Need more nutrient water in bottle. Sample is not dilute enough.",IF(AND(G39-H39&lt;2),"D.O. Depletion less than at least 2.0 mg/L. Environmental sample too weak. Use MORE Sample. Need less nutrient water in bottle. Sample is too dilute.","")))</f>
        <v/>
      </c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</row>
    <row r="40" spans="1:40" ht="15" customHeight="1" x14ac:dyDescent="0.2">
      <c r="A40" s="182"/>
      <c r="B40" s="185"/>
      <c r="C40" s="185"/>
      <c r="D40" s="187"/>
      <c r="E40" s="200"/>
      <c r="F40" s="215"/>
      <c r="G40" s="201"/>
      <c r="H40" s="201"/>
      <c r="I40" s="202"/>
      <c r="J40" s="204"/>
      <c r="K40" s="175"/>
      <c r="L40" s="178"/>
      <c r="M40" s="172"/>
      <c r="N40" s="180"/>
      <c r="O40" s="41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</row>
    <row r="41" spans="1:40" ht="15" customHeight="1" x14ac:dyDescent="0.2">
      <c r="A41" s="198" t="s">
        <v>15</v>
      </c>
      <c r="B41" s="184"/>
      <c r="C41" s="184"/>
      <c r="D41" s="186">
        <v>15</v>
      </c>
      <c r="E41" s="199"/>
      <c r="F41" s="215"/>
      <c r="G41" s="170"/>
      <c r="H41" s="170"/>
      <c r="I41" s="173" t="str">
        <f t="shared" si="12"/>
        <v/>
      </c>
      <c r="J41" s="204"/>
      <c r="K41" s="175" t="str">
        <f t="shared" ref="K41" si="17">IF(AND(G41&gt;0,H41&gt;0),I41-J41,"")</f>
        <v/>
      </c>
      <c r="L41" s="172">
        <f t="shared" ref="L41" si="18">IF(E41&gt;0,300/E41,0)</f>
        <v>0</v>
      </c>
      <c r="M41" s="172" t="str">
        <f>IF(AND(I41&gt;=2,H41&gt;=1),L41*K41,"INVALID")</f>
        <v>INVALID</v>
      </c>
      <c r="N41" s="180"/>
      <c r="O41" s="41"/>
      <c r="P41" s="136" t="str">
        <f t="shared" ref="P41" si="19">IF(ISBLANK(H41),"",IF(AND(H41&lt;1),"D.O. Depletion &lt; 1.0 mg/L remaining in bottle. Environmental sample too strong. Use LESS Sample. Need more nutrient water in bottle. Sample is not dilute enough.",IF(AND(G41-H41&lt;2),"D.O. Depletion less than at least 2.0 mg/L. Environmental sample too weak. Use MORE Sample. Need less nutrient water in bottle. Sample is too dilute.","")))</f>
        <v/>
      </c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</row>
    <row r="42" spans="1:40" ht="15" customHeight="1" thickBot="1" x14ac:dyDescent="0.25">
      <c r="A42" s="207"/>
      <c r="B42" s="208"/>
      <c r="C42" s="208"/>
      <c r="D42" s="225"/>
      <c r="E42" s="226"/>
      <c r="F42" s="216"/>
      <c r="G42" s="171"/>
      <c r="H42" s="171"/>
      <c r="I42" s="174"/>
      <c r="J42" s="205"/>
      <c r="K42" s="176"/>
      <c r="L42" s="177"/>
      <c r="M42" s="177"/>
      <c r="N42" s="181"/>
      <c r="O42" s="41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</row>
    <row r="43" spans="1:40" ht="13.5" thickBot="1" x14ac:dyDescent="0.25">
      <c r="A43" s="8" t="s">
        <v>6</v>
      </c>
      <c r="B43" s="50"/>
      <c r="C43" s="9"/>
      <c r="D43" s="10"/>
      <c r="E43" s="9"/>
      <c r="F43" s="51"/>
      <c r="G43" s="50"/>
      <c r="H43" s="50"/>
      <c r="I43" s="49"/>
      <c r="J43" s="11"/>
      <c r="K43" s="11"/>
      <c r="L43" s="49"/>
      <c r="M43" s="48" t="s">
        <v>15</v>
      </c>
      <c r="N43" s="94" t="e">
        <f>AVERAGEIF(M33:M42,"&gt;0")</f>
        <v>#DIV/0!</v>
      </c>
      <c r="O43" s="33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</row>
    <row r="44" spans="1:40" ht="15" customHeight="1" x14ac:dyDescent="0.2">
      <c r="A44" s="164" t="s">
        <v>16</v>
      </c>
      <c r="B44" s="165"/>
      <c r="C44" s="165"/>
      <c r="D44" s="166">
        <v>16</v>
      </c>
      <c r="E44" s="167"/>
      <c r="F44" s="168" t="str">
        <f>IF(F26&gt;0,F26,"")</f>
        <v/>
      </c>
      <c r="G44" s="169"/>
      <c r="H44" s="169"/>
      <c r="I44" s="139" t="str">
        <f t="shared" ref="I44:I52" si="20">IF(AND(G44&gt;0,H44&gt;0),G44-H44,"")</f>
        <v/>
      </c>
      <c r="J44" s="158" t="e">
        <f>IF(F44&gt;0,N24*F44,"")</f>
        <v>#DIV/0!</v>
      </c>
      <c r="K44" s="159" t="str">
        <f t="shared" ref="K44:K52" si="21">IF(AND(G44&gt;0,H44&gt;0),I44-J44,"")</f>
        <v/>
      </c>
      <c r="L44" s="160">
        <f t="shared" ref="L44:L52" si="22">IF(E44&gt;0,300/E44,0)</f>
        <v>0</v>
      </c>
      <c r="M44" s="160" t="str">
        <f>IF(AND(I44&gt;=2,H44&gt;=1),L44*K44,"INVALID")</f>
        <v>INVALID</v>
      </c>
      <c r="N44" s="161" t="e">
        <f>N54</f>
        <v>#DIV/0!</v>
      </c>
      <c r="O44" s="39"/>
      <c r="P44" s="341" t="str">
        <f>IF(ISBLANK(H44),"",IF(AND(H44&lt;1),"D.O. Depletion &lt; 1.0 mg/L remaining in bottle. Environmental sample too strong. Use LESS Sample. Need more nutrient water in bottle. Sample is not dilute enough.",IF(AND(G44-H44&lt;2),"D.O. Depletion less than at least 2.0 mg/L. Environmental sample too weak. Use MORE Sample. Need less nutrient water in bottle. Sample is too dilute.","")))</f>
        <v/>
      </c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</row>
    <row r="45" spans="1:40" ht="15" customHeight="1" x14ac:dyDescent="0.2">
      <c r="A45" s="131"/>
      <c r="B45" s="148"/>
      <c r="C45" s="148"/>
      <c r="D45" s="157"/>
      <c r="E45" s="152"/>
      <c r="F45" s="154"/>
      <c r="G45" s="147"/>
      <c r="H45" s="147"/>
      <c r="I45" s="139"/>
      <c r="J45" s="141"/>
      <c r="K45" s="143"/>
      <c r="L45" s="145"/>
      <c r="M45" s="145"/>
      <c r="N45" s="162"/>
      <c r="O45" s="39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</row>
    <row r="46" spans="1:40" ht="15" customHeight="1" x14ac:dyDescent="0.2">
      <c r="A46" s="131" t="s">
        <v>16</v>
      </c>
      <c r="B46" s="148"/>
      <c r="C46" s="148"/>
      <c r="D46" s="157">
        <v>17</v>
      </c>
      <c r="E46" s="152"/>
      <c r="F46" s="154" t="str">
        <f>IF(F26&gt;0,F26,"")</f>
        <v/>
      </c>
      <c r="G46" s="147"/>
      <c r="H46" s="147"/>
      <c r="I46" s="139" t="str">
        <f t="shared" si="20"/>
        <v/>
      </c>
      <c r="J46" s="141" t="e">
        <f>IF(F46&gt;0,N24*F46,"")</f>
        <v>#DIV/0!</v>
      </c>
      <c r="K46" s="143" t="str">
        <f t="shared" si="21"/>
        <v/>
      </c>
      <c r="L46" s="145">
        <f t="shared" si="22"/>
        <v>0</v>
      </c>
      <c r="M46" s="145" t="str">
        <f t="shared" ref="M46" si="23">IF(AND(I46&gt;=2,H46&gt;=1),L46*K46,"INVALID")</f>
        <v>INVALID</v>
      </c>
      <c r="N46" s="162"/>
      <c r="O46" s="39"/>
      <c r="P46" s="341" t="str">
        <f t="shared" ref="P46" si="24">IF(ISBLANK(H46),"",IF(AND(H46&lt;1),"D.O. Depletion &lt; 1.0 mg/L remaining in bottle. Environmental sample too strong. Use LESS Sample. Need more nutrient water in bottle. Sample is not dilute enough.",IF(AND(G46-H46&lt;2),"D.O. Depletion less than at least 2.0 mg/L. Environmental sample too weak. Use MORE Sample. Need less nutrient water in bottle. Sample is too dilute.","")))</f>
        <v/>
      </c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41"/>
    </row>
    <row r="47" spans="1:40" ht="15" customHeight="1" x14ac:dyDescent="0.2">
      <c r="A47" s="131"/>
      <c r="B47" s="148"/>
      <c r="C47" s="148"/>
      <c r="D47" s="157"/>
      <c r="E47" s="152"/>
      <c r="F47" s="154"/>
      <c r="G47" s="147"/>
      <c r="H47" s="147"/>
      <c r="I47" s="139"/>
      <c r="J47" s="141"/>
      <c r="K47" s="143"/>
      <c r="L47" s="145"/>
      <c r="M47" s="145"/>
      <c r="N47" s="162"/>
      <c r="O47" s="39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</row>
    <row r="48" spans="1:40" ht="15" customHeight="1" x14ac:dyDescent="0.2">
      <c r="A48" s="131" t="s">
        <v>16</v>
      </c>
      <c r="B48" s="148"/>
      <c r="C48" s="148"/>
      <c r="D48" s="150">
        <v>18</v>
      </c>
      <c r="E48" s="152"/>
      <c r="F48" s="154" t="str">
        <f>IF(F26&gt;0,F26,"")</f>
        <v/>
      </c>
      <c r="G48" s="147"/>
      <c r="H48" s="147"/>
      <c r="I48" s="139" t="str">
        <f t="shared" si="20"/>
        <v/>
      </c>
      <c r="J48" s="141" t="e">
        <f>IF(F48&gt;0,N24*F48,"")</f>
        <v>#DIV/0!</v>
      </c>
      <c r="K48" s="143" t="str">
        <f t="shared" si="21"/>
        <v/>
      </c>
      <c r="L48" s="145">
        <f t="shared" si="22"/>
        <v>0</v>
      </c>
      <c r="M48" s="145" t="str">
        <f t="shared" ref="M48" si="25">IF(AND(I48&gt;=2,H48&gt;=1),L48*K48,"INVALID")</f>
        <v>INVALID</v>
      </c>
      <c r="N48" s="162"/>
      <c r="O48" s="39"/>
      <c r="P48" s="341" t="str">
        <f t="shared" ref="P48" si="26">IF(ISBLANK(H48),"",IF(AND(H48&lt;1),"D.O. Depletion &lt; 1.0 mg/L remaining in bottle. Environmental sample too strong. Use LESS Sample. Need more nutrient water in bottle. Sample is not dilute enough.",IF(AND(G48-H48&lt;2),"D.O. Depletion less than at least 2.0 mg/L. Environmental sample too weak. Use MORE Sample. Need less nutrient water in bottle. Sample is too dilute.","")))</f>
        <v/>
      </c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</row>
    <row r="49" spans="1:40" ht="15" customHeight="1" x14ac:dyDescent="0.2">
      <c r="A49" s="131"/>
      <c r="B49" s="148"/>
      <c r="C49" s="148"/>
      <c r="D49" s="150"/>
      <c r="E49" s="152"/>
      <c r="F49" s="154"/>
      <c r="G49" s="147"/>
      <c r="H49" s="147"/>
      <c r="I49" s="139"/>
      <c r="J49" s="141"/>
      <c r="K49" s="143"/>
      <c r="L49" s="145"/>
      <c r="M49" s="145"/>
      <c r="N49" s="162"/>
      <c r="O49" s="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</row>
    <row r="50" spans="1:40" ht="15" customHeight="1" x14ac:dyDescent="0.2">
      <c r="A50" s="131" t="s">
        <v>16</v>
      </c>
      <c r="B50" s="148"/>
      <c r="C50" s="148"/>
      <c r="D50" s="150">
        <v>19</v>
      </c>
      <c r="E50" s="152"/>
      <c r="F50" s="154" t="str">
        <f>IF(F26&gt;0,F26,"")</f>
        <v/>
      </c>
      <c r="G50" s="147"/>
      <c r="H50" s="147"/>
      <c r="I50" s="139" t="str">
        <f t="shared" si="20"/>
        <v/>
      </c>
      <c r="J50" s="141" t="e">
        <f>IF(F50&gt;0,N24*F50,"")</f>
        <v>#DIV/0!</v>
      </c>
      <c r="K50" s="143" t="str">
        <f t="shared" si="21"/>
        <v/>
      </c>
      <c r="L50" s="145">
        <f t="shared" si="22"/>
        <v>0</v>
      </c>
      <c r="M50" s="145" t="str">
        <f t="shared" ref="M50" si="27">IF(AND(I50&gt;=2,H50&gt;=1),L50*K50,"INVALID")</f>
        <v>INVALID</v>
      </c>
      <c r="N50" s="162"/>
      <c r="O50" s="41"/>
      <c r="P50" s="341" t="str">
        <f t="shared" ref="P50" si="28">IF(ISBLANK(H50),"",IF(AND(H50&lt;1),"D.O. Depletion &lt; 1.0 mg/L remaining in bottle. Environmental sample too strong. Use LESS Sample. Need more nutrient water in bottle. Sample is not dilute enough.",IF(AND(G50-H50&lt;2),"D.O. Depletion less than at least 2.0 mg/L. Environmental sample too weak. Use MORE Sample. Need less nutrient water in bottle. Sample is too dilute.","")))</f>
        <v/>
      </c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</row>
    <row r="51" spans="1:40" ht="15" customHeight="1" x14ac:dyDescent="0.2">
      <c r="A51" s="131"/>
      <c r="B51" s="148"/>
      <c r="C51" s="148"/>
      <c r="D51" s="150"/>
      <c r="E51" s="152"/>
      <c r="F51" s="154"/>
      <c r="G51" s="147"/>
      <c r="H51" s="147"/>
      <c r="I51" s="139"/>
      <c r="J51" s="141"/>
      <c r="K51" s="143"/>
      <c r="L51" s="145"/>
      <c r="M51" s="145"/>
      <c r="N51" s="162"/>
      <c r="O51" s="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</row>
    <row r="52" spans="1:40" ht="15" customHeight="1" x14ac:dyDescent="0.2">
      <c r="A52" s="131" t="s">
        <v>16</v>
      </c>
      <c r="B52" s="148"/>
      <c r="C52" s="148"/>
      <c r="D52" s="150">
        <v>20</v>
      </c>
      <c r="E52" s="152"/>
      <c r="F52" s="154" t="str">
        <f>IF(F26&gt;0,F26,"")</f>
        <v/>
      </c>
      <c r="G52" s="147"/>
      <c r="H52" s="147"/>
      <c r="I52" s="139" t="str">
        <f t="shared" si="20"/>
        <v/>
      </c>
      <c r="J52" s="141" t="e">
        <f>IF(F52&gt;0,N24*F52,"")</f>
        <v>#DIV/0!</v>
      </c>
      <c r="K52" s="143" t="str">
        <f t="shared" si="21"/>
        <v/>
      </c>
      <c r="L52" s="145">
        <f t="shared" si="22"/>
        <v>0</v>
      </c>
      <c r="M52" s="145" t="str">
        <f t="shared" ref="M52" si="29">IF(AND(I52&gt;=2,H52&gt;=1),L52*K52,"INVALID")</f>
        <v>INVALID</v>
      </c>
      <c r="N52" s="162"/>
      <c r="O52" s="41"/>
      <c r="P52" s="341" t="str">
        <f t="shared" ref="P52" si="30">IF(ISBLANK(H52),"",IF(AND(H52&lt;1),"D.O. Depletion &lt; 1.0 mg/L remaining in bottle. Environmental sample too strong. Use LESS Sample. Need more nutrient water in bottle. Sample is not dilute enough.",IF(AND(G52-H52&lt;2),"D.O. Depletion less than at least 2.0 mg/L. Environmental sample too weak. Use MORE Sample. Need less nutrient water in bottle. Sample is too dilute.","")))</f>
        <v/>
      </c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</row>
    <row r="53" spans="1:40" ht="15" customHeight="1" thickBot="1" x14ac:dyDescent="0.25">
      <c r="A53" s="132"/>
      <c r="B53" s="149"/>
      <c r="C53" s="149"/>
      <c r="D53" s="151"/>
      <c r="E53" s="153"/>
      <c r="F53" s="155"/>
      <c r="G53" s="156"/>
      <c r="H53" s="156"/>
      <c r="I53" s="140"/>
      <c r="J53" s="142"/>
      <c r="K53" s="144"/>
      <c r="L53" s="146"/>
      <c r="M53" s="146"/>
      <c r="N53" s="163"/>
      <c r="O53" s="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</row>
    <row r="54" spans="1:40" ht="12.2" customHeight="1" thickBot="1" x14ac:dyDescent="0.25">
      <c r="A54" s="4" t="s">
        <v>6</v>
      </c>
      <c r="B54" s="26"/>
      <c r="C54" s="6"/>
      <c r="D54" s="7"/>
      <c r="E54" s="6"/>
      <c r="F54" s="27"/>
      <c r="G54" s="26"/>
      <c r="H54" s="26"/>
      <c r="I54" s="12"/>
      <c r="J54" s="5"/>
      <c r="K54" s="5"/>
      <c r="L54" s="12"/>
      <c r="M54" s="28" t="s">
        <v>16</v>
      </c>
      <c r="N54" s="29" t="e">
        <f>AVERAGEIF(M44:M49,"&gt;0")</f>
        <v>#DIV/0!</v>
      </c>
      <c r="O54" s="33"/>
    </row>
    <row r="55" spans="1:40" ht="18" customHeight="1" thickBot="1" x14ac:dyDescent="0.25">
      <c r="A55" s="30" t="s">
        <v>26</v>
      </c>
      <c r="B55" s="70"/>
      <c r="C55" s="31"/>
      <c r="D55" s="31"/>
      <c r="E55" s="31"/>
      <c r="F55" s="31"/>
      <c r="G55" s="31"/>
      <c r="H55" s="31"/>
      <c r="I55" s="31"/>
      <c r="J55" s="31"/>
      <c r="K55" s="31"/>
      <c r="L55" s="137" t="s">
        <v>23</v>
      </c>
      <c r="M55" s="138"/>
      <c r="N55" s="44" t="e">
        <f>(N43-N54)/N43*100%</f>
        <v>#DIV/0!</v>
      </c>
      <c r="O55" s="42"/>
    </row>
    <row r="56" spans="1:40" ht="18" customHeight="1" x14ac:dyDescent="0.2">
      <c r="A56" s="315" t="s">
        <v>71</v>
      </c>
      <c r="B56" s="316"/>
      <c r="C56" s="316"/>
      <c r="D56" s="316"/>
      <c r="E56" s="316"/>
      <c r="F56" s="316"/>
      <c r="G56" s="317"/>
      <c r="H56" s="330" t="s">
        <v>41</v>
      </c>
      <c r="I56" s="331"/>
      <c r="J56" s="331"/>
      <c r="K56" s="331"/>
      <c r="L56" s="332"/>
      <c r="M56" s="53" t="s">
        <v>34</v>
      </c>
      <c r="N56" s="22" t="s">
        <v>35</v>
      </c>
      <c r="O56" s="84"/>
      <c r="P56" s="13"/>
      <c r="Q56" s="13"/>
    </row>
    <row r="57" spans="1:40" ht="18" customHeight="1" x14ac:dyDescent="0.2">
      <c r="A57" s="318"/>
      <c r="B57" s="319"/>
      <c r="C57" s="319"/>
      <c r="D57" s="319"/>
      <c r="E57" s="319"/>
      <c r="F57" s="319"/>
      <c r="G57" s="320"/>
      <c r="H57" s="306" t="s">
        <v>48</v>
      </c>
      <c r="I57" s="307"/>
      <c r="J57" s="307"/>
      <c r="K57" s="307"/>
      <c r="L57" s="308"/>
      <c r="M57" s="15" t="s">
        <v>27</v>
      </c>
      <c r="N57" s="16" t="s">
        <v>32</v>
      </c>
      <c r="O57" s="10"/>
    </row>
    <row r="58" spans="1:40" ht="18" customHeight="1" x14ac:dyDescent="0.2">
      <c r="A58" s="318"/>
      <c r="B58" s="319"/>
      <c r="C58" s="319"/>
      <c r="D58" s="319"/>
      <c r="E58" s="319"/>
      <c r="F58" s="319"/>
      <c r="G58" s="320"/>
      <c r="H58" s="304" t="s">
        <v>18</v>
      </c>
      <c r="I58" s="303"/>
      <c r="J58" s="303"/>
      <c r="K58" s="303"/>
      <c r="L58" s="305"/>
      <c r="M58" s="15" t="s">
        <v>28</v>
      </c>
      <c r="N58" s="16" t="s">
        <v>33</v>
      </c>
      <c r="O58" s="10"/>
    </row>
    <row r="59" spans="1:40" ht="18" customHeight="1" x14ac:dyDescent="0.2">
      <c r="A59" s="318"/>
      <c r="B59" s="319"/>
      <c r="C59" s="319"/>
      <c r="D59" s="319"/>
      <c r="E59" s="319"/>
      <c r="F59" s="319"/>
      <c r="G59" s="320"/>
      <c r="H59" s="304" t="s">
        <v>49</v>
      </c>
      <c r="I59" s="303"/>
      <c r="J59" s="303"/>
      <c r="K59" s="303"/>
      <c r="L59" s="305"/>
      <c r="M59" s="15" t="s">
        <v>29</v>
      </c>
      <c r="N59" s="16" t="s">
        <v>27</v>
      </c>
      <c r="O59" s="10"/>
    </row>
    <row r="60" spans="1:40" ht="18" customHeight="1" x14ac:dyDescent="0.2">
      <c r="A60" s="318"/>
      <c r="B60" s="319"/>
      <c r="C60" s="319"/>
      <c r="D60" s="319"/>
      <c r="E60" s="319"/>
      <c r="F60" s="319"/>
      <c r="G60" s="320"/>
      <c r="H60" s="133" t="s">
        <v>50</v>
      </c>
      <c r="I60" s="134"/>
      <c r="J60" s="134"/>
      <c r="K60" s="134"/>
      <c r="L60" s="135"/>
      <c r="M60" s="15" t="s">
        <v>30</v>
      </c>
      <c r="N60" s="16" t="s">
        <v>28</v>
      </c>
      <c r="O60" s="10"/>
    </row>
    <row r="61" spans="1:40" ht="18" customHeight="1" x14ac:dyDescent="0.2">
      <c r="A61" s="318"/>
      <c r="B61" s="319"/>
      <c r="C61" s="319"/>
      <c r="D61" s="319"/>
      <c r="E61" s="319"/>
      <c r="F61" s="319"/>
      <c r="G61" s="320"/>
      <c r="H61" s="306" t="s">
        <v>42</v>
      </c>
      <c r="I61" s="307"/>
      <c r="J61" s="307"/>
      <c r="K61" s="307"/>
      <c r="L61" s="308"/>
      <c r="M61" s="15" t="s">
        <v>31</v>
      </c>
      <c r="N61" s="16" t="s">
        <v>29</v>
      </c>
      <c r="O61" s="10"/>
    </row>
    <row r="62" spans="1:40" ht="18" customHeight="1" x14ac:dyDescent="0.2">
      <c r="A62" s="318"/>
      <c r="B62" s="319"/>
      <c r="C62" s="319"/>
      <c r="D62" s="319"/>
      <c r="E62" s="319"/>
      <c r="F62" s="319"/>
      <c r="G62" s="320"/>
      <c r="H62" s="309" t="s">
        <v>47</v>
      </c>
      <c r="I62" s="310"/>
      <c r="J62" s="310"/>
      <c r="K62" s="310"/>
      <c r="L62" s="311"/>
      <c r="M62" s="15" t="s">
        <v>32</v>
      </c>
      <c r="N62" s="16" t="s">
        <v>30</v>
      </c>
      <c r="O62" s="10"/>
    </row>
    <row r="63" spans="1:40" ht="18" customHeight="1" thickBot="1" x14ac:dyDescent="0.25">
      <c r="A63" s="321"/>
      <c r="B63" s="322"/>
      <c r="C63" s="322"/>
      <c r="D63" s="322"/>
      <c r="E63" s="322"/>
      <c r="F63" s="322"/>
      <c r="G63" s="323"/>
      <c r="H63" s="312"/>
      <c r="I63" s="313"/>
      <c r="J63" s="313"/>
      <c r="K63" s="313"/>
      <c r="L63" s="314"/>
      <c r="M63" s="17" t="s">
        <v>33</v>
      </c>
      <c r="N63" s="18" t="s">
        <v>31</v>
      </c>
      <c r="O63" s="10"/>
    </row>
    <row r="64" spans="1:40" x14ac:dyDescent="0.2">
      <c r="A64" s="329"/>
      <c r="B64" s="329"/>
      <c r="C64" s="329"/>
      <c r="D64" s="329"/>
      <c r="E64" s="329"/>
      <c r="H64" s="67"/>
    </row>
    <row r="65" spans="1:10" x14ac:dyDescent="0.2">
      <c r="A65" s="329"/>
      <c r="B65" s="329"/>
      <c r="C65" s="329"/>
      <c r="D65" s="329"/>
      <c r="E65" s="329"/>
    </row>
    <row r="66" spans="1:10" x14ac:dyDescent="0.2">
      <c r="A66" s="329"/>
      <c r="B66" s="337"/>
      <c r="C66" s="337"/>
      <c r="D66" s="337"/>
      <c r="E66" s="337"/>
      <c r="J66" s="67"/>
    </row>
    <row r="67" spans="1:10" x14ac:dyDescent="0.2">
      <c r="A67" s="337"/>
      <c r="B67" s="337"/>
      <c r="C67" s="337"/>
      <c r="D67" s="337"/>
      <c r="E67" s="337"/>
    </row>
    <row r="68" spans="1:10" x14ac:dyDescent="0.2">
      <c r="A68" s="338"/>
      <c r="B68" s="339"/>
      <c r="C68" s="339"/>
      <c r="D68" s="339"/>
      <c r="E68" s="339"/>
    </row>
    <row r="69" spans="1:10" x14ac:dyDescent="0.2">
      <c r="A69" s="303"/>
      <c r="B69" s="303"/>
      <c r="C69" s="303"/>
      <c r="D69" s="303"/>
      <c r="E69" s="303"/>
    </row>
    <row r="70" spans="1:10" x14ac:dyDescent="0.2">
      <c r="A70" s="31"/>
      <c r="B70" s="31"/>
      <c r="C70" s="31"/>
      <c r="D70" s="31"/>
      <c r="E70" s="31"/>
    </row>
  </sheetData>
  <sheetProtection algorithmName="SHA-512" hashValue="EIOnihyB5xNuHuV5gVA4XhdD+I+ontYghFbEkgqCwDH3lzB1qwcc9hqOzI8ZNKVOyKIt1uwcj4sMT79Hnd8W/w==" saltValue="OKnD7xHZBSJVTVapVmWB4g==" spinCount="100000" sheet="1" objects="1" scenarios="1"/>
  <mergeCells count="285">
    <mergeCell ref="I8:I9"/>
    <mergeCell ref="H10:H11"/>
    <mergeCell ref="I10:I11"/>
    <mergeCell ref="P10:AN11"/>
    <mergeCell ref="E1:N3"/>
    <mergeCell ref="B3:C3"/>
    <mergeCell ref="E4:N6"/>
    <mergeCell ref="B5:C5"/>
    <mergeCell ref="B7:C7"/>
    <mergeCell ref="E7:F7"/>
    <mergeCell ref="G7:K7"/>
    <mergeCell ref="M7:N7"/>
    <mergeCell ref="J8:J9"/>
    <mergeCell ref="K8:K9"/>
    <mergeCell ref="L8:L9"/>
    <mergeCell ref="M8:M9"/>
    <mergeCell ref="N8:N9"/>
    <mergeCell ref="B9:C9"/>
    <mergeCell ref="A10:A11"/>
    <mergeCell ref="B10:B11"/>
    <mergeCell ref="C10:C11"/>
    <mergeCell ref="D10:D11"/>
    <mergeCell ref="E10:F15"/>
    <mergeCell ref="G10:G11"/>
    <mergeCell ref="A8:A9"/>
    <mergeCell ref="D8:D9"/>
    <mergeCell ref="E8:E9"/>
    <mergeCell ref="F8:F9"/>
    <mergeCell ref="G8:H8"/>
    <mergeCell ref="P12:AN13"/>
    <mergeCell ref="A14:A15"/>
    <mergeCell ref="B14:B15"/>
    <mergeCell ref="C14:C15"/>
    <mergeCell ref="D14:D15"/>
    <mergeCell ref="G14:G15"/>
    <mergeCell ref="H14:H15"/>
    <mergeCell ref="I14:I15"/>
    <mergeCell ref="P14:AN15"/>
    <mergeCell ref="A12:A13"/>
    <mergeCell ref="B12:B13"/>
    <mergeCell ref="C12:C13"/>
    <mergeCell ref="D12:D13"/>
    <mergeCell ref="G12:G13"/>
    <mergeCell ref="H12:H13"/>
    <mergeCell ref="I12:I13"/>
    <mergeCell ref="G16:H16"/>
    <mergeCell ref="P16:AN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P17:AN18"/>
    <mergeCell ref="A19:A20"/>
    <mergeCell ref="B19:B20"/>
    <mergeCell ref="C19:C20"/>
    <mergeCell ref="D19:D20"/>
    <mergeCell ref="E19:E20"/>
    <mergeCell ref="F19:F20"/>
    <mergeCell ref="G19:G20"/>
    <mergeCell ref="H19:H20"/>
    <mergeCell ref="P19:AN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P23:AN24"/>
    <mergeCell ref="J24:K24"/>
    <mergeCell ref="L24:M25"/>
    <mergeCell ref="N24:N25"/>
    <mergeCell ref="G25:H25"/>
    <mergeCell ref="J25:K25"/>
    <mergeCell ref="P25:AN25"/>
    <mergeCell ref="I21:I22"/>
    <mergeCell ref="P21:AN22"/>
    <mergeCell ref="M26:M27"/>
    <mergeCell ref="N26:N31"/>
    <mergeCell ref="P26:AN27"/>
    <mergeCell ref="A28:A29"/>
    <mergeCell ref="B28:B29"/>
    <mergeCell ref="C28:C29"/>
    <mergeCell ref="D28:D29"/>
    <mergeCell ref="E28:E29"/>
    <mergeCell ref="F28:F29"/>
    <mergeCell ref="G28:G29"/>
    <mergeCell ref="G26:G27"/>
    <mergeCell ref="H26:H27"/>
    <mergeCell ref="I26:I27"/>
    <mergeCell ref="J26:J27"/>
    <mergeCell ref="K26:K27"/>
    <mergeCell ref="L26:L27"/>
    <mergeCell ref="A26:A27"/>
    <mergeCell ref="B26:B27"/>
    <mergeCell ref="C26:C27"/>
    <mergeCell ref="D26:D27"/>
    <mergeCell ref="E26:E27"/>
    <mergeCell ref="F26:F27"/>
    <mergeCell ref="P28:AN29"/>
    <mergeCell ref="A30:A31"/>
    <mergeCell ref="P30:AN31"/>
    <mergeCell ref="B30:B31"/>
    <mergeCell ref="C30:C31"/>
    <mergeCell ref="D30:D31"/>
    <mergeCell ref="E30:E31"/>
    <mergeCell ref="F30:F31"/>
    <mergeCell ref="G30:G31"/>
    <mergeCell ref="H30:H31"/>
    <mergeCell ref="I30:I31"/>
    <mergeCell ref="J28:J29"/>
    <mergeCell ref="K28:K29"/>
    <mergeCell ref="L28:L29"/>
    <mergeCell ref="M28:M29"/>
    <mergeCell ref="J30:J31"/>
    <mergeCell ref="K30:K31"/>
    <mergeCell ref="L30:L31"/>
    <mergeCell ref="M30:M31"/>
    <mergeCell ref="H28:H29"/>
    <mergeCell ref="I28:I29"/>
    <mergeCell ref="L35:L36"/>
    <mergeCell ref="M35:M36"/>
    <mergeCell ref="A33:A34"/>
    <mergeCell ref="B33:B34"/>
    <mergeCell ref="C33:C34"/>
    <mergeCell ref="D33:D34"/>
    <mergeCell ref="E33:E34"/>
    <mergeCell ref="L33:L34"/>
    <mergeCell ref="M33:M34"/>
    <mergeCell ref="A35:A36"/>
    <mergeCell ref="B35:B36"/>
    <mergeCell ref="C35:C36"/>
    <mergeCell ref="D35:D36"/>
    <mergeCell ref="E35:E36"/>
    <mergeCell ref="G35:G36"/>
    <mergeCell ref="F33:F42"/>
    <mergeCell ref="G33:G34"/>
    <mergeCell ref="H33:H34"/>
    <mergeCell ref="I33:I34"/>
    <mergeCell ref="J33:J42"/>
    <mergeCell ref="K33:K34"/>
    <mergeCell ref="H35:H36"/>
    <mergeCell ref="I35:I36"/>
    <mergeCell ref="I39:I40"/>
    <mergeCell ref="H41:H42"/>
    <mergeCell ref="I41:I42"/>
    <mergeCell ref="K41:K42"/>
    <mergeCell ref="L41:L42"/>
    <mergeCell ref="M41:M42"/>
    <mergeCell ref="P41:AN42"/>
    <mergeCell ref="A39:A40"/>
    <mergeCell ref="B39:B40"/>
    <mergeCell ref="C39:C40"/>
    <mergeCell ref="D39:D40"/>
    <mergeCell ref="E39:E40"/>
    <mergeCell ref="G39:G40"/>
    <mergeCell ref="K39:K40"/>
    <mergeCell ref="L39:L40"/>
    <mergeCell ref="M39:M40"/>
    <mergeCell ref="A41:A42"/>
    <mergeCell ref="B41:B42"/>
    <mergeCell ref="C41:C42"/>
    <mergeCell ref="D41:D42"/>
    <mergeCell ref="E41:E42"/>
    <mergeCell ref="G41:G42"/>
    <mergeCell ref="N33:N42"/>
    <mergeCell ref="P33:AN34"/>
    <mergeCell ref="K35:K36"/>
    <mergeCell ref="P35:AN36"/>
    <mergeCell ref="A37:A38"/>
    <mergeCell ref="B37:B38"/>
    <mergeCell ref="C37:C38"/>
    <mergeCell ref="D37:D38"/>
    <mergeCell ref="E37:E38"/>
    <mergeCell ref="G37:G38"/>
    <mergeCell ref="H37:H38"/>
    <mergeCell ref="H39:H40"/>
    <mergeCell ref="P39:AN40"/>
    <mergeCell ref="K37:K38"/>
    <mergeCell ref="L37:L38"/>
    <mergeCell ref="M37:M38"/>
    <mergeCell ref="P37:AN38"/>
    <mergeCell ref="I37:I38"/>
    <mergeCell ref="M44:M45"/>
    <mergeCell ref="N44:N53"/>
    <mergeCell ref="P44:AN45"/>
    <mergeCell ref="A46:A47"/>
    <mergeCell ref="B46:B47"/>
    <mergeCell ref="C46:C47"/>
    <mergeCell ref="D46:D47"/>
    <mergeCell ref="E46:E47"/>
    <mergeCell ref="F46:F47"/>
    <mergeCell ref="G46:G47"/>
    <mergeCell ref="G44:G45"/>
    <mergeCell ref="H44:H45"/>
    <mergeCell ref="I44:I45"/>
    <mergeCell ref="J44:J45"/>
    <mergeCell ref="K44:K45"/>
    <mergeCell ref="L44:L45"/>
    <mergeCell ref="A44:A45"/>
    <mergeCell ref="B44:B45"/>
    <mergeCell ref="C44:C45"/>
    <mergeCell ref="D44:D45"/>
    <mergeCell ref="E44:E45"/>
    <mergeCell ref="F44:F45"/>
    <mergeCell ref="P46:AN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H46:H47"/>
    <mergeCell ref="I46:I47"/>
    <mergeCell ref="J46:J47"/>
    <mergeCell ref="K46:K47"/>
    <mergeCell ref="L46:L47"/>
    <mergeCell ref="M46:M47"/>
    <mergeCell ref="J48:J49"/>
    <mergeCell ref="K48:K49"/>
    <mergeCell ref="L48:L49"/>
    <mergeCell ref="M48:M49"/>
    <mergeCell ref="P48:AN49"/>
    <mergeCell ref="A50:A51"/>
    <mergeCell ref="B50:B51"/>
    <mergeCell ref="C50:C51"/>
    <mergeCell ref="D50:D51"/>
    <mergeCell ref="E50:E51"/>
    <mergeCell ref="L50:L51"/>
    <mergeCell ref="M50:M51"/>
    <mergeCell ref="P50:AN51"/>
    <mergeCell ref="A52:A53"/>
    <mergeCell ref="B52:B53"/>
    <mergeCell ref="C52:C53"/>
    <mergeCell ref="D52:D53"/>
    <mergeCell ref="E52:E53"/>
    <mergeCell ref="F52:F53"/>
    <mergeCell ref="G52:G53"/>
    <mergeCell ref="F50:F51"/>
    <mergeCell ref="G50:G51"/>
    <mergeCell ref="H50:H51"/>
    <mergeCell ref="I50:I51"/>
    <mergeCell ref="J50:J51"/>
    <mergeCell ref="K50:K51"/>
    <mergeCell ref="A64:E64"/>
    <mergeCell ref="A65:E65"/>
    <mergeCell ref="A66:E66"/>
    <mergeCell ref="A67:E67"/>
    <mergeCell ref="A68:E68"/>
    <mergeCell ref="A69:E69"/>
    <mergeCell ref="P52:AN53"/>
    <mergeCell ref="L55:M55"/>
    <mergeCell ref="A56:G63"/>
    <mergeCell ref="H56:L56"/>
    <mergeCell ref="H57:L57"/>
    <mergeCell ref="H58:L58"/>
    <mergeCell ref="H59:L59"/>
    <mergeCell ref="H60:L60"/>
    <mergeCell ref="H61:L61"/>
    <mergeCell ref="H62:L63"/>
    <mergeCell ref="H52:H53"/>
    <mergeCell ref="I52:I53"/>
    <mergeCell ref="J52:J53"/>
    <mergeCell ref="K52:K53"/>
    <mergeCell ref="L52:L53"/>
    <mergeCell ref="M52:M53"/>
  </mergeCells>
  <conditionalFormatting sqref="I10:I16">
    <cfRule type="cellIs" dxfId="1265" priority="42" operator="greaterThan">
      <formula>0.2</formula>
    </cfRule>
  </conditionalFormatting>
  <conditionalFormatting sqref="M26:M31">
    <cfRule type="containsText" dxfId="1264" priority="29" operator="containsText" text="invalid">
      <formula>NOT(ISERROR(SEARCH("invalid",M26)))</formula>
    </cfRule>
    <cfRule type="cellIs" dxfId="1263" priority="40" operator="lessThan">
      <formula>167.5</formula>
    </cfRule>
    <cfRule type="cellIs" dxfId="1262" priority="41" operator="greaterThan">
      <formula>228.5</formula>
    </cfRule>
  </conditionalFormatting>
  <conditionalFormatting sqref="M33:M42 M44:M53">
    <cfRule type="containsText" dxfId="1261" priority="39" operator="containsText" text="INVALID">
      <formula>NOT(ISERROR(SEARCH("INVALID",M33)))</formula>
    </cfRule>
  </conditionalFormatting>
  <conditionalFormatting sqref="P33 P44 P46 P48 P50 P52 P35 P37 P39 P41">
    <cfRule type="containsText" dxfId="1260" priority="38" operator="containsText" text="Sample">
      <formula>NOT(ISERROR(SEARCH("Sample",P33)))</formula>
    </cfRule>
  </conditionalFormatting>
  <conditionalFormatting sqref="P26 P28 P30">
    <cfRule type="containsText" dxfId="1259" priority="37" operator="containsText" text="seed">
      <formula>NOT(ISERROR(SEARCH("seed",P26)))</formula>
    </cfRule>
  </conditionalFormatting>
  <conditionalFormatting sqref="P14 P10 P12">
    <cfRule type="containsText" dxfId="1258" priority="36" operator="containsText" text="contamination">
      <formula>NOT(ISERROR(SEARCH("contamination",P10)))</formula>
    </cfRule>
  </conditionalFormatting>
  <conditionalFormatting sqref="P16">
    <cfRule type="containsText" dxfId="1257" priority="35" operator="containsText" text="outside">
      <formula>NOT(ISERROR(SEARCH("outside",P16)))</formula>
    </cfRule>
  </conditionalFormatting>
  <conditionalFormatting sqref="I16 F25 I25 N26 P16 N43 N54 N32">
    <cfRule type="containsErrors" dxfId="1256" priority="34">
      <formula>ISERROR(F16)</formula>
    </cfRule>
  </conditionalFormatting>
  <conditionalFormatting sqref="M18">
    <cfRule type="containsErrors" dxfId="1255" priority="33">
      <formula>ISERROR(M18)</formula>
    </cfRule>
  </conditionalFormatting>
  <conditionalFormatting sqref="N33">
    <cfRule type="containsErrors" dxfId="1254" priority="32">
      <formula>ISERROR(N33)</formula>
    </cfRule>
  </conditionalFormatting>
  <conditionalFormatting sqref="N44">
    <cfRule type="containsErrors" dxfId="1253" priority="31">
      <formula>ISERROR(N44)</formula>
    </cfRule>
  </conditionalFormatting>
  <conditionalFormatting sqref="N55">
    <cfRule type="containsErrors" dxfId="1252" priority="30">
      <formula>ISERROR(N55)</formula>
    </cfRule>
  </conditionalFormatting>
  <conditionalFormatting sqref="M33:M42">
    <cfRule type="containsText" dxfId="1251" priority="28" operator="containsText" text="invalid">
      <formula>NOT(ISERROR(SEARCH("invalid",M33)))</formula>
    </cfRule>
  </conditionalFormatting>
  <conditionalFormatting sqref="M44:M53">
    <cfRule type="containsText" dxfId="1250" priority="27" operator="containsText" text="invalid">
      <formula>NOT(ISERROR(SEARCH("invalid",M44)))</formula>
    </cfRule>
  </conditionalFormatting>
  <conditionalFormatting sqref="I26:M31 P30 P28 P26">
    <cfRule type="cellIs" dxfId="1249" priority="25" operator="equal">
      <formula>0</formula>
    </cfRule>
    <cfRule type="containsErrors" dxfId="1248" priority="26">
      <formula>ISERROR(I26)</formula>
    </cfRule>
  </conditionalFormatting>
  <conditionalFormatting sqref="I33:M42 P41 P39 P37 P35 P33">
    <cfRule type="cellIs" dxfId="1247" priority="23" operator="equal">
      <formula>0</formula>
    </cfRule>
    <cfRule type="containsErrors" dxfId="1246" priority="24">
      <formula>ISERROR(I33)</formula>
    </cfRule>
  </conditionalFormatting>
  <conditionalFormatting sqref="I44:N53 P44 P50 P48 P46 P52">
    <cfRule type="cellIs" dxfId="1245" priority="21" operator="equal">
      <formula>0</formula>
    </cfRule>
    <cfRule type="containsErrors" dxfId="1244" priority="22">
      <formula>ISERROR(I44)</formula>
    </cfRule>
  </conditionalFormatting>
  <conditionalFormatting sqref="P30 P28 P26">
    <cfRule type="containsBlanks" dxfId="1243" priority="20">
      <formula>LEN(TRIM(P26))=0</formula>
    </cfRule>
  </conditionalFormatting>
  <conditionalFormatting sqref="I10:I15">
    <cfRule type="containsBlanks" dxfId="1242" priority="19">
      <formula>LEN(TRIM(I10))=0</formula>
    </cfRule>
  </conditionalFormatting>
  <conditionalFormatting sqref="J24:K25">
    <cfRule type="containsText" dxfId="1241" priority="18" operator="containsText" text="too">
      <formula>NOT(ISERROR(SEARCH("too",J24)))</formula>
    </cfRule>
  </conditionalFormatting>
  <conditionalFormatting sqref="E19 E21 E23 E17">
    <cfRule type="containsText" dxfId="1240" priority="17" operator="containsText" text="delete">
      <formula>NOT(ISERROR(SEARCH("delete",E17)))</formula>
    </cfRule>
  </conditionalFormatting>
  <conditionalFormatting sqref="P25">
    <cfRule type="containsText" dxfId="1239" priority="16" operator="containsText" text="seed">
      <formula>NOT(ISERROR(SEARCH("seed",P25)))</formula>
    </cfRule>
  </conditionalFormatting>
  <conditionalFormatting sqref="J24:K25 N24:N25 P25">
    <cfRule type="containsErrors" dxfId="1238" priority="15">
      <formula>ISERROR(J24)</formula>
    </cfRule>
  </conditionalFormatting>
  <conditionalFormatting sqref="M26:M31 M33:M42 M44:M53">
    <cfRule type="cellIs" dxfId="1237" priority="14" operator="lessThan">
      <formula>0</formula>
    </cfRule>
  </conditionalFormatting>
  <conditionalFormatting sqref="P17 P23 P19 P21">
    <cfRule type="containsText" dxfId="1236" priority="13" operator="containsText" text="Need">
      <formula>NOT(ISERROR(SEARCH("Need",P17)))</formula>
    </cfRule>
  </conditionalFormatting>
  <conditionalFormatting sqref="I17:I24">
    <cfRule type="expression" dxfId="1235" priority="12">
      <formula>(G17-H17&lt;2)</formula>
    </cfRule>
  </conditionalFormatting>
  <conditionalFormatting sqref="I17:I24">
    <cfRule type="expression" dxfId="1234" priority="11">
      <formula>(H17&lt;1)</formula>
    </cfRule>
  </conditionalFormatting>
  <conditionalFormatting sqref="I17:I24">
    <cfRule type="expression" dxfId="1233" priority="10">
      <formula>ISBLANK(H17)</formula>
    </cfRule>
  </conditionalFormatting>
  <conditionalFormatting sqref="E17:E18">
    <cfRule type="expression" dxfId="1232" priority="9">
      <formula>ISBLANK(H17)</formula>
    </cfRule>
  </conditionalFormatting>
  <conditionalFormatting sqref="E19:E20">
    <cfRule type="expression" dxfId="1231" priority="8">
      <formula>ISBLANK(H19)</formula>
    </cfRule>
  </conditionalFormatting>
  <conditionalFormatting sqref="E21:E22">
    <cfRule type="expression" dxfId="1230" priority="7">
      <formula>ISBLANK(H21)</formula>
    </cfRule>
  </conditionalFormatting>
  <conditionalFormatting sqref="E23:E24">
    <cfRule type="expression" dxfId="1229" priority="6">
      <formula>ISBLANK(H23)</formula>
    </cfRule>
  </conditionalFormatting>
  <conditionalFormatting sqref="P10:AN15">
    <cfRule type="containsText" dxfId="1228" priority="4" operator="containsText" text="meter">
      <formula>NOT(ISERROR(SEARCH("meter",P10)))</formula>
    </cfRule>
    <cfRule type="containsText" dxfId="1227" priority="5" operator="containsText" text="False">
      <formula>NOT(ISERROR(SEARCH("False",P10)))</formula>
    </cfRule>
  </conditionalFormatting>
  <conditionalFormatting sqref="I10:I11">
    <cfRule type="expression" dxfId="1226" priority="3">
      <formula>I10&lt;0</formula>
    </cfRule>
  </conditionalFormatting>
  <conditionalFormatting sqref="I12:I13">
    <cfRule type="expression" dxfId="1225" priority="2">
      <formula>I12&lt;0</formula>
    </cfRule>
  </conditionalFormatting>
  <conditionalFormatting sqref="I14:I15">
    <cfRule type="expression" dxfId="1224" priority="1">
      <formula>I14&lt;0</formula>
    </cfRule>
  </conditionalFormatting>
  <pageMargins left="0.7" right="0.7" top="0.75" bottom="0.75" header="0.3" footer="0.3"/>
  <pageSetup scale="50" orientation="landscape" r:id="rId1"/>
  <colBreaks count="1" manualBreakCount="1">
    <brk id="1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70"/>
  <sheetViews>
    <sheetView showGridLines="0" topLeftCell="A30" zoomScaleNormal="100" workbookViewId="0">
      <selection activeCell="A56" sqref="A56:G63"/>
    </sheetView>
  </sheetViews>
  <sheetFormatPr defaultRowHeight="12.75" x14ac:dyDescent="0.2"/>
  <cols>
    <col min="1" max="1" width="18" style="1" customWidth="1"/>
    <col min="2" max="8" width="11.7109375" style="1" customWidth="1"/>
    <col min="9" max="13" width="13.7109375" style="1" customWidth="1"/>
    <col min="14" max="14" width="15.7109375" style="1" customWidth="1"/>
    <col min="15" max="15" width="1.28515625" style="43" customWidth="1"/>
    <col min="16" max="16384" width="9.140625" style="1"/>
  </cols>
  <sheetData>
    <row r="1" spans="1:40" ht="12.75" customHeight="1" x14ac:dyDescent="0.2">
      <c r="A1" s="78" t="s">
        <v>25</v>
      </c>
      <c r="B1" s="79" t="s">
        <v>24</v>
      </c>
      <c r="C1" s="79"/>
      <c r="D1" s="19"/>
      <c r="E1" s="281" t="s">
        <v>22</v>
      </c>
      <c r="F1" s="281"/>
      <c r="G1" s="281"/>
      <c r="H1" s="281"/>
      <c r="I1" s="281"/>
      <c r="J1" s="281"/>
      <c r="K1" s="281"/>
      <c r="L1" s="281"/>
      <c r="M1" s="281"/>
      <c r="N1" s="282"/>
      <c r="O1" s="34"/>
    </row>
    <row r="2" spans="1:40" ht="12.75" customHeight="1" x14ac:dyDescent="0.2">
      <c r="A2" s="2" t="s">
        <v>19</v>
      </c>
      <c r="B2" s="3" t="s">
        <v>19</v>
      </c>
      <c r="C2" s="20"/>
      <c r="D2" s="14"/>
      <c r="E2" s="283"/>
      <c r="F2" s="283"/>
      <c r="G2" s="283"/>
      <c r="H2" s="283"/>
      <c r="I2" s="283"/>
      <c r="J2" s="283"/>
      <c r="K2" s="283"/>
      <c r="L2" s="283"/>
      <c r="M2" s="283"/>
      <c r="N2" s="284"/>
      <c r="O2" s="34"/>
    </row>
    <row r="3" spans="1:40" ht="12.75" customHeight="1" x14ac:dyDescent="0.2">
      <c r="A3" s="25"/>
      <c r="B3" s="285"/>
      <c r="C3" s="285"/>
      <c r="D3" s="23"/>
      <c r="E3" s="283"/>
      <c r="F3" s="283"/>
      <c r="G3" s="283"/>
      <c r="H3" s="283"/>
      <c r="I3" s="283"/>
      <c r="J3" s="283"/>
      <c r="K3" s="283"/>
      <c r="L3" s="283"/>
      <c r="M3" s="283"/>
      <c r="N3" s="284"/>
      <c r="O3" s="34"/>
    </row>
    <row r="4" spans="1:40" ht="12.75" customHeight="1" x14ac:dyDescent="0.2">
      <c r="A4" s="2" t="s">
        <v>20</v>
      </c>
      <c r="B4" s="3" t="s">
        <v>20</v>
      </c>
      <c r="C4" s="20"/>
      <c r="D4" s="14"/>
      <c r="E4" s="286" t="s">
        <v>21</v>
      </c>
      <c r="F4" s="286"/>
      <c r="G4" s="286"/>
      <c r="H4" s="286"/>
      <c r="I4" s="286"/>
      <c r="J4" s="286"/>
      <c r="K4" s="286"/>
      <c r="L4" s="286"/>
      <c r="M4" s="286"/>
      <c r="N4" s="287"/>
      <c r="O4" s="35"/>
    </row>
    <row r="5" spans="1:40" ht="12.75" customHeight="1" x14ac:dyDescent="0.2">
      <c r="A5" s="25"/>
      <c r="B5" s="285"/>
      <c r="C5" s="285"/>
      <c r="D5" s="23"/>
      <c r="E5" s="286"/>
      <c r="F5" s="286"/>
      <c r="G5" s="286"/>
      <c r="H5" s="286"/>
      <c r="I5" s="286"/>
      <c r="J5" s="286"/>
      <c r="K5" s="286"/>
      <c r="L5" s="286"/>
      <c r="M5" s="286"/>
      <c r="N5" s="287"/>
      <c r="O5" s="35"/>
    </row>
    <row r="6" spans="1:40" ht="12.75" customHeight="1" x14ac:dyDescent="0.2">
      <c r="A6" s="2" t="s">
        <v>36</v>
      </c>
      <c r="B6" s="3" t="s">
        <v>36</v>
      </c>
      <c r="C6" s="3"/>
      <c r="D6" s="23"/>
      <c r="E6" s="286"/>
      <c r="F6" s="286"/>
      <c r="G6" s="286"/>
      <c r="H6" s="286"/>
      <c r="I6" s="286"/>
      <c r="J6" s="286"/>
      <c r="K6" s="286"/>
      <c r="L6" s="286"/>
      <c r="M6" s="286"/>
      <c r="N6" s="287"/>
      <c r="O6" s="35"/>
    </row>
    <row r="7" spans="1:40" ht="12.75" customHeight="1" x14ac:dyDescent="0.2">
      <c r="A7" s="24"/>
      <c r="B7" s="288"/>
      <c r="C7" s="288"/>
      <c r="D7" s="31"/>
      <c r="E7" s="289"/>
      <c r="F7" s="289"/>
      <c r="G7" s="289"/>
      <c r="H7" s="289"/>
      <c r="I7" s="289"/>
      <c r="J7" s="289"/>
      <c r="K7" s="289"/>
      <c r="L7" s="21"/>
      <c r="M7" s="289"/>
      <c r="N7" s="290"/>
      <c r="O7" s="36"/>
    </row>
    <row r="8" spans="1:40" ht="14.25" customHeight="1" x14ac:dyDescent="0.2">
      <c r="A8" s="262" t="s">
        <v>0</v>
      </c>
      <c r="B8" s="83" t="s">
        <v>1</v>
      </c>
      <c r="C8" s="82" t="s">
        <v>40</v>
      </c>
      <c r="D8" s="264" t="s">
        <v>9</v>
      </c>
      <c r="E8" s="264" t="s">
        <v>10</v>
      </c>
      <c r="F8" s="264" t="s">
        <v>11</v>
      </c>
      <c r="G8" s="266" t="s">
        <v>7</v>
      </c>
      <c r="H8" s="266"/>
      <c r="I8" s="267" t="s">
        <v>37</v>
      </c>
      <c r="J8" s="267" t="s">
        <v>8</v>
      </c>
      <c r="K8" s="267" t="s">
        <v>12</v>
      </c>
      <c r="L8" s="267" t="s">
        <v>38</v>
      </c>
      <c r="M8" s="267" t="s">
        <v>39</v>
      </c>
      <c r="N8" s="299" t="s">
        <v>13</v>
      </c>
      <c r="O8" s="37"/>
    </row>
    <row r="9" spans="1:40" ht="55.5" customHeight="1" thickBot="1" x14ac:dyDescent="0.25">
      <c r="A9" s="263"/>
      <c r="B9" s="301" t="s">
        <v>43</v>
      </c>
      <c r="C9" s="302"/>
      <c r="D9" s="265"/>
      <c r="E9" s="265"/>
      <c r="F9" s="265"/>
      <c r="G9" s="69" t="s">
        <v>2</v>
      </c>
      <c r="H9" s="69" t="s">
        <v>3</v>
      </c>
      <c r="I9" s="268"/>
      <c r="J9" s="268"/>
      <c r="K9" s="268"/>
      <c r="L9" s="268"/>
      <c r="M9" s="268"/>
      <c r="N9" s="300"/>
      <c r="O9" s="37"/>
    </row>
    <row r="10" spans="1:40" ht="15" customHeight="1" x14ac:dyDescent="0.2">
      <c r="A10" s="276" t="s">
        <v>45</v>
      </c>
      <c r="B10" s="277"/>
      <c r="C10" s="165"/>
      <c r="D10" s="254">
        <v>1</v>
      </c>
      <c r="E10" s="292"/>
      <c r="F10" s="293"/>
      <c r="G10" s="279"/>
      <c r="H10" s="280"/>
      <c r="I10" s="271" t="str">
        <f>IF(AND(G10&gt;0,H10&gt;0),G10-H10,"")</f>
        <v/>
      </c>
      <c r="J10" s="90"/>
      <c r="K10" s="91"/>
      <c r="L10" s="71"/>
      <c r="M10" s="71"/>
      <c r="N10" s="72"/>
      <c r="O10" s="85"/>
      <c r="P10" s="136" t="str">
        <f>IF(ISBLANK(H10),"",IF(AND(I10&gt;0.2,I10&lt;0.3),"Contamination, Labware, or Supersaturation of Dilution (D.I.) water.",IF(AND(I10&gt;0.29),"Review SOP's and fix the contamination issue.",IF(AND(I10&lt;0),"D.O. meter equipment issues."))))</f>
        <v/>
      </c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</row>
    <row r="11" spans="1:40" ht="15" customHeight="1" x14ac:dyDescent="0.2">
      <c r="A11" s="272"/>
      <c r="B11" s="278"/>
      <c r="C11" s="148"/>
      <c r="D11" s="255"/>
      <c r="E11" s="294"/>
      <c r="F11" s="295"/>
      <c r="G11" s="274"/>
      <c r="H11" s="201"/>
      <c r="I11" s="269"/>
      <c r="J11" s="92"/>
      <c r="K11" s="93"/>
      <c r="L11" s="59"/>
      <c r="M11" s="59"/>
      <c r="N11" s="61"/>
      <c r="O11" s="85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</row>
    <row r="12" spans="1:40" ht="15" customHeight="1" x14ac:dyDescent="0.2">
      <c r="A12" s="258" t="s">
        <v>45</v>
      </c>
      <c r="B12" s="273"/>
      <c r="C12" s="148"/>
      <c r="D12" s="255">
        <v>2</v>
      </c>
      <c r="E12" s="294"/>
      <c r="F12" s="295"/>
      <c r="G12" s="170"/>
      <c r="H12" s="170"/>
      <c r="I12" s="269" t="str">
        <f>IF(AND(G12&gt;0,H12&gt;0),G12-H12,"")</f>
        <v/>
      </c>
      <c r="J12" s="92"/>
      <c r="K12" s="93"/>
      <c r="L12" s="59"/>
      <c r="M12" s="59"/>
      <c r="N12" s="61"/>
      <c r="O12" s="86"/>
      <c r="P12" s="136" t="str">
        <f>IF(ISBLANK(H12),"",IF(AND(I12&gt;0.2,I12&lt;0.3),"Contamination, Labware, or Supersaturation of Dilution (D.I.) water.",IF(AND(I12&gt;0.29),"Review SOP's and fix the contamination issue.",IF(AND(I12&lt;0),"D.O. meter equipment issues."))))</f>
        <v/>
      </c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</row>
    <row r="13" spans="1:40" ht="15" customHeight="1" x14ac:dyDescent="0.2">
      <c r="A13" s="272"/>
      <c r="B13" s="274"/>
      <c r="C13" s="148"/>
      <c r="D13" s="255"/>
      <c r="E13" s="294"/>
      <c r="F13" s="295"/>
      <c r="G13" s="275"/>
      <c r="H13" s="275"/>
      <c r="I13" s="270"/>
      <c r="J13" s="92"/>
      <c r="K13" s="93"/>
      <c r="L13" s="59"/>
      <c r="M13" s="59"/>
      <c r="N13" s="61"/>
      <c r="O13" s="8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</row>
    <row r="14" spans="1:40" ht="15" customHeight="1" x14ac:dyDescent="0.2">
      <c r="A14" s="325" t="s">
        <v>45</v>
      </c>
      <c r="B14" s="278"/>
      <c r="C14" s="148"/>
      <c r="D14" s="255">
        <v>3</v>
      </c>
      <c r="E14" s="294"/>
      <c r="F14" s="295"/>
      <c r="G14" s="147"/>
      <c r="H14" s="147"/>
      <c r="I14" s="269" t="str">
        <f>IF(AND(G14&gt;0,H14&gt;0),G14-H14,"")</f>
        <v/>
      </c>
      <c r="J14" s="92"/>
      <c r="K14" s="93"/>
      <c r="L14" s="59"/>
      <c r="M14" s="59"/>
      <c r="N14" s="61"/>
      <c r="O14" s="86"/>
      <c r="P14" s="136" t="str">
        <f>IF(ISBLANK(H14),"",IF(AND(I14&gt;0.2,I14&lt;0.3),"Contamination, Labware, or Supersaturation of Dilution (D.I.) water.",IF(AND(I14&gt;0.29),"Review SOP's and fix the contamination issue.",IF(AND(I14&lt;0),"D.O. meter equipment issues."))))</f>
        <v/>
      </c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</row>
    <row r="15" spans="1:40" ht="15" customHeight="1" thickBot="1" x14ac:dyDescent="0.25">
      <c r="A15" s="326"/>
      <c r="B15" s="291"/>
      <c r="C15" s="149"/>
      <c r="D15" s="260"/>
      <c r="E15" s="296"/>
      <c r="F15" s="297"/>
      <c r="G15" s="156"/>
      <c r="H15" s="156"/>
      <c r="I15" s="298"/>
      <c r="J15" s="92"/>
      <c r="K15" s="93"/>
      <c r="L15" s="59"/>
      <c r="M15" s="59"/>
      <c r="N15" s="62"/>
      <c r="O15" s="8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</row>
    <row r="16" spans="1:40" ht="13.5" thickBot="1" x14ac:dyDescent="0.25">
      <c r="A16" s="8" t="s">
        <v>6</v>
      </c>
      <c r="B16" s="11"/>
      <c r="C16" s="9"/>
      <c r="D16" s="10"/>
      <c r="E16" s="31"/>
      <c r="F16" s="47"/>
      <c r="G16" s="251" t="s">
        <v>17</v>
      </c>
      <c r="H16" s="252"/>
      <c r="I16" s="80" t="e">
        <f>AVERAGEIF(I10:I15,"&gt;0")</f>
        <v>#DIV/0!</v>
      </c>
      <c r="J16" s="92"/>
      <c r="K16" s="93"/>
      <c r="L16" s="59"/>
      <c r="M16" s="59"/>
      <c r="N16" s="63"/>
      <c r="O16" s="87"/>
      <c r="P16" s="336" t="e">
        <f>IF(I16&gt;0.2,"Outside QA/QC parameters.","")</f>
        <v>#DIV/0!</v>
      </c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</row>
    <row r="17" spans="1:40" ht="15" customHeight="1" x14ac:dyDescent="0.2">
      <c r="A17" s="276" t="s">
        <v>4</v>
      </c>
      <c r="B17" s="165"/>
      <c r="C17" s="165"/>
      <c r="D17" s="254">
        <v>4</v>
      </c>
      <c r="E17" s="333" t="str">
        <f t="shared" ref="E17:E23" si="0">IF(AND(I17&gt;=2,H17&gt;=1),"","Delete Seed Values")</f>
        <v>Delete Seed Values</v>
      </c>
      <c r="F17" s="340"/>
      <c r="G17" s="169"/>
      <c r="H17" s="169"/>
      <c r="I17" s="334" t="str">
        <f t="shared" ref="I17:I23" si="1">IF(ISBLANK(H17),"",(G17-H17))</f>
        <v/>
      </c>
      <c r="J17" s="60"/>
      <c r="K17" s="60"/>
      <c r="L17" s="58"/>
      <c r="M17" s="58"/>
      <c r="N17" s="64"/>
      <c r="O17" s="84"/>
      <c r="P17" s="335" t="str">
        <f>IF(ISBLANK(H17),"",IF(AND(H17&lt;1),"Need to DELETE this individual seed control sample to perform accuarate SCF calculation. D.O. Depletion &lt; 1.0 mg/L remaining in bottle. Environmental sample too strong. Use LESS Sample. Need more nutrient water in bottle. Sample is not dilute enough.",IF(AND(G17-H17&lt;2),"Need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</row>
    <row r="18" spans="1:40" ht="15" customHeight="1" x14ac:dyDescent="0.2">
      <c r="A18" s="272"/>
      <c r="B18" s="148"/>
      <c r="C18" s="148"/>
      <c r="D18" s="255"/>
      <c r="E18" s="333"/>
      <c r="F18" s="256"/>
      <c r="G18" s="147"/>
      <c r="H18" s="147"/>
      <c r="I18" s="257"/>
      <c r="J18" s="60"/>
      <c r="K18" s="60"/>
      <c r="L18" s="10"/>
      <c r="M18" s="54"/>
      <c r="N18" s="65"/>
      <c r="O18" s="38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</row>
    <row r="19" spans="1:40" ht="15" customHeight="1" x14ac:dyDescent="0.2">
      <c r="A19" s="258" t="s">
        <v>4</v>
      </c>
      <c r="B19" s="148"/>
      <c r="C19" s="148"/>
      <c r="D19" s="255">
        <v>5</v>
      </c>
      <c r="E19" s="333" t="str">
        <f t="shared" si="0"/>
        <v>Delete Seed Values</v>
      </c>
      <c r="F19" s="256"/>
      <c r="G19" s="147"/>
      <c r="H19" s="147"/>
      <c r="I19" s="257" t="str">
        <f t="shared" si="1"/>
        <v/>
      </c>
      <c r="J19" s="60"/>
      <c r="K19" s="60"/>
      <c r="L19" s="55"/>
      <c r="M19" s="56"/>
      <c r="N19" s="75"/>
      <c r="O19" s="31"/>
      <c r="P19" s="335" t="str">
        <f t="shared" ref="P19" si="2">IF(ISBLANK(H19),"",IF(AND(H19&lt;1),"Need to DELETE this individual seed control sample to perform accuarate SCF calculation. D.O. Depletion &lt; 1.0 mg/L remaining in bottle. Environmental sample too strong. Use LESS Sample. Need more nutrient water in bottle. Sample is not dilute enough.",IF(AND(G19-H19&lt;2),"Need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</row>
    <row r="20" spans="1:40" ht="15" customHeight="1" x14ac:dyDescent="0.2">
      <c r="A20" s="272"/>
      <c r="B20" s="148"/>
      <c r="C20" s="148"/>
      <c r="D20" s="255"/>
      <c r="E20" s="333"/>
      <c r="F20" s="256"/>
      <c r="G20" s="147"/>
      <c r="H20" s="147"/>
      <c r="I20" s="257"/>
      <c r="J20" s="60"/>
      <c r="K20" s="60"/>
      <c r="L20" s="57"/>
      <c r="M20" s="56"/>
      <c r="N20" s="75"/>
      <c r="O20" s="31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</row>
    <row r="21" spans="1:40" ht="15" customHeight="1" x14ac:dyDescent="0.2">
      <c r="A21" s="258" t="s">
        <v>44</v>
      </c>
      <c r="B21" s="148"/>
      <c r="C21" s="148"/>
      <c r="D21" s="255">
        <v>6</v>
      </c>
      <c r="E21" s="333" t="str">
        <f t="shared" si="0"/>
        <v>Delete Seed Values</v>
      </c>
      <c r="F21" s="256"/>
      <c r="G21" s="147"/>
      <c r="H21" s="147"/>
      <c r="I21" s="257" t="str">
        <f t="shared" si="1"/>
        <v/>
      </c>
      <c r="J21" s="60"/>
      <c r="K21" s="60"/>
      <c r="L21" s="57"/>
      <c r="M21" s="56"/>
      <c r="N21" s="75"/>
      <c r="O21" s="31"/>
      <c r="P21" s="335" t="str">
        <f t="shared" ref="P21" si="3">IF(ISBLANK(H21),"",IF(AND(H21&lt;1),"Need to DELETE this individual seed control sample to perform accuarate SCF calculation. D.O. Depletion &lt; 1.0 mg/L remaining in bottle. Environmental sample too strong. Use LESS Sample. Need more nutrient water in bottle. Sample is not dilute enough.",IF(AND(G21-H21&lt;2),"Need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</row>
    <row r="22" spans="1:40" ht="15" customHeight="1" x14ac:dyDescent="0.2">
      <c r="A22" s="272"/>
      <c r="B22" s="148"/>
      <c r="C22" s="148"/>
      <c r="D22" s="255"/>
      <c r="E22" s="333"/>
      <c r="F22" s="256"/>
      <c r="G22" s="147"/>
      <c r="H22" s="147"/>
      <c r="I22" s="257"/>
      <c r="J22" s="60"/>
      <c r="K22" s="60"/>
      <c r="L22" s="57"/>
      <c r="M22" s="56"/>
      <c r="N22" s="75"/>
      <c r="O22" s="31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</row>
    <row r="23" spans="1:40" ht="15" customHeight="1" thickBot="1" x14ac:dyDescent="0.25">
      <c r="A23" s="258" t="s">
        <v>4</v>
      </c>
      <c r="B23" s="148"/>
      <c r="C23" s="148"/>
      <c r="D23" s="255">
        <v>7</v>
      </c>
      <c r="E23" s="333" t="str">
        <f t="shared" si="0"/>
        <v>Delete Seed Values</v>
      </c>
      <c r="F23" s="148"/>
      <c r="G23" s="147"/>
      <c r="H23" s="147"/>
      <c r="I23" s="257" t="str">
        <f t="shared" si="1"/>
        <v/>
      </c>
      <c r="J23" s="73"/>
      <c r="K23" s="73"/>
      <c r="L23" s="74"/>
      <c r="M23" s="76"/>
      <c r="N23" s="77"/>
      <c r="O23" s="31"/>
      <c r="P23" s="335" t="str">
        <f t="shared" ref="P23" si="4">IF(ISBLANK(H23),"",IF(AND(H23&lt;1),"Need to DELETE mLs Seed to perform accuarate SCF calculation. D.O. Depletion &lt; 1.0 mg/L remaining in bottle. Environmental sample too strong. Use LESS Sample. Need more nutrient water in bottle. Sample is not dilute enough.",IF(AND(G23-H23&lt;2),"Need to DELETE mLs Seed to perform accuarate SCF calculation. D.O. Depletion less than at least 2.0 mg/L. Environmental sample too weak. Use MORE Sample. Need less nutrient water in bottle. Sample is too dilute.","")))</f>
        <v/>
      </c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</row>
    <row r="24" spans="1:40" ht="15" customHeight="1" thickBot="1" x14ac:dyDescent="0.25">
      <c r="A24" s="259"/>
      <c r="B24" s="149"/>
      <c r="C24" s="149"/>
      <c r="D24" s="260"/>
      <c r="E24" s="333"/>
      <c r="F24" s="149"/>
      <c r="G24" s="156"/>
      <c r="H24" s="156"/>
      <c r="I24" s="261"/>
      <c r="J24" s="328" t="e">
        <f>IF(N24&lt;0.6,"SCF too Weak?","")</f>
        <v>#DIV/0!</v>
      </c>
      <c r="K24" s="328"/>
      <c r="L24" s="327" t="s">
        <v>46</v>
      </c>
      <c r="M24" s="327"/>
      <c r="N24" s="324" t="e">
        <f>IF(F25&gt;0,I25/F25,"")</f>
        <v>#DIV/0!</v>
      </c>
      <c r="O24" s="31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</row>
    <row r="25" spans="1:40" ht="15" customHeight="1" thickBot="1" x14ac:dyDescent="0.25">
      <c r="A25" s="8" t="s">
        <v>6</v>
      </c>
      <c r="B25" s="11"/>
      <c r="C25" s="9"/>
      <c r="D25" s="10"/>
      <c r="E25" s="31"/>
      <c r="F25" s="68" t="e">
        <f>AVERAGEIF(F17:F24,"&gt;0")</f>
        <v>#DIV/0!</v>
      </c>
      <c r="G25" s="251"/>
      <c r="H25" s="252"/>
      <c r="I25" s="81" t="e">
        <f>AVERAGEIF(I17:I24,"&gt;0")</f>
        <v>#DIV/0!</v>
      </c>
      <c r="J25" s="328" t="e">
        <f>IF(N24&gt;1,"SCF too Strong?","")</f>
        <v>#DIV/0!</v>
      </c>
      <c r="K25" s="328"/>
      <c r="L25" s="327"/>
      <c r="M25" s="327"/>
      <c r="N25" s="324"/>
      <c r="O25" s="31"/>
      <c r="P25" s="335" t="e">
        <f>IF(AND(N24&gt;1),"Increase dilution water. Seed correction sample too strong.",IF(AND(N24&lt;0.6),"Decrease dilution water. Seed correction sample too weak.",""))</f>
        <v>#DIV/0!</v>
      </c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</row>
    <row r="26" spans="1:40" ht="15" customHeight="1" x14ac:dyDescent="0.2">
      <c r="A26" s="253" t="s">
        <v>14</v>
      </c>
      <c r="B26" s="165"/>
      <c r="C26" s="165"/>
      <c r="D26" s="254">
        <v>8</v>
      </c>
      <c r="E26" s="167"/>
      <c r="F26" s="165"/>
      <c r="G26" s="169"/>
      <c r="H26" s="169"/>
      <c r="I26" s="238" t="str">
        <f>IF(AND(G26&gt;0,H26&gt;0),G26-H26,"")</f>
        <v/>
      </c>
      <c r="J26" s="238" t="str">
        <f>IF(F26&gt;0,N24*F26,"")</f>
        <v/>
      </c>
      <c r="K26" s="238" t="str">
        <f>IF(AND(G26&gt;0,H26&gt;0),I26-J26,"")</f>
        <v/>
      </c>
      <c r="L26" s="240">
        <f>IF(E26&gt;0,300/E26,0)</f>
        <v>0</v>
      </c>
      <c r="M26" s="240" t="str">
        <f>IF(AND(I26&gt;=2,H26&gt;=1),L26*K26,"INVALID")</f>
        <v>INVALID</v>
      </c>
      <c r="N26" s="242" t="e">
        <f>N32</f>
        <v>#DIV/0!</v>
      </c>
      <c r="O26" s="32"/>
      <c r="P26" s="136" t="str">
        <f>IF(ISBLANK(H26),"",IF(AND(M26&gt;228.5),"Decrease mLs of seed delivered to GGA bottle. Confirm with last 20 Standard deviation results.",IF(AND(M26&lt;167.5),"Increase mLs of seed delivered to GGA bottle. Confirm with last 20 Standard deviation results.","")))</f>
        <v/>
      </c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</row>
    <row r="27" spans="1:40" ht="15" customHeight="1" x14ac:dyDescent="0.2">
      <c r="A27" s="233"/>
      <c r="B27" s="148"/>
      <c r="C27" s="148"/>
      <c r="D27" s="255"/>
      <c r="E27" s="152"/>
      <c r="F27" s="148"/>
      <c r="G27" s="147"/>
      <c r="H27" s="147"/>
      <c r="I27" s="228"/>
      <c r="J27" s="239"/>
      <c r="K27" s="228"/>
      <c r="L27" s="241"/>
      <c r="M27" s="241"/>
      <c r="N27" s="243"/>
      <c r="O27" s="32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</row>
    <row r="28" spans="1:40" ht="15" customHeight="1" x14ac:dyDescent="0.2">
      <c r="A28" s="233" t="s">
        <v>14</v>
      </c>
      <c r="B28" s="148"/>
      <c r="C28" s="148"/>
      <c r="D28" s="235">
        <v>9</v>
      </c>
      <c r="E28" s="229"/>
      <c r="F28" s="227" t="str">
        <f>IF(F26&gt;0,F26,"")</f>
        <v/>
      </c>
      <c r="G28" s="147"/>
      <c r="H28" s="147"/>
      <c r="I28" s="228" t="str">
        <f>IF(AND(G28&gt;0,H28&gt;0),G28-H28,"")</f>
        <v/>
      </c>
      <c r="J28" s="239" t="e">
        <f>IF(F28&gt;0,N24*F28,"")</f>
        <v>#DIV/0!</v>
      </c>
      <c r="K28" s="239" t="str">
        <f>IF(AND(G28&gt;0,H28&gt;0),I28-J28,"")</f>
        <v/>
      </c>
      <c r="L28" s="247">
        <f>IF(E28&gt;0,300/E28,0)</f>
        <v>0</v>
      </c>
      <c r="M28" s="241" t="str">
        <f t="shared" ref="M28" si="5">IF(AND(I28&gt;=2,H28&gt;=1),L28*K28,"INVALID")</f>
        <v>INVALID</v>
      </c>
      <c r="N28" s="243"/>
      <c r="O28" s="32"/>
      <c r="P28" s="136" t="str">
        <f>IF(ISBLANK(H28),"",IF(AND(M28&gt;228.5),"Decrease mLs of seed delivered to GGA bottle. Confirm with last 20 Standard deviation results.",IF(AND(M28&lt;167.5),"Increase mLs of seed delivered to GGA bottle. Confirm with last 20 Standard deviation results.","")))</f>
        <v/>
      </c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</row>
    <row r="29" spans="1:40" ht="15" customHeight="1" x14ac:dyDescent="0.2">
      <c r="A29" s="233"/>
      <c r="B29" s="148"/>
      <c r="C29" s="148"/>
      <c r="D29" s="237"/>
      <c r="E29" s="229"/>
      <c r="F29" s="227"/>
      <c r="G29" s="147"/>
      <c r="H29" s="147"/>
      <c r="I29" s="228"/>
      <c r="J29" s="245"/>
      <c r="K29" s="246"/>
      <c r="L29" s="248"/>
      <c r="M29" s="241"/>
      <c r="N29" s="243"/>
      <c r="O29" s="32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</row>
    <row r="30" spans="1:40" ht="15" customHeight="1" x14ac:dyDescent="0.2">
      <c r="A30" s="233" t="s">
        <v>14</v>
      </c>
      <c r="B30" s="148"/>
      <c r="C30" s="148"/>
      <c r="D30" s="235">
        <v>10</v>
      </c>
      <c r="E30" s="229"/>
      <c r="F30" s="227" t="str">
        <f>IF(F26&gt;0,F26,"")</f>
        <v/>
      </c>
      <c r="G30" s="147"/>
      <c r="H30" s="147"/>
      <c r="I30" s="228" t="str">
        <f>IF(AND(G30&gt;0,H30&gt;0),G30-H30,"")</f>
        <v/>
      </c>
      <c r="J30" s="239" t="e">
        <f>IF(F30&gt;0,N24*F30,"")</f>
        <v>#DIV/0!</v>
      </c>
      <c r="K30" s="228" t="str">
        <f>IF(AND(G30&gt;0,H30&gt;0),I30-J30,"")</f>
        <v/>
      </c>
      <c r="L30" s="241">
        <f>IF(E30&gt;0,300/E30,0)</f>
        <v>0</v>
      </c>
      <c r="M30" s="241" t="str">
        <f t="shared" ref="M30" si="6">IF(AND(I30&gt;=2,H30&gt;=1),L30*K30,"INVALID")</f>
        <v>INVALID</v>
      </c>
      <c r="N30" s="243"/>
      <c r="O30" s="32"/>
      <c r="P30" s="136" t="str">
        <f t="shared" ref="P30" si="7">IF(ISBLANK(H30),"",IF(AND(M30&gt;228.5),"Decrease mLs of seed delivered to GGA bottle. Confirm with last 20 Standard deviation results.",IF(AND(M30&lt;167.5),"Increase mLs of seed delivered to GGA bottle. Confirm with last 20 Standard deviation results.","")))</f>
        <v/>
      </c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</row>
    <row r="31" spans="1:40" ht="15" customHeight="1" thickBot="1" x14ac:dyDescent="0.25">
      <c r="A31" s="234"/>
      <c r="B31" s="149"/>
      <c r="C31" s="149"/>
      <c r="D31" s="236"/>
      <c r="E31" s="230"/>
      <c r="F31" s="231"/>
      <c r="G31" s="147"/>
      <c r="H31" s="147"/>
      <c r="I31" s="232"/>
      <c r="J31" s="249"/>
      <c r="K31" s="232"/>
      <c r="L31" s="250"/>
      <c r="M31" s="250"/>
      <c r="N31" s="244"/>
      <c r="O31" s="32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</row>
    <row r="32" spans="1:40" ht="13.5" thickBot="1" x14ac:dyDescent="0.25">
      <c r="A32" s="8" t="s">
        <v>6</v>
      </c>
      <c r="B32" s="50"/>
      <c r="C32" s="9"/>
      <c r="D32" s="10"/>
      <c r="E32" s="9"/>
      <c r="F32" s="51"/>
      <c r="G32" s="50"/>
      <c r="H32" s="50"/>
      <c r="I32" s="49"/>
      <c r="J32" s="11"/>
      <c r="K32" s="11"/>
      <c r="L32" s="49"/>
      <c r="M32" s="48" t="s">
        <v>5</v>
      </c>
      <c r="N32" s="52" t="e">
        <f>AVERAGEIF(M26:M31,"&gt;0")</f>
        <v>#DIV/0!</v>
      </c>
      <c r="O32" s="33"/>
      <c r="P32" s="45"/>
      <c r="Q32" s="45"/>
      <c r="R32" s="45"/>
      <c r="S32" s="45"/>
      <c r="T32" s="45"/>
      <c r="U32" s="45"/>
      <c r="V32" s="45"/>
      <c r="W32" s="45"/>
      <c r="X32" s="45"/>
      <c r="Y32" s="46"/>
      <c r="Z32" s="46"/>
      <c r="AA32" s="46"/>
      <c r="AB32" s="46"/>
      <c r="AC32" s="46"/>
      <c r="AD32" s="46"/>
      <c r="AE32" s="46"/>
    </row>
    <row r="33" spans="1:40" ht="15" customHeight="1" x14ac:dyDescent="0.2">
      <c r="A33" s="209" t="s">
        <v>15</v>
      </c>
      <c r="B33" s="211"/>
      <c r="C33" s="211"/>
      <c r="D33" s="212">
        <v>11</v>
      </c>
      <c r="E33" s="213"/>
      <c r="F33" s="214"/>
      <c r="G33" s="217"/>
      <c r="H33" s="195"/>
      <c r="I33" s="196" t="str">
        <f>IF(AND(G33&gt;0,H33&gt;0),G33-H33,"")</f>
        <v/>
      </c>
      <c r="J33" s="203"/>
      <c r="K33" s="206" t="str">
        <f>IF(AND(G33&gt;0,H33&gt;0),I33-J33,"")</f>
        <v/>
      </c>
      <c r="L33" s="218">
        <f>IF(E33&gt;0,300/E33,0)</f>
        <v>0</v>
      </c>
      <c r="M33" s="219" t="str">
        <f>IF(AND(I33&gt;=2,H33&gt;=1),L33*K33,"INVALID")</f>
        <v>INVALID</v>
      </c>
      <c r="N33" s="179" t="e">
        <f>N43</f>
        <v>#DIV/0!</v>
      </c>
      <c r="O33" s="39"/>
      <c r="P33" s="136" t="str">
        <f>IF(ISBLANK(H33),"",IF(AND(H33&lt;1),"D.O. Depletion &lt; 1.0 mg/L remaining in bottle. Environmental sample too strong. Use LESS Sample. Need more nutrient water in bottle. Sample is not dilute enough.",IF(AND(G33-H33&lt;2),"D.O. Depletion less than at least 2.0 mg/L. Environmental sample too weak. Use MORE Sample. Need less nutrient water in bottle. Sample is too dilute.","")))</f>
        <v/>
      </c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</row>
    <row r="34" spans="1:40" ht="15" customHeight="1" x14ac:dyDescent="0.2">
      <c r="A34" s="210"/>
      <c r="B34" s="185"/>
      <c r="C34" s="185"/>
      <c r="D34" s="187"/>
      <c r="E34" s="189"/>
      <c r="F34" s="215"/>
      <c r="G34" s="191"/>
      <c r="H34" s="193"/>
      <c r="I34" s="197"/>
      <c r="J34" s="204"/>
      <c r="K34" s="175"/>
      <c r="L34" s="178"/>
      <c r="M34" s="172"/>
      <c r="N34" s="180"/>
      <c r="O34" s="40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</row>
    <row r="35" spans="1:40" ht="15" customHeight="1" x14ac:dyDescent="0.2">
      <c r="A35" s="182" t="s">
        <v>15</v>
      </c>
      <c r="B35" s="184"/>
      <c r="C35" s="184"/>
      <c r="D35" s="186">
        <v>12</v>
      </c>
      <c r="E35" s="188"/>
      <c r="F35" s="215"/>
      <c r="G35" s="190"/>
      <c r="H35" s="192"/>
      <c r="I35" s="194" t="str">
        <f t="shared" ref="I35" si="8">IF(AND(G35&gt;0,H35&gt;0),G35-H35,"")</f>
        <v/>
      </c>
      <c r="J35" s="204"/>
      <c r="K35" s="175" t="str">
        <f t="shared" ref="K35" si="9">IF(AND(G35&gt;0,H35&gt;0),I35-J35,"")</f>
        <v/>
      </c>
      <c r="L35" s="172">
        <f t="shared" ref="L35" si="10">IF(E35&gt;0,300/E35,0)</f>
        <v>0</v>
      </c>
      <c r="M35" s="172" t="str">
        <f>IF(AND(I35&gt;=2,H35&gt;=1),L35*K35,"INVALID")</f>
        <v>INVALID</v>
      </c>
      <c r="N35" s="180"/>
      <c r="O35" s="40"/>
      <c r="P35" s="136" t="str">
        <f t="shared" ref="P35" si="11">IF(ISBLANK(H35),"",IF(AND(H35&lt;1),"D.O. Depletion &lt; 1.0 mg/L remaining in bottle. Environmental sample too strong. Use LESS Sample. Need more nutrient water in bottle. Sample is not dilute enough.",IF(AND(G35-H35&lt;2),"D.O. Depletion less than at least 2.0 mg/L. Environmental sample too weak. Use MORE Sample. Need less nutrient water in bottle. Sample is too dilute.","")))</f>
        <v/>
      </c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</row>
    <row r="36" spans="1:40" ht="15" customHeight="1" x14ac:dyDescent="0.2">
      <c r="A36" s="183"/>
      <c r="B36" s="185"/>
      <c r="C36" s="185"/>
      <c r="D36" s="187"/>
      <c r="E36" s="189"/>
      <c r="F36" s="215"/>
      <c r="G36" s="191"/>
      <c r="H36" s="193"/>
      <c r="I36" s="194"/>
      <c r="J36" s="204"/>
      <c r="K36" s="175"/>
      <c r="L36" s="172"/>
      <c r="M36" s="172"/>
      <c r="N36" s="180"/>
      <c r="O36" s="40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</row>
    <row r="37" spans="1:40" ht="15" customHeight="1" x14ac:dyDescent="0.2">
      <c r="A37" s="198" t="s">
        <v>15</v>
      </c>
      <c r="B37" s="184"/>
      <c r="C37" s="184"/>
      <c r="D37" s="186">
        <v>13</v>
      </c>
      <c r="E37" s="188"/>
      <c r="F37" s="215"/>
      <c r="G37" s="190"/>
      <c r="H37" s="192"/>
      <c r="I37" s="194" t="str">
        <f t="shared" ref="I37:I41" si="12">IF(AND(G37&gt;0,H37&gt;0),G37-H37,"")</f>
        <v/>
      </c>
      <c r="J37" s="204"/>
      <c r="K37" s="175" t="str">
        <f t="shared" ref="K37" si="13">IF(AND(G37&gt;0,H37&gt;0),I37-J37,"")</f>
        <v/>
      </c>
      <c r="L37" s="172">
        <f t="shared" ref="L37" si="14">IF(E37&gt;0,300/E37,0)</f>
        <v>0</v>
      </c>
      <c r="M37" s="172" t="str">
        <f>IF(AND(I37&gt;=2,H37&gt;=1),L37*K37,"INVALID")</f>
        <v>INVALID</v>
      </c>
      <c r="N37" s="180"/>
      <c r="O37" s="40"/>
      <c r="P37" s="136" t="str">
        <f t="shared" ref="P37" si="15">IF(ISBLANK(H37),"",IF(AND(H37&lt;1),"D.O. Depletion &lt; 1.0 mg/L remaining in bottle. Environmental sample too strong. Use LESS Sample. Need more nutrient water in bottle. Sample is not dilute enough.",IF(AND(G37-H37&lt;2),"D.O. Depletion less than at least 2.0 mg/L. Environmental sample too weak. Use MORE Sample. Need less nutrient water in bottle. Sample is too dilute.","")))</f>
        <v/>
      </c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</row>
    <row r="38" spans="1:40" ht="15" customHeight="1" x14ac:dyDescent="0.2">
      <c r="A38" s="182"/>
      <c r="B38" s="220"/>
      <c r="C38" s="220"/>
      <c r="D38" s="221"/>
      <c r="E38" s="222"/>
      <c r="F38" s="215"/>
      <c r="G38" s="223"/>
      <c r="H38" s="224"/>
      <c r="I38" s="173"/>
      <c r="J38" s="204"/>
      <c r="K38" s="175"/>
      <c r="L38" s="172"/>
      <c r="M38" s="172"/>
      <c r="N38" s="180"/>
      <c r="O38" s="41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</row>
    <row r="39" spans="1:40" ht="15" customHeight="1" x14ac:dyDescent="0.2">
      <c r="A39" s="198" t="s">
        <v>15</v>
      </c>
      <c r="B39" s="184"/>
      <c r="C39" s="184"/>
      <c r="D39" s="186">
        <v>14</v>
      </c>
      <c r="E39" s="199"/>
      <c r="F39" s="215"/>
      <c r="G39" s="170"/>
      <c r="H39" s="170"/>
      <c r="I39" s="173" t="str">
        <f t="shared" si="12"/>
        <v/>
      </c>
      <c r="J39" s="204"/>
      <c r="K39" s="175" t="str">
        <f>IF(AND(G39&gt;0,H39&gt;0),I39-J39,"")</f>
        <v/>
      </c>
      <c r="L39" s="178">
        <f>IF(E39&gt;0,300/E39,0)</f>
        <v>0</v>
      </c>
      <c r="M39" s="172" t="str">
        <f>IF(AND(I39&gt;=2,H39&gt;=1),L39*K39,"INVALID")</f>
        <v>INVALID</v>
      </c>
      <c r="N39" s="180"/>
      <c r="O39" s="41"/>
      <c r="P39" s="136" t="str">
        <f t="shared" ref="P39" si="16">IF(ISBLANK(H39),"",IF(AND(H39&lt;1),"D.O. Depletion &lt; 1.0 mg/L remaining in bottle. Environmental sample too strong. Use LESS Sample. Need more nutrient water in bottle. Sample is not dilute enough.",IF(AND(G39-H39&lt;2),"D.O. Depletion less than at least 2.0 mg/L. Environmental sample too weak. Use MORE Sample. Need less nutrient water in bottle. Sample is too dilute.","")))</f>
        <v/>
      </c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</row>
    <row r="40" spans="1:40" ht="15" customHeight="1" x14ac:dyDescent="0.2">
      <c r="A40" s="182"/>
      <c r="B40" s="185"/>
      <c r="C40" s="185"/>
      <c r="D40" s="187"/>
      <c r="E40" s="200"/>
      <c r="F40" s="215"/>
      <c r="G40" s="201"/>
      <c r="H40" s="201"/>
      <c r="I40" s="202"/>
      <c r="J40" s="204"/>
      <c r="K40" s="175"/>
      <c r="L40" s="178"/>
      <c r="M40" s="172"/>
      <c r="N40" s="180"/>
      <c r="O40" s="41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</row>
    <row r="41" spans="1:40" ht="15" customHeight="1" x14ac:dyDescent="0.2">
      <c r="A41" s="198" t="s">
        <v>15</v>
      </c>
      <c r="B41" s="184"/>
      <c r="C41" s="184"/>
      <c r="D41" s="186">
        <v>15</v>
      </c>
      <c r="E41" s="199"/>
      <c r="F41" s="215"/>
      <c r="G41" s="170"/>
      <c r="H41" s="170"/>
      <c r="I41" s="173" t="str">
        <f t="shared" si="12"/>
        <v/>
      </c>
      <c r="J41" s="204"/>
      <c r="K41" s="175" t="str">
        <f t="shared" ref="K41" si="17">IF(AND(G41&gt;0,H41&gt;0),I41-J41,"")</f>
        <v/>
      </c>
      <c r="L41" s="172">
        <f t="shared" ref="L41" si="18">IF(E41&gt;0,300/E41,0)</f>
        <v>0</v>
      </c>
      <c r="M41" s="172" t="str">
        <f>IF(AND(I41&gt;=2,H41&gt;=1),L41*K41,"INVALID")</f>
        <v>INVALID</v>
      </c>
      <c r="N41" s="180"/>
      <c r="O41" s="41"/>
      <c r="P41" s="136" t="str">
        <f t="shared" ref="P41" si="19">IF(ISBLANK(H41),"",IF(AND(H41&lt;1),"D.O. Depletion &lt; 1.0 mg/L remaining in bottle. Environmental sample too strong. Use LESS Sample. Need more nutrient water in bottle. Sample is not dilute enough.",IF(AND(G41-H41&lt;2),"D.O. Depletion less than at least 2.0 mg/L. Environmental sample too weak. Use MORE Sample. Need less nutrient water in bottle. Sample is too dilute.","")))</f>
        <v/>
      </c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</row>
    <row r="42" spans="1:40" ht="15" customHeight="1" thickBot="1" x14ac:dyDescent="0.25">
      <c r="A42" s="207"/>
      <c r="B42" s="208"/>
      <c r="C42" s="208"/>
      <c r="D42" s="225"/>
      <c r="E42" s="226"/>
      <c r="F42" s="216"/>
      <c r="G42" s="171"/>
      <c r="H42" s="171"/>
      <c r="I42" s="174"/>
      <c r="J42" s="205"/>
      <c r="K42" s="176"/>
      <c r="L42" s="177"/>
      <c r="M42" s="177"/>
      <c r="N42" s="181"/>
      <c r="O42" s="41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</row>
    <row r="43" spans="1:40" ht="13.5" thickBot="1" x14ac:dyDescent="0.25">
      <c r="A43" s="8" t="s">
        <v>6</v>
      </c>
      <c r="B43" s="50"/>
      <c r="C43" s="9"/>
      <c r="D43" s="10"/>
      <c r="E43" s="9"/>
      <c r="F43" s="51"/>
      <c r="G43" s="50"/>
      <c r="H43" s="50"/>
      <c r="I43" s="49"/>
      <c r="J43" s="11"/>
      <c r="K43" s="11"/>
      <c r="L43" s="49"/>
      <c r="M43" s="48" t="s">
        <v>15</v>
      </c>
      <c r="N43" s="94" t="e">
        <f>AVERAGEIF(M33:M42,"&gt;0")</f>
        <v>#DIV/0!</v>
      </c>
      <c r="O43" s="33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</row>
    <row r="44" spans="1:40" ht="15" customHeight="1" x14ac:dyDescent="0.2">
      <c r="A44" s="164" t="s">
        <v>16</v>
      </c>
      <c r="B44" s="165"/>
      <c r="C44" s="165"/>
      <c r="D44" s="166">
        <v>16</v>
      </c>
      <c r="E44" s="167"/>
      <c r="F44" s="168" t="str">
        <f>IF(F26&gt;0,F26,"")</f>
        <v/>
      </c>
      <c r="G44" s="169"/>
      <c r="H44" s="169"/>
      <c r="I44" s="139" t="str">
        <f t="shared" ref="I44:I52" si="20">IF(AND(G44&gt;0,H44&gt;0),G44-H44,"")</f>
        <v/>
      </c>
      <c r="J44" s="158" t="e">
        <f>IF(F44&gt;0,N24*F44,"")</f>
        <v>#DIV/0!</v>
      </c>
      <c r="K44" s="159" t="str">
        <f t="shared" ref="K44:K52" si="21">IF(AND(G44&gt;0,H44&gt;0),I44-J44,"")</f>
        <v/>
      </c>
      <c r="L44" s="160">
        <f t="shared" ref="L44:L52" si="22">IF(E44&gt;0,300/E44,0)</f>
        <v>0</v>
      </c>
      <c r="M44" s="160" t="str">
        <f>IF(AND(I44&gt;=2,H44&gt;=1),L44*K44,"INVALID")</f>
        <v>INVALID</v>
      </c>
      <c r="N44" s="161" t="e">
        <f>N54</f>
        <v>#DIV/0!</v>
      </c>
      <c r="O44" s="39"/>
      <c r="P44" s="341" t="str">
        <f>IF(ISBLANK(H44),"",IF(AND(H44&lt;1),"D.O. Depletion &lt; 1.0 mg/L remaining in bottle. Environmental sample too strong. Use LESS Sample. Need more nutrient water in bottle. Sample is not dilute enough.",IF(AND(G44-H44&lt;2),"D.O. Depletion less than at least 2.0 mg/L. Environmental sample too weak. Use MORE Sample. Need less nutrient water in bottle. Sample is too dilute.","")))</f>
        <v/>
      </c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</row>
    <row r="45" spans="1:40" ht="15" customHeight="1" x14ac:dyDescent="0.2">
      <c r="A45" s="131"/>
      <c r="B45" s="148"/>
      <c r="C45" s="148"/>
      <c r="D45" s="157"/>
      <c r="E45" s="152"/>
      <c r="F45" s="154"/>
      <c r="G45" s="147"/>
      <c r="H45" s="147"/>
      <c r="I45" s="139"/>
      <c r="J45" s="141"/>
      <c r="K45" s="143"/>
      <c r="L45" s="145"/>
      <c r="M45" s="145"/>
      <c r="N45" s="162"/>
      <c r="O45" s="39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</row>
    <row r="46" spans="1:40" ht="15" customHeight="1" x14ac:dyDescent="0.2">
      <c r="A46" s="131" t="s">
        <v>16</v>
      </c>
      <c r="B46" s="148"/>
      <c r="C46" s="148"/>
      <c r="D46" s="157">
        <v>17</v>
      </c>
      <c r="E46" s="152"/>
      <c r="F46" s="154" t="str">
        <f>IF(F26&gt;0,F26,"")</f>
        <v/>
      </c>
      <c r="G46" s="147"/>
      <c r="H46" s="147"/>
      <c r="I46" s="139" t="str">
        <f t="shared" si="20"/>
        <v/>
      </c>
      <c r="J46" s="141" t="e">
        <f>IF(F46&gt;0,N24*F46,"")</f>
        <v>#DIV/0!</v>
      </c>
      <c r="K46" s="143" t="str">
        <f t="shared" si="21"/>
        <v/>
      </c>
      <c r="L46" s="145">
        <f t="shared" si="22"/>
        <v>0</v>
      </c>
      <c r="M46" s="145" t="str">
        <f t="shared" ref="M46" si="23">IF(AND(I46&gt;=2,H46&gt;=1),L46*K46,"INVALID")</f>
        <v>INVALID</v>
      </c>
      <c r="N46" s="162"/>
      <c r="O46" s="39"/>
      <c r="P46" s="341" t="str">
        <f t="shared" ref="P46" si="24">IF(ISBLANK(H46),"",IF(AND(H46&lt;1),"D.O. Depletion &lt; 1.0 mg/L remaining in bottle. Environmental sample too strong. Use LESS Sample. Need more nutrient water in bottle. Sample is not dilute enough.",IF(AND(G46-H46&lt;2),"D.O. Depletion less than at least 2.0 mg/L. Environmental sample too weak. Use MORE Sample. Need less nutrient water in bottle. Sample is too dilute.","")))</f>
        <v/>
      </c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41"/>
    </row>
    <row r="47" spans="1:40" ht="15" customHeight="1" x14ac:dyDescent="0.2">
      <c r="A47" s="131"/>
      <c r="B47" s="148"/>
      <c r="C47" s="148"/>
      <c r="D47" s="157"/>
      <c r="E47" s="152"/>
      <c r="F47" s="154"/>
      <c r="G47" s="147"/>
      <c r="H47" s="147"/>
      <c r="I47" s="139"/>
      <c r="J47" s="141"/>
      <c r="K47" s="143"/>
      <c r="L47" s="145"/>
      <c r="M47" s="145"/>
      <c r="N47" s="162"/>
      <c r="O47" s="39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</row>
    <row r="48" spans="1:40" ht="15" customHeight="1" x14ac:dyDescent="0.2">
      <c r="A48" s="131" t="s">
        <v>16</v>
      </c>
      <c r="B48" s="148"/>
      <c r="C48" s="148"/>
      <c r="D48" s="150">
        <v>18</v>
      </c>
      <c r="E48" s="152"/>
      <c r="F48" s="154" t="str">
        <f>IF(F26&gt;0,F26,"")</f>
        <v/>
      </c>
      <c r="G48" s="147"/>
      <c r="H48" s="147"/>
      <c r="I48" s="139" t="str">
        <f t="shared" si="20"/>
        <v/>
      </c>
      <c r="J48" s="141" t="e">
        <f>IF(F48&gt;0,N24*F48,"")</f>
        <v>#DIV/0!</v>
      </c>
      <c r="K48" s="143" t="str">
        <f t="shared" si="21"/>
        <v/>
      </c>
      <c r="L48" s="145">
        <f t="shared" si="22"/>
        <v>0</v>
      </c>
      <c r="M48" s="145" t="str">
        <f t="shared" ref="M48" si="25">IF(AND(I48&gt;=2,H48&gt;=1),L48*K48,"INVALID")</f>
        <v>INVALID</v>
      </c>
      <c r="N48" s="162"/>
      <c r="O48" s="39"/>
      <c r="P48" s="341" t="str">
        <f t="shared" ref="P48" si="26">IF(ISBLANK(H48),"",IF(AND(H48&lt;1),"D.O. Depletion &lt; 1.0 mg/L remaining in bottle. Environmental sample too strong. Use LESS Sample. Need more nutrient water in bottle. Sample is not dilute enough.",IF(AND(G48-H48&lt;2),"D.O. Depletion less than at least 2.0 mg/L. Environmental sample too weak. Use MORE Sample. Need less nutrient water in bottle. Sample is too dilute.","")))</f>
        <v/>
      </c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</row>
    <row r="49" spans="1:40" ht="15" customHeight="1" x14ac:dyDescent="0.2">
      <c r="A49" s="131"/>
      <c r="B49" s="148"/>
      <c r="C49" s="148"/>
      <c r="D49" s="150"/>
      <c r="E49" s="152"/>
      <c r="F49" s="154"/>
      <c r="G49" s="147"/>
      <c r="H49" s="147"/>
      <c r="I49" s="139"/>
      <c r="J49" s="141"/>
      <c r="K49" s="143"/>
      <c r="L49" s="145"/>
      <c r="M49" s="145"/>
      <c r="N49" s="162"/>
      <c r="O49" s="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</row>
    <row r="50" spans="1:40" ht="15" customHeight="1" x14ac:dyDescent="0.2">
      <c r="A50" s="131" t="s">
        <v>16</v>
      </c>
      <c r="B50" s="148"/>
      <c r="C50" s="148"/>
      <c r="D50" s="150">
        <v>19</v>
      </c>
      <c r="E50" s="152"/>
      <c r="F50" s="154" t="str">
        <f>IF(F26&gt;0,F26,"")</f>
        <v/>
      </c>
      <c r="G50" s="147"/>
      <c r="H50" s="147"/>
      <c r="I50" s="139" t="str">
        <f t="shared" si="20"/>
        <v/>
      </c>
      <c r="J50" s="141" t="e">
        <f>IF(F50&gt;0,N24*F50,"")</f>
        <v>#DIV/0!</v>
      </c>
      <c r="K50" s="143" t="str">
        <f t="shared" si="21"/>
        <v/>
      </c>
      <c r="L50" s="145">
        <f t="shared" si="22"/>
        <v>0</v>
      </c>
      <c r="M50" s="145" t="str">
        <f t="shared" ref="M50" si="27">IF(AND(I50&gt;=2,H50&gt;=1),L50*K50,"INVALID")</f>
        <v>INVALID</v>
      </c>
      <c r="N50" s="162"/>
      <c r="O50" s="41"/>
      <c r="P50" s="341" t="str">
        <f t="shared" ref="P50" si="28">IF(ISBLANK(H50),"",IF(AND(H50&lt;1),"D.O. Depletion &lt; 1.0 mg/L remaining in bottle. Environmental sample too strong. Use LESS Sample. Need more nutrient water in bottle. Sample is not dilute enough.",IF(AND(G50-H50&lt;2),"D.O. Depletion less than at least 2.0 mg/L. Environmental sample too weak. Use MORE Sample. Need less nutrient water in bottle. Sample is too dilute.","")))</f>
        <v/>
      </c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</row>
    <row r="51" spans="1:40" ht="15" customHeight="1" x14ac:dyDescent="0.2">
      <c r="A51" s="131"/>
      <c r="B51" s="148"/>
      <c r="C51" s="148"/>
      <c r="D51" s="150"/>
      <c r="E51" s="152"/>
      <c r="F51" s="154"/>
      <c r="G51" s="147"/>
      <c r="H51" s="147"/>
      <c r="I51" s="139"/>
      <c r="J51" s="141"/>
      <c r="K51" s="143"/>
      <c r="L51" s="145"/>
      <c r="M51" s="145"/>
      <c r="N51" s="162"/>
      <c r="O51" s="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</row>
    <row r="52" spans="1:40" ht="15" customHeight="1" x14ac:dyDescent="0.2">
      <c r="A52" s="131" t="s">
        <v>16</v>
      </c>
      <c r="B52" s="148"/>
      <c r="C52" s="148"/>
      <c r="D52" s="150">
        <v>20</v>
      </c>
      <c r="E52" s="152"/>
      <c r="F52" s="154" t="str">
        <f>IF(F26&gt;0,F26,"")</f>
        <v/>
      </c>
      <c r="G52" s="147"/>
      <c r="H52" s="147"/>
      <c r="I52" s="139" t="str">
        <f t="shared" si="20"/>
        <v/>
      </c>
      <c r="J52" s="141" t="e">
        <f>IF(F52&gt;0,N24*F52,"")</f>
        <v>#DIV/0!</v>
      </c>
      <c r="K52" s="143" t="str">
        <f t="shared" si="21"/>
        <v/>
      </c>
      <c r="L52" s="145">
        <f t="shared" si="22"/>
        <v>0</v>
      </c>
      <c r="M52" s="145" t="str">
        <f t="shared" ref="M52" si="29">IF(AND(I52&gt;=2,H52&gt;=1),L52*K52,"INVALID")</f>
        <v>INVALID</v>
      </c>
      <c r="N52" s="162"/>
      <c r="O52" s="41"/>
      <c r="P52" s="341" t="str">
        <f t="shared" ref="P52" si="30">IF(ISBLANK(H52),"",IF(AND(H52&lt;1),"D.O. Depletion &lt; 1.0 mg/L remaining in bottle. Environmental sample too strong. Use LESS Sample. Need more nutrient water in bottle. Sample is not dilute enough.",IF(AND(G52-H52&lt;2),"D.O. Depletion less than at least 2.0 mg/L. Environmental sample too weak. Use MORE Sample. Need less nutrient water in bottle. Sample is too dilute.","")))</f>
        <v/>
      </c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</row>
    <row r="53" spans="1:40" ht="15" customHeight="1" thickBot="1" x14ac:dyDescent="0.25">
      <c r="A53" s="132"/>
      <c r="B53" s="149"/>
      <c r="C53" s="149"/>
      <c r="D53" s="151"/>
      <c r="E53" s="153"/>
      <c r="F53" s="155"/>
      <c r="G53" s="156"/>
      <c r="H53" s="156"/>
      <c r="I53" s="140"/>
      <c r="J53" s="142"/>
      <c r="K53" s="144"/>
      <c r="L53" s="146"/>
      <c r="M53" s="146"/>
      <c r="N53" s="163"/>
      <c r="O53" s="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</row>
    <row r="54" spans="1:40" ht="12.2" customHeight="1" thickBot="1" x14ac:dyDescent="0.25">
      <c r="A54" s="4" t="s">
        <v>6</v>
      </c>
      <c r="B54" s="26"/>
      <c r="C54" s="6"/>
      <c r="D54" s="7"/>
      <c r="E54" s="6"/>
      <c r="F54" s="27"/>
      <c r="G54" s="26"/>
      <c r="H54" s="26"/>
      <c r="I54" s="12"/>
      <c r="J54" s="5"/>
      <c r="K54" s="5"/>
      <c r="L54" s="12"/>
      <c r="M54" s="28" t="s">
        <v>16</v>
      </c>
      <c r="N54" s="29" t="e">
        <f>AVERAGEIF(M44:M49,"&gt;0")</f>
        <v>#DIV/0!</v>
      </c>
      <c r="O54" s="33"/>
    </row>
    <row r="55" spans="1:40" ht="18" customHeight="1" thickBot="1" x14ac:dyDescent="0.25">
      <c r="A55" s="30" t="s">
        <v>26</v>
      </c>
      <c r="B55" s="70"/>
      <c r="C55" s="31"/>
      <c r="D55" s="31"/>
      <c r="E55" s="31"/>
      <c r="F55" s="31"/>
      <c r="G55" s="31"/>
      <c r="H55" s="31"/>
      <c r="I55" s="31"/>
      <c r="J55" s="31"/>
      <c r="K55" s="31"/>
      <c r="L55" s="137" t="s">
        <v>23</v>
      </c>
      <c r="M55" s="138"/>
      <c r="N55" s="44" t="e">
        <f>(N43-N54)/N43*100%</f>
        <v>#DIV/0!</v>
      </c>
      <c r="O55" s="42"/>
    </row>
    <row r="56" spans="1:40" ht="18" customHeight="1" x14ac:dyDescent="0.2">
      <c r="A56" s="315" t="s">
        <v>71</v>
      </c>
      <c r="B56" s="316"/>
      <c r="C56" s="316"/>
      <c r="D56" s="316"/>
      <c r="E56" s="316"/>
      <c r="F56" s="316"/>
      <c r="G56" s="317"/>
      <c r="H56" s="330" t="s">
        <v>41</v>
      </c>
      <c r="I56" s="331"/>
      <c r="J56" s="331"/>
      <c r="K56" s="331"/>
      <c r="L56" s="332"/>
      <c r="M56" s="53" t="s">
        <v>34</v>
      </c>
      <c r="N56" s="22" t="s">
        <v>35</v>
      </c>
      <c r="O56" s="84"/>
      <c r="P56" s="13"/>
      <c r="Q56" s="13"/>
    </row>
    <row r="57" spans="1:40" ht="18" customHeight="1" x14ac:dyDescent="0.2">
      <c r="A57" s="318"/>
      <c r="B57" s="319"/>
      <c r="C57" s="319"/>
      <c r="D57" s="319"/>
      <c r="E57" s="319"/>
      <c r="F57" s="319"/>
      <c r="G57" s="320"/>
      <c r="H57" s="306" t="s">
        <v>48</v>
      </c>
      <c r="I57" s="307"/>
      <c r="J57" s="307"/>
      <c r="K57" s="307"/>
      <c r="L57" s="308"/>
      <c r="M57" s="15" t="s">
        <v>27</v>
      </c>
      <c r="N57" s="16" t="s">
        <v>32</v>
      </c>
      <c r="O57" s="10"/>
    </row>
    <row r="58" spans="1:40" ht="18" customHeight="1" x14ac:dyDescent="0.2">
      <c r="A58" s="318"/>
      <c r="B58" s="319"/>
      <c r="C58" s="319"/>
      <c r="D58" s="319"/>
      <c r="E58" s="319"/>
      <c r="F58" s="319"/>
      <c r="G58" s="320"/>
      <c r="H58" s="304" t="s">
        <v>18</v>
      </c>
      <c r="I58" s="303"/>
      <c r="J58" s="303"/>
      <c r="K58" s="303"/>
      <c r="L58" s="305"/>
      <c r="M58" s="15" t="s">
        <v>28</v>
      </c>
      <c r="N58" s="16" t="s">
        <v>33</v>
      </c>
      <c r="O58" s="10"/>
    </row>
    <row r="59" spans="1:40" ht="18" customHeight="1" x14ac:dyDescent="0.2">
      <c r="A59" s="318"/>
      <c r="B59" s="319"/>
      <c r="C59" s="319"/>
      <c r="D59" s="319"/>
      <c r="E59" s="319"/>
      <c r="F59" s="319"/>
      <c r="G59" s="320"/>
      <c r="H59" s="304" t="s">
        <v>49</v>
      </c>
      <c r="I59" s="303"/>
      <c r="J59" s="303"/>
      <c r="K59" s="303"/>
      <c r="L59" s="305"/>
      <c r="M59" s="15" t="s">
        <v>29</v>
      </c>
      <c r="N59" s="16" t="s">
        <v>27</v>
      </c>
      <c r="O59" s="10"/>
    </row>
    <row r="60" spans="1:40" ht="18" customHeight="1" x14ac:dyDescent="0.2">
      <c r="A60" s="318"/>
      <c r="B60" s="319"/>
      <c r="C60" s="319"/>
      <c r="D60" s="319"/>
      <c r="E60" s="319"/>
      <c r="F60" s="319"/>
      <c r="G60" s="320"/>
      <c r="H60" s="133" t="s">
        <v>50</v>
      </c>
      <c r="I60" s="134"/>
      <c r="J60" s="134"/>
      <c r="K60" s="134"/>
      <c r="L60" s="135"/>
      <c r="M60" s="15" t="s">
        <v>30</v>
      </c>
      <c r="N60" s="16" t="s">
        <v>28</v>
      </c>
      <c r="O60" s="10"/>
    </row>
    <row r="61" spans="1:40" ht="18" customHeight="1" x14ac:dyDescent="0.2">
      <c r="A61" s="318"/>
      <c r="B61" s="319"/>
      <c r="C61" s="319"/>
      <c r="D61" s="319"/>
      <c r="E61" s="319"/>
      <c r="F61" s="319"/>
      <c r="G61" s="320"/>
      <c r="H61" s="306" t="s">
        <v>42</v>
      </c>
      <c r="I61" s="307"/>
      <c r="J61" s="307"/>
      <c r="K61" s="307"/>
      <c r="L61" s="308"/>
      <c r="M61" s="15" t="s">
        <v>31</v>
      </c>
      <c r="N61" s="16" t="s">
        <v>29</v>
      </c>
      <c r="O61" s="10"/>
    </row>
    <row r="62" spans="1:40" ht="18" customHeight="1" x14ac:dyDescent="0.2">
      <c r="A62" s="318"/>
      <c r="B62" s="319"/>
      <c r="C62" s="319"/>
      <c r="D62" s="319"/>
      <c r="E62" s="319"/>
      <c r="F62" s="319"/>
      <c r="G62" s="320"/>
      <c r="H62" s="309" t="s">
        <v>47</v>
      </c>
      <c r="I62" s="310"/>
      <c r="J62" s="310"/>
      <c r="K62" s="310"/>
      <c r="L62" s="311"/>
      <c r="M62" s="15" t="s">
        <v>32</v>
      </c>
      <c r="N62" s="16" t="s">
        <v>30</v>
      </c>
      <c r="O62" s="10"/>
    </row>
    <row r="63" spans="1:40" ht="18" customHeight="1" thickBot="1" x14ac:dyDescent="0.25">
      <c r="A63" s="321"/>
      <c r="B63" s="322"/>
      <c r="C63" s="322"/>
      <c r="D63" s="322"/>
      <c r="E63" s="322"/>
      <c r="F63" s="322"/>
      <c r="G63" s="323"/>
      <c r="H63" s="312"/>
      <c r="I63" s="313"/>
      <c r="J63" s="313"/>
      <c r="K63" s="313"/>
      <c r="L63" s="314"/>
      <c r="M63" s="17" t="s">
        <v>33</v>
      </c>
      <c r="N63" s="18" t="s">
        <v>31</v>
      </c>
      <c r="O63" s="10"/>
    </row>
    <row r="64" spans="1:40" x14ac:dyDescent="0.2">
      <c r="A64" s="329"/>
      <c r="B64" s="329"/>
      <c r="C64" s="329"/>
      <c r="D64" s="329"/>
      <c r="E64" s="329"/>
      <c r="H64" s="67"/>
    </row>
    <row r="65" spans="1:10" x14ac:dyDescent="0.2">
      <c r="A65" s="329"/>
      <c r="B65" s="329"/>
      <c r="C65" s="329"/>
      <c r="D65" s="329"/>
      <c r="E65" s="329"/>
    </row>
    <row r="66" spans="1:10" x14ac:dyDescent="0.2">
      <c r="A66" s="329"/>
      <c r="B66" s="337"/>
      <c r="C66" s="337"/>
      <c r="D66" s="337"/>
      <c r="E66" s="337"/>
      <c r="J66" s="67"/>
    </row>
    <row r="67" spans="1:10" x14ac:dyDescent="0.2">
      <c r="A67" s="337"/>
      <c r="B67" s="337"/>
      <c r="C67" s="337"/>
      <c r="D67" s="337"/>
      <c r="E67" s="337"/>
    </row>
    <row r="68" spans="1:10" x14ac:dyDescent="0.2">
      <c r="A68" s="338"/>
      <c r="B68" s="339"/>
      <c r="C68" s="339"/>
      <c r="D68" s="339"/>
      <c r="E68" s="339"/>
    </row>
    <row r="69" spans="1:10" x14ac:dyDescent="0.2">
      <c r="A69" s="303"/>
      <c r="B69" s="303"/>
      <c r="C69" s="303"/>
      <c r="D69" s="303"/>
      <c r="E69" s="303"/>
    </row>
    <row r="70" spans="1:10" x14ac:dyDescent="0.2">
      <c r="A70" s="31"/>
      <c r="B70" s="31"/>
      <c r="C70" s="31"/>
      <c r="D70" s="31"/>
      <c r="E70" s="31"/>
    </row>
  </sheetData>
  <sheetProtection algorithmName="SHA-512" hashValue="aWxhRWniy8iQP6fkVh7NSNDKdJ1QTEzkMNxEC4uBwBS0hGT82ddlzszoLKz86Pmg9o0iTiMbMo0KmwFqnLWaTw==" saltValue="a695/z2yYZwGCmow4JTXbA==" spinCount="100000" sheet="1" objects="1" scenarios="1"/>
  <mergeCells count="285">
    <mergeCell ref="I8:I9"/>
    <mergeCell ref="H10:H11"/>
    <mergeCell ref="I10:I11"/>
    <mergeCell ref="P10:AN11"/>
    <mergeCell ref="E1:N3"/>
    <mergeCell ref="B3:C3"/>
    <mergeCell ref="E4:N6"/>
    <mergeCell ref="B5:C5"/>
    <mergeCell ref="B7:C7"/>
    <mergeCell ref="E7:F7"/>
    <mergeCell ref="G7:K7"/>
    <mergeCell ref="M7:N7"/>
    <mergeCell ref="J8:J9"/>
    <mergeCell ref="K8:K9"/>
    <mergeCell ref="L8:L9"/>
    <mergeCell ref="M8:M9"/>
    <mergeCell ref="N8:N9"/>
    <mergeCell ref="B9:C9"/>
    <mergeCell ref="A10:A11"/>
    <mergeCell ref="B10:B11"/>
    <mergeCell ref="C10:C11"/>
    <mergeCell ref="D10:D11"/>
    <mergeCell ref="E10:F15"/>
    <mergeCell ref="G10:G11"/>
    <mergeCell ref="A8:A9"/>
    <mergeCell ref="D8:D9"/>
    <mergeCell ref="E8:E9"/>
    <mergeCell ref="F8:F9"/>
    <mergeCell ref="G8:H8"/>
    <mergeCell ref="P12:AN13"/>
    <mergeCell ref="A14:A15"/>
    <mergeCell ref="B14:B15"/>
    <mergeCell ref="C14:C15"/>
    <mergeCell ref="D14:D15"/>
    <mergeCell ref="G14:G15"/>
    <mergeCell ref="H14:H15"/>
    <mergeCell ref="I14:I15"/>
    <mergeCell ref="P14:AN15"/>
    <mergeCell ref="A12:A13"/>
    <mergeCell ref="B12:B13"/>
    <mergeCell ref="C12:C13"/>
    <mergeCell ref="D12:D13"/>
    <mergeCell ref="G12:G13"/>
    <mergeCell ref="H12:H13"/>
    <mergeCell ref="I12:I13"/>
    <mergeCell ref="G16:H16"/>
    <mergeCell ref="P16:AN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P17:AN18"/>
    <mergeCell ref="A19:A20"/>
    <mergeCell ref="B19:B20"/>
    <mergeCell ref="C19:C20"/>
    <mergeCell ref="D19:D20"/>
    <mergeCell ref="E19:E20"/>
    <mergeCell ref="F19:F20"/>
    <mergeCell ref="G19:G20"/>
    <mergeCell ref="H19:H20"/>
    <mergeCell ref="P19:AN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P23:AN24"/>
    <mergeCell ref="J24:K24"/>
    <mergeCell ref="L24:M25"/>
    <mergeCell ref="N24:N25"/>
    <mergeCell ref="G25:H25"/>
    <mergeCell ref="J25:K25"/>
    <mergeCell ref="P25:AN25"/>
    <mergeCell ref="I21:I22"/>
    <mergeCell ref="P21:AN22"/>
    <mergeCell ref="M26:M27"/>
    <mergeCell ref="N26:N31"/>
    <mergeCell ref="P26:AN27"/>
    <mergeCell ref="A28:A29"/>
    <mergeCell ref="B28:B29"/>
    <mergeCell ref="C28:C29"/>
    <mergeCell ref="D28:D29"/>
    <mergeCell ref="E28:E29"/>
    <mergeCell ref="F28:F29"/>
    <mergeCell ref="G28:G29"/>
    <mergeCell ref="G26:G27"/>
    <mergeCell ref="H26:H27"/>
    <mergeCell ref="I26:I27"/>
    <mergeCell ref="J26:J27"/>
    <mergeCell ref="K26:K27"/>
    <mergeCell ref="L26:L27"/>
    <mergeCell ref="A26:A27"/>
    <mergeCell ref="B26:B27"/>
    <mergeCell ref="C26:C27"/>
    <mergeCell ref="D26:D27"/>
    <mergeCell ref="E26:E27"/>
    <mergeCell ref="F26:F27"/>
    <mergeCell ref="P28:AN29"/>
    <mergeCell ref="A30:A31"/>
    <mergeCell ref="P30:AN31"/>
    <mergeCell ref="B30:B31"/>
    <mergeCell ref="C30:C31"/>
    <mergeCell ref="D30:D31"/>
    <mergeCell ref="E30:E31"/>
    <mergeCell ref="F30:F31"/>
    <mergeCell ref="G30:G31"/>
    <mergeCell ref="H30:H31"/>
    <mergeCell ref="I30:I31"/>
    <mergeCell ref="J28:J29"/>
    <mergeCell ref="K28:K29"/>
    <mergeCell ref="L28:L29"/>
    <mergeCell ref="M28:M29"/>
    <mergeCell ref="J30:J31"/>
    <mergeCell ref="K30:K31"/>
    <mergeCell ref="L30:L31"/>
    <mergeCell ref="M30:M31"/>
    <mergeCell ref="H28:H29"/>
    <mergeCell ref="I28:I29"/>
    <mergeCell ref="L35:L36"/>
    <mergeCell ref="M35:M36"/>
    <mergeCell ref="A33:A34"/>
    <mergeCell ref="B33:B34"/>
    <mergeCell ref="C33:C34"/>
    <mergeCell ref="D33:D34"/>
    <mergeCell ref="E33:E34"/>
    <mergeCell ref="L33:L34"/>
    <mergeCell ref="M33:M34"/>
    <mergeCell ref="A35:A36"/>
    <mergeCell ref="B35:B36"/>
    <mergeCell ref="C35:C36"/>
    <mergeCell ref="D35:D36"/>
    <mergeCell ref="E35:E36"/>
    <mergeCell ref="G35:G36"/>
    <mergeCell ref="F33:F42"/>
    <mergeCell ref="G33:G34"/>
    <mergeCell ref="H33:H34"/>
    <mergeCell ref="I33:I34"/>
    <mergeCell ref="J33:J42"/>
    <mergeCell ref="K33:K34"/>
    <mergeCell ref="H35:H36"/>
    <mergeCell ref="I35:I36"/>
    <mergeCell ref="I39:I40"/>
    <mergeCell ref="H41:H42"/>
    <mergeCell ref="I41:I42"/>
    <mergeCell ref="K41:K42"/>
    <mergeCell ref="L41:L42"/>
    <mergeCell ref="M41:M42"/>
    <mergeCell ref="P41:AN42"/>
    <mergeCell ref="A39:A40"/>
    <mergeCell ref="B39:B40"/>
    <mergeCell ref="C39:C40"/>
    <mergeCell ref="D39:D40"/>
    <mergeCell ref="E39:E40"/>
    <mergeCell ref="G39:G40"/>
    <mergeCell ref="K39:K40"/>
    <mergeCell ref="L39:L40"/>
    <mergeCell ref="M39:M40"/>
    <mergeCell ref="A41:A42"/>
    <mergeCell ref="B41:B42"/>
    <mergeCell ref="C41:C42"/>
    <mergeCell ref="D41:D42"/>
    <mergeCell ref="E41:E42"/>
    <mergeCell ref="G41:G42"/>
    <mergeCell ref="N33:N42"/>
    <mergeCell ref="P33:AN34"/>
    <mergeCell ref="K35:K36"/>
    <mergeCell ref="P35:AN36"/>
    <mergeCell ref="A37:A38"/>
    <mergeCell ref="B37:B38"/>
    <mergeCell ref="C37:C38"/>
    <mergeCell ref="D37:D38"/>
    <mergeCell ref="E37:E38"/>
    <mergeCell ref="G37:G38"/>
    <mergeCell ref="H37:H38"/>
    <mergeCell ref="H39:H40"/>
    <mergeCell ref="P39:AN40"/>
    <mergeCell ref="K37:K38"/>
    <mergeCell ref="L37:L38"/>
    <mergeCell ref="M37:M38"/>
    <mergeCell ref="P37:AN38"/>
    <mergeCell ref="I37:I38"/>
    <mergeCell ref="M44:M45"/>
    <mergeCell ref="N44:N53"/>
    <mergeCell ref="P44:AN45"/>
    <mergeCell ref="A46:A47"/>
    <mergeCell ref="B46:B47"/>
    <mergeCell ref="C46:C47"/>
    <mergeCell ref="D46:D47"/>
    <mergeCell ref="E46:E47"/>
    <mergeCell ref="F46:F47"/>
    <mergeCell ref="G46:G47"/>
    <mergeCell ref="G44:G45"/>
    <mergeCell ref="H44:H45"/>
    <mergeCell ref="I44:I45"/>
    <mergeCell ref="J44:J45"/>
    <mergeCell ref="K44:K45"/>
    <mergeCell ref="L44:L45"/>
    <mergeCell ref="A44:A45"/>
    <mergeCell ref="B44:B45"/>
    <mergeCell ref="C44:C45"/>
    <mergeCell ref="D44:D45"/>
    <mergeCell ref="E44:E45"/>
    <mergeCell ref="F44:F45"/>
    <mergeCell ref="P46:AN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H46:H47"/>
    <mergeCell ref="I46:I47"/>
    <mergeCell ref="J46:J47"/>
    <mergeCell ref="K46:K47"/>
    <mergeCell ref="L46:L47"/>
    <mergeCell ref="M46:M47"/>
    <mergeCell ref="J48:J49"/>
    <mergeCell ref="K48:K49"/>
    <mergeCell ref="L48:L49"/>
    <mergeCell ref="M48:M49"/>
    <mergeCell ref="P48:AN49"/>
    <mergeCell ref="A50:A51"/>
    <mergeCell ref="B50:B51"/>
    <mergeCell ref="C50:C51"/>
    <mergeCell ref="D50:D51"/>
    <mergeCell ref="E50:E51"/>
    <mergeCell ref="L50:L51"/>
    <mergeCell ref="M50:M51"/>
    <mergeCell ref="P50:AN51"/>
    <mergeCell ref="A52:A53"/>
    <mergeCell ref="B52:B53"/>
    <mergeCell ref="C52:C53"/>
    <mergeCell ref="D52:D53"/>
    <mergeCell ref="E52:E53"/>
    <mergeCell ref="F52:F53"/>
    <mergeCell ref="G52:G53"/>
    <mergeCell ref="F50:F51"/>
    <mergeCell ref="G50:G51"/>
    <mergeCell ref="H50:H51"/>
    <mergeCell ref="I50:I51"/>
    <mergeCell ref="J50:J51"/>
    <mergeCell ref="K50:K51"/>
    <mergeCell ref="A64:E64"/>
    <mergeCell ref="A65:E65"/>
    <mergeCell ref="A66:E66"/>
    <mergeCell ref="A67:E67"/>
    <mergeCell ref="A68:E68"/>
    <mergeCell ref="A69:E69"/>
    <mergeCell ref="P52:AN53"/>
    <mergeCell ref="L55:M55"/>
    <mergeCell ref="A56:G63"/>
    <mergeCell ref="H56:L56"/>
    <mergeCell ref="H57:L57"/>
    <mergeCell ref="H58:L58"/>
    <mergeCell ref="H59:L59"/>
    <mergeCell ref="H60:L60"/>
    <mergeCell ref="H61:L61"/>
    <mergeCell ref="H62:L63"/>
    <mergeCell ref="H52:H53"/>
    <mergeCell ref="I52:I53"/>
    <mergeCell ref="J52:J53"/>
    <mergeCell ref="K52:K53"/>
    <mergeCell ref="L52:L53"/>
    <mergeCell ref="M52:M53"/>
  </mergeCells>
  <conditionalFormatting sqref="I10:I16">
    <cfRule type="cellIs" dxfId="1223" priority="42" operator="greaterThan">
      <formula>0.2</formula>
    </cfRule>
  </conditionalFormatting>
  <conditionalFormatting sqref="M26:M31">
    <cfRule type="containsText" dxfId="1222" priority="29" operator="containsText" text="invalid">
      <formula>NOT(ISERROR(SEARCH("invalid",M26)))</formula>
    </cfRule>
    <cfRule type="cellIs" dxfId="1221" priority="40" operator="lessThan">
      <formula>167.5</formula>
    </cfRule>
    <cfRule type="cellIs" dxfId="1220" priority="41" operator="greaterThan">
      <formula>228.5</formula>
    </cfRule>
  </conditionalFormatting>
  <conditionalFormatting sqref="M33:M42 M44:M53">
    <cfRule type="containsText" dxfId="1219" priority="39" operator="containsText" text="INVALID">
      <formula>NOT(ISERROR(SEARCH("INVALID",M33)))</formula>
    </cfRule>
  </conditionalFormatting>
  <conditionalFormatting sqref="P33 P44 P46 P48 P50 P52 P35 P37 P39 P41">
    <cfRule type="containsText" dxfId="1218" priority="38" operator="containsText" text="Sample">
      <formula>NOT(ISERROR(SEARCH("Sample",P33)))</formula>
    </cfRule>
  </conditionalFormatting>
  <conditionalFormatting sqref="P26 P28 P30">
    <cfRule type="containsText" dxfId="1217" priority="37" operator="containsText" text="seed">
      <formula>NOT(ISERROR(SEARCH("seed",P26)))</formula>
    </cfRule>
  </conditionalFormatting>
  <conditionalFormatting sqref="P14 P10 P12">
    <cfRule type="containsText" dxfId="1216" priority="36" operator="containsText" text="contamination">
      <formula>NOT(ISERROR(SEARCH("contamination",P10)))</formula>
    </cfRule>
  </conditionalFormatting>
  <conditionalFormatting sqref="P16">
    <cfRule type="containsText" dxfId="1215" priority="35" operator="containsText" text="outside">
      <formula>NOT(ISERROR(SEARCH("outside",P16)))</formula>
    </cfRule>
  </conditionalFormatting>
  <conditionalFormatting sqref="I16 F25 I25 N26 P16 N43 N54 N32">
    <cfRule type="containsErrors" dxfId="1214" priority="34">
      <formula>ISERROR(F16)</formula>
    </cfRule>
  </conditionalFormatting>
  <conditionalFormatting sqref="M18">
    <cfRule type="containsErrors" dxfId="1213" priority="33">
      <formula>ISERROR(M18)</formula>
    </cfRule>
  </conditionalFormatting>
  <conditionalFormatting sqref="N33">
    <cfRule type="containsErrors" dxfId="1212" priority="32">
      <formula>ISERROR(N33)</formula>
    </cfRule>
  </conditionalFormatting>
  <conditionalFormatting sqref="N44">
    <cfRule type="containsErrors" dxfId="1211" priority="31">
      <formula>ISERROR(N44)</formula>
    </cfRule>
  </conditionalFormatting>
  <conditionalFormatting sqref="N55">
    <cfRule type="containsErrors" dxfId="1210" priority="30">
      <formula>ISERROR(N55)</formula>
    </cfRule>
  </conditionalFormatting>
  <conditionalFormatting sqref="M33:M42">
    <cfRule type="containsText" dxfId="1209" priority="28" operator="containsText" text="invalid">
      <formula>NOT(ISERROR(SEARCH("invalid",M33)))</formula>
    </cfRule>
  </conditionalFormatting>
  <conditionalFormatting sqref="M44:M53">
    <cfRule type="containsText" dxfId="1208" priority="27" operator="containsText" text="invalid">
      <formula>NOT(ISERROR(SEARCH("invalid",M44)))</formula>
    </cfRule>
  </conditionalFormatting>
  <conditionalFormatting sqref="I26:M31 P30 P28 P26">
    <cfRule type="cellIs" dxfId="1207" priority="25" operator="equal">
      <formula>0</formula>
    </cfRule>
    <cfRule type="containsErrors" dxfId="1206" priority="26">
      <formula>ISERROR(I26)</formula>
    </cfRule>
  </conditionalFormatting>
  <conditionalFormatting sqref="I33:M42 P41 P39 P37 P35 P33">
    <cfRule type="cellIs" dxfId="1205" priority="23" operator="equal">
      <formula>0</formula>
    </cfRule>
    <cfRule type="containsErrors" dxfId="1204" priority="24">
      <formula>ISERROR(I33)</formula>
    </cfRule>
  </conditionalFormatting>
  <conditionalFormatting sqref="I44:N53 P44 P50 P48 P46 P52">
    <cfRule type="cellIs" dxfId="1203" priority="21" operator="equal">
      <formula>0</formula>
    </cfRule>
    <cfRule type="containsErrors" dxfId="1202" priority="22">
      <formula>ISERROR(I44)</formula>
    </cfRule>
  </conditionalFormatting>
  <conditionalFormatting sqref="P30 P28 P26">
    <cfRule type="containsBlanks" dxfId="1201" priority="20">
      <formula>LEN(TRIM(P26))=0</formula>
    </cfRule>
  </conditionalFormatting>
  <conditionalFormatting sqref="I10:I15">
    <cfRule type="containsBlanks" dxfId="1200" priority="19">
      <formula>LEN(TRIM(I10))=0</formula>
    </cfRule>
  </conditionalFormatting>
  <conditionalFormatting sqref="J24:K25">
    <cfRule type="containsText" dxfId="1199" priority="18" operator="containsText" text="too">
      <formula>NOT(ISERROR(SEARCH("too",J24)))</formula>
    </cfRule>
  </conditionalFormatting>
  <conditionalFormatting sqref="E19 E21 E23 E17">
    <cfRule type="containsText" dxfId="1198" priority="17" operator="containsText" text="delete">
      <formula>NOT(ISERROR(SEARCH("delete",E17)))</formula>
    </cfRule>
  </conditionalFormatting>
  <conditionalFormatting sqref="P25">
    <cfRule type="containsText" dxfId="1197" priority="16" operator="containsText" text="seed">
      <formula>NOT(ISERROR(SEARCH("seed",P25)))</formula>
    </cfRule>
  </conditionalFormatting>
  <conditionalFormatting sqref="J24:K25 N24:N25 P25">
    <cfRule type="containsErrors" dxfId="1196" priority="15">
      <formula>ISERROR(J24)</formula>
    </cfRule>
  </conditionalFormatting>
  <conditionalFormatting sqref="M26:M31 M33:M42 M44:M53">
    <cfRule type="cellIs" dxfId="1195" priority="14" operator="lessThan">
      <formula>0</formula>
    </cfRule>
  </conditionalFormatting>
  <conditionalFormatting sqref="P17 P23 P19 P21">
    <cfRule type="containsText" dxfId="1194" priority="13" operator="containsText" text="Need">
      <formula>NOT(ISERROR(SEARCH("Need",P17)))</formula>
    </cfRule>
  </conditionalFormatting>
  <conditionalFormatting sqref="I17:I24">
    <cfRule type="expression" dxfId="1193" priority="12">
      <formula>(G17-H17&lt;2)</formula>
    </cfRule>
  </conditionalFormatting>
  <conditionalFormatting sqref="I17:I24">
    <cfRule type="expression" dxfId="1192" priority="11">
      <formula>(H17&lt;1)</formula>
    </cfRule>
  </conditionalFormatting>
  <conditionalFormatting sqref="I17:I24">
    <cfRule type="expression" dxfId="1191" priority="10">
      <formula>ISBLANK(H17)</formula>
    </cfRule>
  </conditionalFormatting>
  <conditionalFormatting sqref="E17:E18">
    <cfRule type="expression" dxfId="1190" priority="9">
      <formula>ISBLANK(H17)</formula>
    </cfRule>
  </conditionalFormatting>
  <conditionalFormatting sqref="E19:E20">
    <cfRule type="expression" dxfId="1189" priority="8">
      <formula>ISBLANK(H19)</formula>
    </cfRule>
  </conditionalFormatting>
  <conditionalFormatting sqref="E21:E22">
    <cfRule type="expression" dxfId="1188" priority="7">
      <formula>ISBLANK(H21)</formula>
    </cfRule>
  </conditionalFormatting>
  <conditionalFormatting sqref="E23:E24">
    <cfRule type="expression" dxfId="1187" priority="6">
      <formula>ISBLANK(H23)</formula>
    </cfRule>
  </conditionalFormatting>
  <conditionalFormatting sqref="P10:AN15">
    <cfRule type="containsText" dxfId="1186" priority="4" operator="containsText" text="meter">
      <formula>NOT(ISERROR(SEARCH("meter",P10)))</formula>
    </cfRule>
    <cfRule type="containsText" dxfId="1185" priority="5" operator="containsText" text="False">
      <formula>NOT(ISERROR(SEARCH("False",P10)))</formula>
    </cfRule>
  </conditionalFormatting>
  <conditionalFormatting sqref="I10:I11">
    <cfRule type="expression" dxfId="1184" priority="3">
      <formula>I10&lt;0</formula>
    </cfRule>
  </conditionalFormatting>
  <conditionalFormatting sqref="I12:I13">
    <cfRule type="expression" dxfId="1183" priority="2">
      <formula>I12&lt;0</formula>
    </cfRule>
  </conditionalFormatting>
  <conditionalFormatting sqref="I14:I15">
    <cfRule type="expression" dxfId="1182" priority="1">
      <formula>I14&lt;0</formula>
    </cfRule>
  </conditionalFormatting>
  <pageMargins left="0.7" right="0.7" top="0.75" bottom="0.75" header="0.3" footer="0.3"/>
  <pageSetup scale="50" orientation="landscape" r:id="rId1"/>
  <colBreaks count="1" manualBreakCount="1">
    <brk id="1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70"/>
  <sheetViews>
    <sheetView showGridLines="0" topLeftCell="A30" zoomScaleNormal="100" workbookViewId="0">
      <selection activeCell="A56" sqref="A56:G63"/>
    </sheetView>
  </sheetViews>
  <sheetFormatPr defaultRowHeight="12.75" x14ac:dyDescent="0.2"/>
  <cols>
    <col min="1" max="1" width="18" style="1" customWidth="1"/>
    <col min="2" max="8" width="11.7109375" style="1" customWidth="1"/>
    <col min="9" max="13" width="13.7109375" style="1" customWidth="1"/>
    <col min="14" max="14" width="15.7109375" style="1" customWidth="1"/>
    <col min="15" max="15" width="1.28515625" style="43" customWidth="1"/>
    <col min="16" max="16384" width="9.140625" style="1"/>
  </cols>
  <sheetData>
    <row r="1" spans="1:40" ht="12.75" customHeight="1" x14ac:dyDescent="0.2">
      <c r="A1" s="78" t="s">
        <v>25</v>
      </c>
      <c r="B1" s="79" t="s">
        <v>24</v>
      </c>
      <c r="C1" s="79"/>
      <c r="D1" s="19"/>
      <c r="E1" s="281" t="s">
        <v>22</v>
      </c>
      <c r="F1" s="281"/>
      <c r="G1" s="281"/>
      <c r="H1" s="281"/>
      <c r="I1" s="281"/>
      <c r="J1" s="281"/>
      <c r="K1" s="281"/>
      <c r="L1" s="281"/>
      <c r="M1" s="281"/>
      <c r="N1" s="282"/>
      <c r="O1" s="34"/>
    </row>
    <row r="2" spans="1:40" ht="12.75" customHeight="1" x14ac:dyDescent="0.2">
      <c r="A2" s="2" t="s">
        <v>19</v>
      </c>
      <c r="B2" s="3" t="s">
        <v>19</v>
      </c>
      <c r="C2" s="20"/>
      <c r="D2" s="14"/>
      <c r="E2" s="283"/>
      <c r="F2" s="283"/>
      <c r="G2" s="283"/>
      <c r="H2" s="283"/>
      <c r="I2" s="283"/>
      <c r="J2" s="283"/>
      <c r="K2" s="283"/>
      <c r="L2" s="283"/>
      <c r="M2" s="283"/>
      <c r="N2" s="284"/>
      <c r="O2" s="34"/>
    </row>
    <row r="3" spans="1:40" ht="12.75" customHeight="1" x14ac:dyDescent="0.2">
      <c r="A3" s="25"/>
      <c r="B3" s="285"/>
      <c r="C3" s="285"/>
      <c r="D3" s="23"/>
      <c r="E3" s="283"/>
      <c r="F3" s="283"/>
      <c r="G3" s="283"/>
      <c r="H3" s="283"/>
      <c r="I3" s="283"/>
      <c r="J3" s="283"/>
      <c r="K3" s="283"/>
      <c r="L3" s="283"/>
      <c r="M3" s="283"/>
      <c r="N3" s="284"/>
      <c r="O3" s="34"/>
    </row>
    <row r="4" spans="1:40" ht="12.75" customHeight="1" x14ac:dyDescent="0.2">
      <c r="A4" s="2" t="s">
        <v>20</v>
      </c>
      <c r="B4" s="3" t="s">
        <v>20</v>
      </c>
      <c r="C4" s="20"/>
      <c r="D4" s="14"/>
      <c r="E4" s="286" t="s">
        <v>21</v>
      </c>
      <c r="F4" s="286"/>
      <c r="G4" s="286"/>
      <c r="H4" s="286"/>
      <c r="I4" s="286"/>
      <c r="J4" s="286"/>
      <c r="K4" s="286"/>
      <c r="L4" s="286"/>
      <c r="M4" s="286"/>
      <c r="N4" s="287"/>
      <c r="O4" s="35"/>
    </row>
    <row r="5" spans="1:40" ht="12.75" customHeight="1" x14ac:dyDescent="0.2">
      <c r="A5" s="25"/>
      <c r="B5" s="285"/>
      <c r="C5" s="285"/>
      <c r="D5" s="23"/>
      <c r="E5" s="286"/>
      <c r="F5" s="286"/>
      <c r="G5" s="286"/>
      <c r="H5" s="286"/>
      <c r="I5" s="286"/>
      <c r="J5" s="286"/>
      <c r="K5" s="286"/>
      <c r="L5" s="286"/>
      <c r="M5" s="286"/>
      <c r="N5" s="287"/>
      <c r="O5" s="35"/>
    </row>
    <row r="6" spans="1:40" ht="12.75" customHeight="1" x14ac:dyDescent="0.2">
      <c r="A6" s="2" t="s">
        <v>36</v>
      </c>
      <c r="B6" s="3" t="s">
        <v>36</v>
      </c>
      <c r="C6" s="3"/>
      <c r="D6" s="23"/>
      <c r="E6" s="286"/>
      <c r="F6" s="286"/>
      <c r="G6" s="286"/>
      <c r="H6" s="286"/>
      <c r="I6" s="286"/>
      <c r="J6" s="286"/>
      <c r="K6" s="286"/>
      <c r="L6" s="286"/>
      <c r="M6" s="286"/>
      <c r="N6" s="287"/>
      <c r="O6" s="35"/>
    </row>
    <row r="7" spans="1:40" ht="12.75" customHeight="1" x14ac:dyDescent="0.2">
      <c r="A7" s="24"/>
      <c r="B7" s="288"/>
      <c r="C7" s="288"/>
      <c r="D7" s="31"/>
      <c r="E7" s="289"/>
      <c r="F7" s="289"/>
      <c r="G7" s="289"/>
      <c r="H7" s="289"/>
      <c r="I7" s="289"/>
      <c r="J7" s="289"/>
      <c r="K7" s="289"/>
      <c r="L7" s="21"/>
      <c r="M7" s="289"/>
      <c r="N7" s="290"/>
      <c r="O7" s="36"/>
    </row>
    <row r="8" spans="1:40" ht="14.25" customHeight="1" x14ac:dyDescent="0.2">
      <c r="A8" s="262" t="s">
        <v>0</v>
      </c>
      <c r="B8" s="83" t="s">
        <v>1</v>
      </c>
      <c r="C8" s="82" t="s">
        <v>40</v>
      </c>
      <c r="D8" s="264" t="s">
        <v>9</v>
      </c>
      <c r="E8" s="264" t="s">
        <v>10</v>
      </c>
      <c r="F8" s="264" t="s">
        <v>11</v>
      </c>
      <c r="G8" s="266" t="s">
        <v>7</v>
      </c>
      <c r="H8" s="266"/>
      <c r="I8" s="267" t="s">
        <v>37</v>
      </c>
      <c r="J8" s="267" t="s">
        <v>8</v>
      </c>
      <c r="K8" s="267" t="s">
        <v>12</v>
      </c>
      <c r="L8" s="267" t="s">
        <v>38</v>
      </c>
      <c r="M8" s="267" t="s">
        <v>39</v>
      </c>
      <c r="N8" s="299" t="s">
        <v>13</v>
      </c>
      <c r="O8" s="37"/>
    </row>
    <row r="9" spans="1:40" ht="55.5" customHeight="1" thickBot="1" x14ac:dyDescent="0.25">
      <c r="A9" s="263"/>
      <c r="B9" s="301" t="s">
        <v>43</v>
      </c>
      <c r="C9" s="302"/>
      <c r="D9" s="265"/>
      <c r="E9" s="265"/>
      <c r="F9" s="265"/>
      <c r="G9" s="69" t="s">
        <v>2</v>
      </c>
      <c r="H9" s="69" t="s">
        <v>3</v>
      </c>
      <c r="I9" s="268"/>
      <c r="J9" s="268"/>
      <c r="K9" s="268"/>
      <c r="L9" s="268"/>
      <c r="M9" s="268"/>
      <c r="N9" s="300"/>
      <c r="O9" s="37"/>
    </row>
    <row r="10" spans="1:40" ht="15" customHeight="1" x14ac:dyDescent="0.2">
      <c r="A10" s="276" t="s">
        <v>45</v>
      </c>
      <c r="B10" s="277"/>
      <c r="C10" s="165"/>
      <c r="D10" s="254">
        <v>1</v>
      </c>
      <c r="E10" s="292"/>
      <c r="F10" s="293"/>
      <c r="G10" s="279"/>
      <c r="H10" s="280"/>
      <c r="I10" s="271" t="str">
        <f>IF(AND(G10&gt;0,H10&gt;0),G10-H10,"")</f>
        <v/>
      </c>
      <c r="J10" s="90"/>
      <c r="K10" s="91"/>
      <c r="L10" s="71"/>
      <c r="M10" s="71"/>
      <c r="N10" s="72"/>
      <c r="O10" s="85"/>
      <c r="P10" s="136" t="str">
        <f>IF(ISBLANK(H10),"",IF(AND(I10&gt;0.2,I10&lt;0.3),"Contamination, Labware, or Supersaturation of Dilution (D.I.) water.",IF(AND(I10&gt;0.29),"Review SOP's and fix the contamination issue.",IF(AND(I10&lt;0),"D.O. meter equipment issues."))))</f>
        <v/>
      </c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</row>
    <row r="11" spans="1:40" ht="15" customHeight="1" x14ac:dyDescent="0.2">
      <c r="A11" s="272"/>
      <c r="B11" s="278"/>
      <c r="C11" s="148"/>
      <c r="D11" s="255"/>
      <c r="E11" s="294"/>
      <c r="F11" s="295"/>
      <c r="G11" s="274"/>
      <c r="H11" s="201"/>
      <c r="I11" s="269"/>
      <c r="J11" s="92"/>
      <c r="K11" s="93"/>
      <c r="L11" s="59"/>
      <c r="M11" s="59"/>
      <c r="N11" s="61"/>
      <c r="O11" s="85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</row>
    <row r="12" spans="1:40" ht="15" customHeight="1" x14ac:dyDescent="0.2">
      <c r="A12" s="258" t="s">
        <v>45</v>
      </c>
      <c r="B12" s="273"/>
      <c r="C12" s="148"/>
      <c r="D12" s="255">
        <v>2</v>
      </c>
      <c r="E12" s="294"/>
      <c r="F12" s="295"/>
      <c r="G12" s="170"/>
      <c r="H12" s="170"/>
      <c r="I12" s="269" t="str">
        <f>IF(AND(G12&gt;0,H12&gt;0),G12-H12,"")</f>
        <v/>
      </c>
      <c r="J12" s="92"/>
      <c r="K12" s="93"/>
      <c r="L12" s="59"/>
      <c r="M12" s="59"/>
      <c r="N12" s="61"/>
      <c r="O12" s="86"/>
      <c r="P12" s="136" t="str">
        <f>IF(ISBLANK(H12),"",IF(AND(I12&gt;0.2,I12&lt;0.3),"Contamination, Labware, or Supersaturation of Dilution (D.I.) water.",IF(AND(I12&gt;0.29),"Review SOP's and fix the contamination issue.",IF(AND(I12&lt;0),"D.O. meter equipment issues."))))</f>
        <v/>
      </c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</row>
    <row r="13" spans="1:40" ht="15" customHeight="1" x14ac:dyDescent="0.2">
      <c r="A13" s="272"/>
      <c r="B13" s="274"/>
      <c r="C13" s="148"/>
      <c r="D13" s="255"/>
      <c r="E13" s="294"/>
      <c r="F13" s="295"/>
      <c r="G13" s="275"/>
      <c r="H13" s="275"/>
      <c r="I13" s="270"/>
      <c r="J13" s="92"/>
      <c r="K13" s="93"/>
      <c r="L13" s="59"/>
      <c r="M13" s="59"/>
      <c r="N13" s="61"/>
      <c r="O13" s="8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</row>
    <row r="14" spans="1:40" ht="15" customHeight="1" x14ac:dyDescent="0.2">
      <c r="A14" s="325" t="s">
        <v>45</v>
      </c>
      <c r="B14" s="278"/>
      <c r="C14" s="148"/>
      <c r="D14" s="255">
        <v>3</v>
      </c>
      <c r="E14" s="294"/>
      <c r="F14" s="295"/>
      <c r="G14" s="147"/>
      <c r="H14" s="147"/>
      <c r="I14" s="269" t="str">
        <f>IF(AND(G14&gt;0,H14&gt;0),G14-H14,"")</f>
        <v/>
      </c>
      <c r="J14" s="92"/>
      <c r="K14" s="93"/>
      <c r="L14" s="59"/>
      <c r="M14" s="59"/>
      <c r="N14" s="61"/>
      <c r="O14" s="86"/>
      <c r="P14" s="136" t="str">
        <f>IF(ISBLANK(H14),"",IF(AND(I14&gt;0.2,I14&lt;0.3),"Contamination, Labware, or Supersaturation of Dilution (D.I.) water.",IF(AND(I14&gt;0.29),"Review SOP's and fix the contamination issue.",IF(AND(I14&lt;0),"D.O. meter equipment issues."))))</f>
        <v/>
      </c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</row>
    <row r="15" spans="1:40" ht="15" customHeight="1" thickBot="1" x14ac:dyDescent="0.25">
      <c r="A15" s="326"/>
      <c r="B15" s="291"/>
      <c r="C15" s="149"/>
      <c r="D15" s="260"/>
      <c r="E15" s="296"/>
      <c r="F15" s="297"/>
      <c r="G15" s="156"/>
      <c r="H15" s="156"/>
      <c r="I15" s="298"/>
      <c r="J15" s="92"/>
      <c r="K15" s="93"/>
      <c r="L15" s="59"/>
      <c r="M15" s="59"/>
      <c r="N15" s="62"/>
      <c r="O15" s="8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</row>
    <row r="16" spans="1:40" ht="13.5" thickBot="1" x14ac:dyDescent="0.25">
      <c r="A16" s="8" t="s">
        <v>6</v>
      </c>
      <c r="B16" s="11"/>
      <c r="C16" s="9"/>
      <c r="D16" s="10"/>
      <c r="E16" s="31"/>
      <c r="F16" s="47"/>
      <c r="G16" s="251" t="s">
        <v>17</v>
      </c>
      <c r="H16" s="252"/>
      <c r="I16" s="80" t="e">
        <f>AVERAGEIF(I10:I15,"&gt;0")</f>
        <v>#DIV/0!</v>
      </c>
      <c r="J16" s="92"/>
      <c r="K16" s="93"/>
      <c r="L16" s="59"/>
      <c r="M16" s="59"/>
      <c r="N16" s="63"/>
      <c r="O16" s="87"/>
      <c r="P16" s="336" t="e">
        <f>IF(I16&gt;0.2,"Outside QA/QC parameters.","")</f>
        <v>#DIV/0!</v>
      </c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</row>
    <row r="17" spans="1:40" ht="15" customHeight="1" x14ac:dyDescent="0.2">
      <c r="A17" s="276" t="s">
        <v>4</v>
      </c>
      <c r="B17" s="165"/>
      <c r="C17" s="165"/>
      <c r="D17" s="254">
        <v>4</v>
      </c>
      <c r="E17" s="333" t="str">
        <f t="shared" ref="E17:E23" si="0">IF(AND(I17&gt;=2,H17&gt;=1),"","Delete Seed Values")</f>
        <v>Delete Seed Values</v>
      </c>
      <c r="F17" s="340"/>
      <c r="G17" s="169"/>
      <c r="H17" s="169"/>
      <c r="I17" s="334" t="str">
        <f t="shared" ref="I17:I23" si="1">IF(ISBLANK(H17),"",(G17-H17))</f>
        <v/>
      </c>
      <c r="J17" s="60"/>
      <c r="K17" s="60"/>
      <c r="L17" s="58"/>
      <c r="M17" s="58"/>
      <c r="N17" s="64"/>
      <c r="O17" s="84"/>
      <c r="P17" s="335" t="str">
        <f>IF(ISBLANK(H17),"",IF(AND(H17&lt;1),"Need to DELETE this individual seed control sample to perform accuarate SCF calculation. D.O. Depletion &lt; 1.0 mg/L remaining in bottle. Environmental sample too strong. Use LESS Sample. Need more nutrient water in bottle. Sample is not dilute enough.",IF(AND(G17-H17&lt;2),"Need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</row>
    <row r="18" spans="1:40" ht="15" customHeight="1" x14ac:dyDescent="0.2">
      <c r="A18" s="272"/>
      <c r="B18" s="148"/>
      <c r="C18" s="148"/>
      <c r="D18" s="255"/>
      <c r="E18" s="333"/>
      <c r="F18" s="256"/>
      <c r="G18" s="147"/>
      <c r="H18" s="147"/>
      <c r="I18" s="257"/>
      <c r="J18" s="60"/>
      <c r="K18" s="60"/>
      <c r="L18" s="10"/>
      <c r="M18" s="54"/>
      <c r="N18" s="65"/>
      <c r="O18" s="38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</row>
    <row r="19" spans="1:40" ht="15" customHeight="1" x14ac:dyDescent="0.2">
      <c r="A19" s="258" t="s">
        <v>4</v>
      </c>
      <c r="B19" s="148"/>
      <c r="C19" s="148"/>
      <c r="D19" s="255">
        <v>5</v>
      </c>
      <c r="E19" s="333" t="str">
        <f t="shared" si="0"/>
        <v>Delete Seed Values</v>
      </c>
      <c r="F19" s="256"/>
      <c r="G19" s="147"/>
      <c r="H19" s="147"/>
      <c r="I19" s="257" t="str">
        <f t="shared" si="1"/>
        <v/>
      </c>
      <c r="J19" s="60"/>
      <c r="K19" s="60"/>
      <c r="L19" s="55"/>
      <c r="M19" s="56"/>
      <c r="N19" s="75"/>
      <c r="O19" s="31"/>
      <c r="P19" s="335" t="str">
        <f t="shared" ref="P19" si="2">IF(ISBLANK(H19),"",IF(AND(H19&lt;1),"Need to DELETE this individual seed control sample to perform accuarate SCF calculation. D.O. Depletion &lt; 1.0 mg/L remaining in bottle. Environmental sample too strong. Use LESS Sample. Need more nutrient water in bottle. Sample is not dilute enough.",IF(AND(G19-H19&lt;2),"Need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</row>
    <row r="20" spans="1:40" ht="15" customHeight="1" x14ac:dyDescent="0.2">
      <c r="A20" s="272"/>
      <c r="B20" s="148"/>
      <c r="C20" s="148"/>
      <c r="D20" s="255"/>
      <c r="E20" s="333"/>
      <c r="F20" s="256"/>
      <c r="G20" s="147"/>
      <c r="H20" s="147"/>
      <c r="I20" s="257"/>
      <c r="J20" s="60"/>
      <c r="K20" s="60"/>
      <c r="L20" s="57"/>
      <c r="M20" s="56"/>
      <c r="N20" s="75"/>
      <c r="O20" s="31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</row>
    <row r="21" spans="1:40" ht="15" customHeight="1" x14ac:dyDescent="0.2">
      <c r="A21" s="258" t="s">
        <v>44</v>
      </c>
      <c r="B21" s="148"/>
      <c r="C21" s="148"/>
      <c r="D21" s="255">
        <v>6</v>
      </c>
      <c r="E21" s="333" t="str">
        <f t="shared" si="0"/>
        <v>Delete Seed Values</v>
      </c>
      <c r="F21" s="256"/>
      <c r="G21" s="147"/>
      <c r="H21" s="147"/>
      <c r="I21" s="257" t="str">
        <f t="shared" si="1"/>
        <v/>
      </c>
      <c r="J21" s="60"/>
      <c r="K21" s="60"/>
      <c r="L21" s="57"/>
      <c r="M21" s="56"/>
      <c r="N21" s="75"/>
      <c r="O21" s="31"/>
      <c r="P21" s="335" t="str">
        <f t="shared" ref="P21" si="3">IF(ISBLANK(H21),"",IF(AND(H21&lt;1),"Need to DELETE this individual seed control sample to perform accuarate SCF calculation. D.O. Depletion &lt; 1.0 mg/L remaining in bottle. Environmental sample too strong. Use LESS Sample. Need more nutrient water in bottle. Sample is not dilute enough.",IF(AND(G21-H21&lt;2),"Need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</row>
    <row r="22" spans="1:40" ht="15" customHeight="1" x14ac:dyDescent="0.2">
      <c r="A22" s="272"/>
      <c r="B22" s="148"/>
      <c r="C22" s="148"/>
      <c r="D22" s="255"/>
      <c r="E22" s="333"/>
      <c r="F22" s="256"/>
      <c r="G22" s="147"/>
      <c r="H22" s="147"/>
      <c r="I22" s="257"/>
      <c r="J22" s="60"/>
      <c r="K22" s="60"/>
      <c r="L22" s="57"/>
      <c r="M22" s="56"/>
      <c r="N22" s="75"/>
      <c r="O22" s="31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</row>
    <row r="23" spans="1:40" ht="15" customHeight="1" thickBot="1" x14ac:dyDescent="0.25">
      <c r="A23" s="258" t="s">
        <v>4</v>
      </c>
      <c r="B23" s="148"/>
      <c r="C23" s="148"/>
      <c r="D23" s="255">
        <v>7</v>
      </c>
      <c r="E23" s="333" t="str">
        <f t="shared" si="0"/>
        <v>Delete Seed Values</v>
      </c>
      <c r="F23" s="148"/>
      <c r="G23" s="147"/>
      <c r="H23" s="147"/>
      <c r="I23" s="257" t="str">
        <f t="shared" si="1"/>
        <v/>
      </c>
      <c r="J23" s="73"/>
      <c r="K23" s="73"/>
      <c r="L23" s="74"/>
      <c r="M23" s="76"/>
      <c r="N23" s="77"/>
      <c r="O23" s="31"/>
      <c r="P23" s="335" t="str">
        <f t="shared" ref="P23" si="4">IF(ISBLANK(H23),"",IF(AND(H23&lt;1),"Need to DELETE mLs Seed to perform accuarate SCF calculation. D.O. Depletion &lt; 1.0 mg/L remaining in bottle. Environmental sample too strong. Use LESS Sample. Need more nutrient water in bottle. Sample is not dilute enough.",IF(AND(G23-H23&lt;2),"Need to DELETE mLs Seed to perform accuarate SCF calculation. D.O. Depletion less than at least 2.0 mg/L. Environmental sample too weak. Use MORE Sample. Need less nutrient water in bottle. Sample is too dilute.","")))</f>
        <v/>
      </c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</row>
    <row r="24" spans="1:40" ht="15" customHeight="1" thickBot="1" x14ac:dyDescent="0.25">
      <c r="A24" s="259"/>
      <c r="B24" s="149"/>
      <c r="C24" s="149"/>
      <c r="D24" s="260"/>
      <c r="E24" s="333"/>
      <c r="F24" s="149"/>
      <c r="G24" s="156"/>
      <c r="H24" s="156"/>
      <c r="I24" s="261"/>
      <c r="J24" s="328" t="e">
        <f>IF(N24&lt;0.6,"SCF too Weak?","")</f>
        <v>#DIV/0!</v>
      </c>
      <c r="K24" s="328"/>
      <c r="L24" s="327" t="s">
        <v>46</v>
      </c>
      <c r="M24" s="327"/>
      <c r="N24" s="324" t="e">
        <f>IF(F25&gt;0,I25/F25,"")</f>
        <v>#DIV/0!</v>
      </c>
      <c r="O24" s="31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</row>
    <row r="25" spans="1:40" ht="15" customHeight="1" thickBot="1" x14ac:dyDescent="0.25">
      <c r="A25" s="8" t="s">
        <v>6</v>
      </c>
      <c r="B25" s="11"/>
      <c r="C25" s="9"/>
      <c r="D25" s="10"/>
      <c r="E25" s="31"/>
      <c r="F25" s="68" t="e">
        <f>AVERAGEIF(F17:F24,"&gt;0")</f>
        <v>#DIV/0!</v>
      </c>
      <c r="G25" s="251"/>
      <c r="H25" s="252"/>
      <c r="I25" s="81" t="e">
        <f>AVERAGEIF(I17:I24,"&gt;0")</f>
        <v>#DIV/0!</v>
      </c>
      <c r="J25" s="328" t="e">
        <f>IF(N24&gt;1,"SCF too Strong?","")</f>
        <v>#DIV/0!</v>
      </c>
      <c r="K25" s="328"/>
      <c r="L25" s="327"/>
      <c r="M25" s="327"/>
      <c r="N25" s="324"/>
      <c r="O25" s="31"/>
      <c r="P25" s="335" t="e">
        <f>IF(AND(N24&gt;1),"Increase dilution water. Seed correction sample too strong.",IF(AND(N24&lt;0.6),"Decrease dilution water. Seed correction sample too weak.",""))</f>
        <v>#DIV/0!</v>
      </c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</row>
    <row r="26" spans="1:40" ht="15" customHeight="1" x14ac:dyDescent="0.2">
      <c r="A26" s="253" t="s">
        <v>14</v>
      </c>
      <c r="B26" s="165"/>
      <c r="C26" s="165"/>
      <c r="D26" s="254">
        <v>8</v>
      </c>
      <c r="E26" s="167"/>
      <c r="F26" s="165"/>
      <c r="G26" s="169"/>
      <c r="H26" s="169"/>
      <c r="I26" s="238" t="str">
        <f>IF(AND(G26&gt;0,H26&gt;0),G26-H26,"")</f>
        <v/>
      </c>
      <c r="J26" s="238" t="str">
        <f>IF(F26&gt;0,N24*F26,"")</f>
        <v/>
      </c>
      <c r="K26" s="238" t="str">
        <f>IF(AND(G26&gt;0,H26&gt;0),I26-J26,"")</f>
        <v/>
      </c>
      <c r="L26" s="240">
        <f>IF(E26&gt;0,300/E26,0)</f>
        <v>0</v>
      </c>
      <c r="M26" s="240" t="str">
        <f>IF(AND(I26&gt;=2,H26&gt;=1),L26*K26,"INVALID")</f>
        <v>INVALID</v>
      </c>
      <c r="N26" s="242" t="e">
        <f>N32</f>
        <v>#DIV/0!</v>
      </c>
      <c r="O26" s="32"/>
      <c r="P26" s="136" t="str">
        <f>IF(ISBLANK(H26),"",IF(AND(M26&gt;228.5),"Decrease mLs of seed delivered to GGA bottle. Confirm with last 20 Standard deviation results.",IF(AND(M26&lt;167.5),"Increase mLs of seed delivered to GGA bottle. Confirm with last 20 Standard deviation results.","")))</f>
        <v/>
      </c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</row>
    <row r="27" spans="1:40" ht="15" customHeight="1" x14ac:dyDescent="0.2">
      <c r="A27" s="233"/>
      <c r="B27" s="148"/>
      <c r="C27" s="148"/>
      <c r="D27" s="255"/>
      <c r="E27" s="152"/>
      <c r="F27" s="148"/>
      <c r="G27" s="147"/>
      <c r="H27" s="147"/>
      <c r="I27" s="228"/>
      <c r="J27" s="239"/>
      <c r="K27" s="228"/>
      <c r="L27" s="241"/>
      <c r="M27" s="241"/>
      <c r="N27" s="243"/>
      <c r="O27" s="32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</row>
    <row r="28" spans="1:40" ht="15" customHeight="1" x14ac:dyDescent="0.2">
      <c r="A28" s="233" t="s">
        <v>14</v>
      </c>
      <c r="B28" s="148"/>
      <c r="C28" s="148"/>
      <c r="D28" s="235">
        <v>9</v>
      </c>
      <c r="E28" s="229"/>
      <c r="F28" s="227" t="str">
        <f>IF(F26&gt;0,F26,"")</f>
        <v/>
      </c>
      <c r="G28" s="147"/>
      <c r="H28" s="147"/>
      <c r="I28" s="228" t="str">
        <f>IF(AND(G28&gt;0,H28&gt;0),G28-H28,"")</f>
        <v/>
      </c>
      <c r="J28" s="239" t="e">
        <f>IF(F28&gt;0,N24*F28,"")</f>
        <v>#DIV/0!</v>
      </c>
      <c r="K28" s="239" t="str">
        <f>IF(AND(G28&gt;0,H28&gt;0),I28-J28,"")</f>
        <v/>
      </c>
      <c r="L28" s="247">
        <f>IF(E28&gt;0,300/E28,0)</f>
        <v>0</v>
      </c>
      <c r="M28" s="241" t="str">
        <f t="shared" ref="M28" si="5">IF(AND(I28&gt;=2,H28&gt;=1),L28*K28,"INVALID")</f>
        <v>INVALID</v>
      </c>
      <c r="N28" s="243"/>
      <c r="O28" s="32"/>
      <c r="P28" s="136" t="str">
        <f>IF(ISBLANK(H28),"",IF(AND(M28&gt;228.5),"Decrease mLs of seed delivered to GGA bottle. Confirm with last 20 Standard deviation results.",IF(AND(M28&lt;167.5),"Increase mLs of seed delivered to GGA bottle. Confirm with last 20 Standard deviation results.","")))</f>
        <v/>
      </c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</row>
    <row r="29" spans="1:40" ht="15" customHeight="1" x14ac:dyDescent="0.2">
      <c r="A29" s="233"/>
      <c r="B29" s="148"/>
      <c r="C29" s="148"/>
      <c r="D29" s="237"/>
      <c r="E29" s="229"/>
      <c r="F29" s="227"/>
      <c r="G29" s="147"/>
      <c r="H29" s="147"/>
      <c r="I29" s="228"/>
      <c r="J29" s="245"/>
      <c r="K29" s="246"/>
      <c r="L29" s="248"/>
      <c r="M29" s="241"/>
      <c r="N29" s="243"/>
      <c r="O29" s="32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</row>
    <row r="30" spans="1:40" ht="15" customHeight="1" x14ac:dyDescent="0.2">
      <c r="A30" s="233" t="s">
        <v>14</v>
      </c>
      <c r="B30" s="148"/>
      <c r="C30" s="148"/>
      <c r="D30" s="235">
        <v>10</v>
      </c>
      <c r="E30" s="229"/>
      <c r="F30" s="227" t="str">
        <f>IF(F26&gt;0,F26,"")</f>
        <v/>
      </c>
      <c r="G30" s="147"/>
      <c r="H30" s="147"/>
      <c r="I30" s="228" t="str">
        <f>IF(AND(G30&gt;0,H30&gt;0),G30-H30,"")</f>
        <v/>
      </c>
      <c r="J30" s="239" t="e">
        <f>IF(F30&gt;0,N24*F30,"")</f>
        <v>#DIV/0!</v>
      </c>
      <c r="K30" s="228" t="str">
        <f>IF(AND(G30&gt;0,H30&gt;0),I30-J30,"")</f>
        <v/>
      </c>
      <c r="L30" s="241">
        <f>IF(E30&gt;0,300/E30,0)</f>
        <v>0</v>
      </c>
      <c r="M30" s="241" t="str">
        <f t="shared" ref="M30" si="6">IF(AND(I30&gt;=2,H30&gt;=1),L30*K30,"INVALID")</f>
        <v>INVALID</v>
      </c>
      <c r="N30" s="243"/>
      <c r="O30" s="32"/>
      <c r="P30" s="136" t="str">
        <f t="shared" ref="P30" si="7">IF(ISBLANK(H30),"",IF(AND(M30&gt;228.5),"Decrease mLs of seed delivered to GGA bottle. Confirm with last 20 Standard deviation results.",IF(AND(M30&lt;167.5),"Increase mLs of seed delivered to GGA bottle. Confirm with last 20 Standard deviation results.","")))</f>
        <v/>
      </c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</row>
    <row r="31" spans="1:40" ht="15" customHeight="1" thickBot="1" x14ac:dyDescent="0.25">
      <c r="A31" s="234"/>
      <c r="B31" s="149"/>
      <c r="C31" s="149"/>
      <c r="D31" s="236"/>
      <c r="E31" s="230"/>
      <c r="F31" s="231"/>
      <c r="G31" s="147"/>
      <c r="H31" s="147"/>
      <c r="I31" s="232"/>
      <c r="J31" s="249"/>
      <c r="K31" s="232"/>
      <c r="L31" s="250"/>
      <c r="M31" s="250"/>
      <c r="N31" s="244"/>
      <c r="O31" s="32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</row>
    <row r="32" spans="1:40" ht="13.5" thickBot="1" x14ac:dyDescent="0.25">
      <c r="A32" s="8" t="s">
        <v>6</v>
      </c>
      <c r="B32" s="50"/>
      <c r="C32" s="9"/>
      <c r="D32" s="10"/>
      <c r="E32" s="9"/>
      <c r="F32" s="51"/>
      <c r="G32" s="50"/>
      <c r="H32" s="50"/>
      <c r="I32" s="49"/>
      <c r="J32" s="11"/>
      <c r="K32" s="11"/>
      <c r="L32" s="49"/>
      <c r="M32" s="48" t="s">
        <v>5</v>
      </c>
      <c r="N32" s="52" t="e">
        <f>AVERAGEIF(M26:M31,"&gt;0")</f>
        <v>#DIV/0!</v>
      </c>
      <c r="O32" s="33"/>
      <c r="P32" s="45"/>
      <c r="Q32" s="45"/>
      <c r="R32" s="45"/>
      <c r="S32" s="45"/>
      <c r="T32" s="45"/>
      <c r="U32" s="45"/>
      <c r="V32" s="45"/>
      <c r="W32" s="45"/>
      <c r="X32" s="45"/>
      <c r="Y32" s="46"/>
      <c r="Z32" s="46"/>
      <c r="AA32" s="46"/>
      <c r="AB32" s="46"/>
      <c r="AC32" s="46"/>
      <c r="AD32" s="46"/>
      <c r="AE32" s="46"/>
    </row>
    <row r="33" spans="1:40" ht="15" customHeight="1" x14ac:dyDescent="0.2">
      <c r="A33" s="209" t="s">
        <v>15</v>
      </c>
      <c r="B33" s="211"/>
      <c r="C33" s="211"/>
      <c r="D33" s="212">
        <v>11</v>
      </c>
      <c r="E33" s="213"/>
      <c r="F33" s="214"/>
      <c r="G33" s="217"/>
      <c r="H33" s="195"/>
      <c r="I33" s="196" t="str">
        <f>IF(AND(G33&gt;0,H33&gt;0),G33-H33,"")</f>
        <v/>
      </c>
      <c r="J33" s="203"/>
      <c r="K33" s="206" t="str">
        <f>IF(AND(G33&gt;0,H33&gt;0),I33-J33,"")</f>
        <v/>
      </c>
      <c r="L33" s="218">
        <f>IF(E33&gt;0,300/E33,0)</f>
        <v>0</v>
      </c>
      <c r="M33" s="219" t="str">
        <f>IF(AND(I33&gt;=2,H33&gt;=1),L33*K33,"INVALID")</f>
        <v>INVALID</v>
      </c>
      <c r="N33" s="179" t="e">
        <f>N43</f>
        <v>#DIV/0!</v>
      </c>
      <c r="O33" s="39"/>
      <c r="P33" s="136" t="str">
        <f>IF(ISBLANK(H33),"",IF(AND(H33&lt;1),"D.O. Depletion &lt; 1.0 mg/L remaining in bottle. Environmental sample too strong. Use LESS Sample. Need more nutrient water in bottle. Sample is not dilute enough.",IF(AND(G33-H33&lt;2),"D.O. Depletion less than at least 2.0 mg/L. Environmental sample too weak. Use MORE Sample. Need less nutrient water in bottle. Sample is too dilute.","")))</f>
        <v/>
      </c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</row>
    <row r="34" spans="1:40" ht="15" customHeight="1" x14ac:dyDescent="0.2">
      <c r="A34" s="210"/>
      <c r="B34" s="185"/>
      <c r="C34" s="185"/>
      <c r="D34" s="187"/>
      <c r="E34" s="189"/>
      <c r="F34" s="215"/>
      <c r="G34" s="191"/>
      <c r="H34" s="193"/>
      <c r="I34" s="197"/>
      <c r="J34" s="204"/>
      <c r="K34" s="175"/>
      <c r="L34" s="178"/>
      <c r="M34" s="172"/>
      <c r="N34" s="180"/>
      <c r="O34" s="40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</row>
    <row r="35" spans="1:40" ht="15" customHeight="1" x14ac:dyDescent="0.2">
      <c r="A35" s="182" t="s">
        <v>15</v>
      </c>
      <c r="B35" s="184"/>
      <c r="C35" s="184"/>
      <c r="D35" s="186">
        <v>12</v>
      </c>
      <c r="E35" s="188"/>
      <c r="F35" s="215"/>
      <c r="G35" s="190"/>
      <c r="H35" s="192"/>
      <c r="I35" s="194" t="str">
        <f t="shared" ref="I35" si="8">IF(AND(G35&gt;0,H35&gt;0),G35-H35,"")</f>
        <v/>
      </c>
      <c r="J35" s="204"/>
      <c r="K35" s="175" t="str">
        <f t="shared" ref="K35" si="9">IF(AND(G35&gt;0,H35&gt;0),I35-J35,"")</f>
        <v/>
      </c>
      <c r="L35" s="172">
        <f t="shared" ref="L35" si="10">IF(E35&gt;0,300/E35,0)</f>
        <v>0</v>
      </c>
      <c r="M35" s="172" t="str">
        <f>IF(AND(I35&gt;=2,H35&gt;=1),L35*K35,"INVALID")</f>
        <v>INVALID</v>
      </c>
      <c r="N35" s="180"/>
      <c r="O35" s="40"/>
      <c r="P35" s="136" t="str">
        <f t="shared" ref="P35" si="11">IF(ISBLANK(H35),"",IF(AND(H35&lt;1),"D.O. Depletion &lt; 1.0 mg/L remaining in bottle. Environmental sample too strong. Use LESS Sample. Need more nutrient water in bottle. Sample is not dilute enough.",IF(AND(G35-H35&lt;2),"D.O. Depletion less than at least 2.0 mg/L. Environmental sample too weak. Use MORE Sample. Need less nutrient water in bottle. Sample is too dilute.","")))</f>
        <v/>
      </c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</row>
    <row r="36" spans="1:40" ht="15" customHeight="1" x14ac:dyDescent="0.2">
      <c r="A36" s="183"/>
      <c r="B36" s="185"/>
      <c r="C36" s="185"/>
      <c r="D36" s="187"/>
      <c r="E36" s="189"/>
      <c r="F36" s="215"/>
      <c r="G36" s="191"/>
      <c r="H36" s="193"/>
      <c r="I36" s="194"/>
      <c r="J36" s="204"/>
      <c r="K36" s="175"/>
      <c r="L36" s="172"/>
      <c r="M36" s="172"/>
      <c r="N36" s="180"/>
      <c r="O36" s="40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</row>
    <row r="37" spans="1:40" ht="15" customHeight="1" x14ac:dyDescent="0.2">
      <c r="A37" s="198" t="s">
        <v>15</v>
      </c>
      <c r="B37" s="184"/>
      <c r="C37" s="184"/>
      <c r="D37" s="186">
        <v>13</v>
      </c>
      <c r="E37" s="188"/>
      <c r="F37" s="215"/>
      <c r="G37" s="190"/>
      <c r="H37" s="192"/>
      <c r="I37" s="194" t="str">
        <f t="shared" ref="I37:I41" si="12">IF(AND(G37&gt;0,H37&gt;0),G37-H37,"")</f>
        <v/>
      </c>
      <c r="J37" s="204"/>
      <c r="K37" s="175" t="str">
        <f t="shared" ref="K37" si="13">IF(AND(G37&gt;0,H37&gt;0),I37-J37,"")</f>
        <v/>
      </c>
      <c r="L37" s="172">
        <f t="shared" ref="L37" si="14">IF(E37&gt;0,300/E37,0)</f>
        <v>0</v>
      </c>
      <c r="M37" s="172" t="str">
        <f>IF(AND(I37&gt;=2,H37&gt;=1),L37*K37,"INVALID")</f>
        <v>INVALID</v>
      </c>
      <c r="N37" s="180"/>
      <c r="O37" s="40"/>
      <c r="P37" s="136" t="str">
        <f t="shared" ref="P37" si="15">IF(ISBLANK(H37),"",IF(AND(H37&lt;1),"D.O. Depletion &lt; 1.0 mg/L remaining in bottle. Environmental sample too strong. Use LESS Sample. Need more nutrient water in bottle. Sample is not dilute enough.",IF(AND(G37-H37&lt;2),"D.O. Depletion less than at least 2.0 mg/L. Environmental sample too weak. Use MORE Sample. Need less nutrient water in bottle. Sample is too dilute.","")))</f>
        <v/>
      </c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</row>
    <row r="38" spans="1:40" ht="15" customHeight="1" x14ac:dyDescent="0.2">
      <c r="A38" s="182"/>
      <c r="B38" s="220"/>
      <c r="C38" s="220"/>
      <c r="D38" s="221"/>
      <c r="E38" s="222"/>
      <c r="F38" s="215"/>
      <c r="G38" s="223"/>
      <c r="H38" s="224"/>
      <c r="I38" s="173"/>
      <c r="J38" s="204"/>
      <c r="K38" s="175"/>
      <c r="L38" s="172"/>
      <c r="M38" s="172"/>
      <c r="N38" s="180"/>
      <c r="O38" s="41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</row>
    <row r="39" spans="1:40" ht="15" customHeight="1" x14ac:dyDescent="0.2">
      <c r="A39" s="198" t="s">
        <v>15</v>
      </c>
      <c r="B39" s="184"/>
      <c r="C39" s="184"/>
      <c r="D39" s="186">
        <v>14</v>
      </c>
      <c r="E39" s="199"/>
      <c r="F39" s="215"/>
      <c r="G39" s="170"/>
      <c r="H39" s="170"/>
      <c r="I39" s="173" t="str">
        <f t="shared" si="12"/>
        <v/>
      </c>
      <c r="J39" s="204"/>
      <c r="K39" s="175" t="str">
        <f>IF(AND(G39&gt;0,H39&gt;0),I39-J39,"")</f>
        <v/>
      </c>
      <c r="L39" s="178">
        <f>IF(E39&gt;0,300/E39,0)</f>
        <v>0</v>
      </c>
      <c r="M39" s="172" t="str">
        <f>IF(AND(I39&gt;=2,H39&gt;=1),L39*K39,"INVALID")</f>
        <v>INVALID</v>
      </c>
      <c r="N39" s="180"/>
      <c r="O39" s="41"/>
      <c r="P39" s="136" t="str">
        <f t="shared" ref="P39" si="16">IF(ISBLANK(H39),"",IF(AND(H39&lt;1),"D.O. Depletion &lt; 1.0 mg/L remaining in bottle. Environmental sample too strong. Use LESS Sample. Need more nutrient water in bottle. Sample is not dilute enough.",IF(AND(G39-H39&lt;2),"D.O. Depletion less than at least 2.0 mg/L. Environmental sample too weak. Use MORE Sample. Need less nutrient water in bottle. Sample is too dilute.","")))</f>
        <v/>
      </c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</row>
    <row r="40" spans="1:40" ht="15" customHeight="1" x14ac:dyDescent="0.2">
      <c r="A40" s="182"/>
      <c r="B40" s="185"/>
      <c r="C40" s="185"/>
      <c r="D40" s="187"/>
      <c r="E40" s="200"/>
      <c r="F40" s="215"/>
      <c r="G40" s="201"/>
      <c r="H40" s="201"/>
      <c r="I40" s="202"/>
      <c r="J40" s="204"/>
      <c r="K40" s="175"/>
      <c r="L40" s="178"/>
      <c r="M40" s="172"/>
      <c r="N40" s="180"/>
      <c r="O40" s="41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</row>
    <row r="41" spans="1:40" ht="15" customHeight="1" x14ac:dyDescent="0.2">
      <c r="A41" s="198" t="s">
        <v>15</v>
      </c>
      <c r="B41" s="184"/>
      <c r="C41" s="184"/>
      <c r="D41" s="186">
        <v>15</v>
      </c>
      <c r="E41" s="199"/>
      <c r="F41" s="215"/>
      <c r="G41" s="170"/>
      <c r="H41" s="170"/>
      <c r="I41" s="173" t="str">
        <f t="shared" si="12"/>
        <v/>
      </c>
      <c r="J41" s="204"/>
      <c r="K41" s="175" t="str">
        <f t="shared" ref="K41" si="17">IF(AND(G41&gt;0,H41&gt;0),I41-J41,"")</f>
        <v/>
      </c>
      <c r="L41" s="172">
        <f t="shared" ref="L41" si="18">IF(E41&gt;0,300/E41,0)</f>
        <v>0</v>
      </c>
      <c r="M41" s="172" t="str">
        <f>IF(AND(I41&gt;=2,H41&gt;=1),L41*K41,"INVALID")</f>
        <v>INVALID</v>
      </c>
      <c r="N41" s="180"/>
      <c r="O41" s="41"/>
      <c r="P41" s="136" t="str">
        <f t="shared" ref="P41" si="19">IF(ISBLANK(H41),"",IF(AND(H41&lt;1),"D.O. Depletion &lt; 1.0 mg/L remaining in bottle. Environmental sample too strong. Use LESS Sample. Need more nutrient water in bottle. Sample is not dilute enough.",IF(AND(G41-H41&lt;2),"D.O. Depletion less than at least 2.0 mg/L. Environmental sample too weak. Use MORE Sample. Need less nutrient water in bottle. Sample is too dilute.","")))</f>
        <v/>
      </c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</row>
    <row r="42" spans="1:40" ht="15" customHeight="1" thickBot="1" x14ac:dyDescent="0.25">
      <c r="A42" s="207"/>
      <c r="B42" s="208"/>
      <c r="C42" s="208"/>
      <c r="D42" s="225"/>
      <c r="E42" s="226"/>
      <c r="F42" s="216"/>
      <c r="G42" s="171"/>
      <c r="H42" s="171"/>
      <c r="I42" s="174"/>
      <c r="J42" s="205"/>
      <c r="K42" s="176"/>
      <c r="L42" s="177"/>
      <c r="M42" s="177"/>
      <c r="N42" s="181"/>
      <c r="O42" s="41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</row>
    <row r="43" spans="1:40" ht="13.5" thickBot="1" x14ac:dyDescent="0.25">
      <c r="A43" s="8" t="s">
        <v>6</v>
      </c>
      <c r="B43" s="50"/>
      <c r="C43" s="9"/>
      <c r="D43" s="10"/>
      <c r="E43" s="9"/>
      <c r="F43" s="51"/>
      <c r="G43" s="50"/>
      <c r="H43" s="50"/>
      <c r="I43" s="49"/>
      <c r="J43" s="11"/>
      <c r="K43" s="11"/>
      <c r="L43" s="49"/>
      <c r="M43" s="48" t="s">
        <v>15</v>
      </c>
      <c r="N43" s="94" t="e">
        <f>AVERAGEIF(M33:M42,"&gt;0")</f>
        <v>#DIV/0!</v>
      </c>
      <c r="O43" s="33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</row>
    <row r="44" spans="1:40" ht="15" customHeight="1" x14ac:dyDescent="0.2">
      <c r="A44" s="164" t="s">
        <v>16</v>
      </c>
      <c r="B44" s="165"/>
      <c r="C44" s="165"/>
      <c r="D44" s="166">
        <v>16</v>
      </c>
      <c r="E44" s="167"/>
      <c r="F44" s="168" t="str">
        <f>IF(F26&gt;0,F26,"")</f>
        <v/>
      </c>
      <c r="G44" s="169"/>
      <c r="H44" s="169"/>
      <c r="I44" s="139" t="str">
        <f t="shared" ref="I44:I52" si="20">IF(AND(G44&gt;0,H44&gt;0),G44-H44,"")</f>
        <v/>
      </c>
      <c r="J44" s="158" t="e">
        <f>IF(F44&gt;0,N24*F44,"")</f>
        <v>#DIV/0!</v>
      </c>
      <c r="K44" s="159" t="str">
        <f t="shared" ref="K44:K52" si="21">IF(AND(G44&gt;0,H44&gt;0),I44-J44,"")</f>
        <v/>
      </c>
      <c r="L44" s="160">
        <f t="shared" ref="L44:L52" si="22">IF(E44&gt;0,300/E44,0)</f>
        <v>0</v>
      </c>
      <c r="M44" s="160" t="str">
        <f>IF(AND(I44&gt;=2,H44&gt;=1),L44*K44,"INVALID")</f>
        <v>INVALID</v>
      </c>
      <c r="N44" s="161" t="e">
        <f>N54</f>
        <v>#DIV/0!</v>
      </c>
      <c r="O44" s="39"/>
      <c r="P44" s="341" t="str">
        <f>IF(ISBLANK(H44),"",IF(AND(H44&lt;1),"D.O. Depletion &lt; 1.0 mg/L remaining in bottle. Environmental sample too strong. Use LESS Sample. Need more nutrient water in bottle. Sample is not dilute enough.",IF(AND(G44-H44&lt;2),"D.O. Depletion less than at least 2.0 mg/L. Environmental sample too weak. Use MORE Sample. Need less nutrient water in bottle. Sample is too dilute.","")))</f>
        <v/>
      </c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</row>
    <row r="45" spans="1:40" ht="15" customHeight="1" x14ac:dyDescent="0.2">
      <c r="A45" s="131"/>
      <c r="B45" s="148"/>
      <c r="C45" s="148"/>
      <c r="D45" s="157"/>
      <c r="E45" s="152"/>
      <c r="F45" s="154"/>
      <c r="G45" s="147"/>
      <c r="H45" s="147"/>
      <c r="I45" s="139"/>
      <c r="J45" s="141"/>
      <c r="K45" s="143"/>
      <c r="L45" s="145"/>
      <c r="M45" s="145"/>
      <c r="N45" s="162"/>
      <c r="O45" s="39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</row>
    <row r="46" spans="1:40" ht="15" customHeight="1" x14ac:dyDescent="0.2">
      <c r="A46" s="131" t="s">
        <v>16</v>
      </c>
      <c r="B46" s="148"/>
      <c r="C46" s="148"/>
      <c r="D46" s="157">
        <v>17</v>
      </c>
      <c r="E46" s="152"/>
      <c r="F46" s="154" t="str">
        <f>IF(F26&gt;0,F26,"")</f>
        <v/>
      </c>
      <c r="G46" s="147"/>
      <c r="H46" s="147"/>
      <c r="I46" s="139" t="str">
        <f t="shared" si="20"/>
        <v/>
      </c>
      <c r="J46" s="141" t="e">
        <f>IF(F46&gt;0,N24*F46,"")</f>
        <v>#DIV/0!</v>
      </c>
      <c r="K46" s="143" t="str">
        <f t="shared" si="21"/>
        <v/>
      </c>
      <c r="L46" s="145">
        <f t="shared" si="22"/>
        <v>0</v>
      </c>
      <c r="M46" s="145" t="str">
        <f t="shared" ref="M46" si="23">IF(AND(I46&gt;=2,H46&gt;=1),L46*K46,"INVALID")</f>
        <v>INVALID</v>
      </c>
      <c r="N46" s="162"/>
      <c r="O46" s="39"/>
      <c r="P46" s="341" t="str">
        <f t="shared" ref="P46" si="24">IF(ISBLANK(H46),"",IF(AND(H46&lt;1),"D.O. Depletion &lt; 1.0 mg/L remaining in bottle. Environmental sample too strong. Use LESS Sample. Need more nutrient water in bottle. Sample is not dilute enough.",IF(AND(G46-H46&lt;2),"D.O. Depletion less than at least 2.0 mg/L. Environmental sample too weak. Use MORE Sample. Need less nutrient water in bottle. Sample is too dilute.","")))</f>
        <v/>
      </c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41"/>
    </row>
    <row r="47" spans="1:40" ht="15" customHeight="1" x14ac:dyDescent="0.2">
      <c r="A47" s="131"/>
      <c r="B47" s="148"/>
      <c r="C47" s="148"/>
      <c r="D47" s="157"/>
      <c r="E47" s="152"/>
      <c r="F47" s="154"/>
      <c r="G47" s="147"/>
      <c r="H47" s="147"/>
      <c r="I47" s="139"/>
      <c r="J47" s="141"/>
      <c r="K47" s="143"/>
      <c r="L47" s="145"/>
      <c r="M47" s="145"/>
      <c r="N47" s="162"/>
      <c r="O47" s="39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</row>
    <row r="48" spans="1:40" ht="15" customHeight="1" x14ac:dyDescent="0.2">
      <c r="A48" s="131" t="s">
        <v>16</v>
      </c>
      <c r="B48" s="148"/>
      <c r="C48" s="148"/>
      <c r="D48" s="150">
        <v>18</v>
      </c>
      <c r="E48" s="152"/>
      <c r="F48" s="154" t="str">
        <f>IF(F26&gt;0,F26,"")</f>
        <v/>
      </c>
      <c r="G48" s="147"/>
      <c r="H48" s="147"/>
      <c r="I48" s="139" t="str">
        <f t="shared" si="20"/>
        <v/>
      </c>
      <c r="J48" s="141" t="e">
        <f>IF(F48&gt;0,N24*F48,"")</f>
        <v>#DIV/0!</v>
      </c>
      <c r="K48" s="143" t="str">
        <f t="shared" si="21"/>
        <v/>
      </c>
      <c r="L48" s="145">
        <f t="shared" si="22"/>
        <v>0</v>
      </c>
      <c r="M48" s="145" t="str">
        <f t="shared" ref="M48" si="25">IF(AND(I48&gt;=2,H48&gt;=1),L48*K48,"INVALID")</f>
        <v>INVALID</v>
      </c>
      <c r="N48" s="162"/>
      <c r="O48" s="39"/>
      <c r="P48" s="341" t="str">
        <f t="shared" ref="P48" si="26">IF(ISBLANK(H48),"",IF(AND(H48&lt;1),"D.O. Depletion &lt; 1.0 mg/L remaining in bottle. Environmental sample too strong. Use LESS Sample. Need more nutrient water in bottle. Sample is not dilute enough.",IF(AND(G48-H48&lt;2),"D.O. Depletion less than at least 2.0 mg/L. Environmental sample too weak. Use MORE Sample. Need less nutrient water in bottle. Sample is too dilute.","")))</f>
        <v/>
      </c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</row>
    <row r="49" spans="1:40" ht="15" customHeight="1" x14ac:dyDescent="0.2">
      <c r="A49" s="131"/>
      <c r="B49" s="148"/>
      <c r="C49" s="148"/>
      <c r="D49" s="150"/>
      <c r="E49" s="152"/>
      <c r="F49" s="154"/>
      <c r="G49" s="147"/>
      <c r="H49" s="147"/>
      <c r="I49" s="139"/>
      <c r="J49" s="141"/>
      <c r="K49" s="143"/>
      <c r="L49" s="145"/>
      <c r="M49" s="145"/>
      <c r="N49" s="162"/>
      <c r="O49" s="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</row>
    <row r="50" spans="1:40" ht="15" customHeight="1" x14ac:dyDescent="0.2">
      <c r="A50" s="131" t="s">
        <v>16</v>
      </c>
      <c r="B50" s="148"/>
      <c r="C50" s="148"/>
      <c r="D50" s="150">
        <v>19</v>
      </c>
      <c r="E50" s="152"/>
      <c r="F50" s="154" t="str">
        <f>IF(F26&gt;0,F26,"")</f>
        <v/>
      </c>
      <c r="G50" s="147"/>
      <c r="H50" s="147"/>
      <c r="I50" s="139" t="str">
        <f t="shared" si="20"/>
        <v/>
      </c>
      <c r="J50" s="141" t="e">
        <f>IF(F50&gt;0,N24*F50,"")</f>
        <v>#DIV/0!</v>
      </c>
      <c r="K50" s="143" t="str">
        <f t="shared" si="21"/>
        <v/>
      </c>
      <c r="L50" s="145">
        <f t="shared" si="22"/>
        <v>0</v>
      </c>
      <c r="M50" s="145" t="str">
        <f t="shared" ref="M50" si="27">IF(AND(I50&gt;=2,H50&gt;=1),L50*K50,"INVALID")</f>
        <v>INVALID</v>
      </c>
      <c r="N50" s="162"/>
      <c r="O50" s="41"/>
      <c r="P50" s="341" t="str">
        <f t="shared" ref="P50" si="28">IF(ISBLANK(H50),"",IF(AND(H50&lt;1),"D.O. Depletion &lt; 1.0 mg/L remaining in bottle. Environmental sample too strong. Use LESS Sample. Need more nutrient water in bottle. Sample is not dilute enough.",IF(AND(G50-H50&lt;2),"D.O. Depletion less than at least 2.0 mg/L. Environmental sample too weak. Use MORE Sample. Need less nutrient water in bottle. Sample is too dilute.","")))</f>
        <v/>
      </c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</row>
    <row r="51" spans="1:40" ht="15" customHeight="1" x14ac:dyDescent="0.2">
      <c r="A51" s="131"/>
      <c r="B51" s="148"/>
      <c r="C51" s="148"/>
      <c r="D51" s="150"/>
      <c r="E51" s="152"/>
      <c r="F51" s="154"/>
      <c r="G51" s="147"/>
      <c r="H51" s="147"/>
      <c r="I51" s="139"/>
      <c r="J51" s="141"/>
      <c r="K51" s="143"/>
      <c r="L51" s="145"/>
      <c r="M51" s="145"/>
      <c r="N51" s="162"/>
      <c r="O51" s="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</row>
    <row r="52" spans="1:40" ht="15" customHeight="1" x14ac:dyDescent="0.2">
      <c r="A52" s="131" t="s">
        <v>16</v>
      </c>
      <c r="B52" s="148"/>
      <c r="C52" s="148"/>
      <c r="D52" s="150">
        <v>20</v>
      </c>
      <c r="E52" s="152"/>
      <c r="F52" s="154" t="str">
        <f>IF(F26&gt;0,F26,"")</f>
        <v/>
      </c>
      <c r="G52" s="147"/>
      <c r="H52" s="147"/>
      <c r="I52" s="139" t="str">
        <f t="shared" si="20"/>
        <v/>
      </c>
      <c r="J52" s="141" t="e">
        <f>IF(F52&gt;0,N24*F52,"")</f>
        <v>#DIV/0!</v>
      </c>
      <c r="K52" s="143" t="str">
        <f t="shared" si="21"/>
        <v/>
      </c>
      <c r="L52" s="145">
        <f t="shared" si="22"/>
        <v>0</v>
      </c>
      <c r="M52" s="145" t="str">
        <f t="shared" ref="M52" si="29">IF(AND(I52&gt;=2,H52&gt;=1),L52*K52,"INVALID")</f>
        <v>INVALID</v>
      </c>
      <c r="N52" s="162"/>
      <c r="O52" s="41"/>
      <c r="P52" s="341" t="str">
        <f t="shared" ref="P52" si="30">IF(ISBLANK(H52),"",IF(AND(H52&lt;1),"D.O. Depletion &lt; 1.0 mg/L remaining in bottle. Environmental sample too strong. Use LESS Sample. Need more nutrient water in bottle. Sample is not dilute enough.",IF(AND(G52-H52&lt;2),"D.O. Depletion less than at least 2.0 mg/L. Environmental sample too weak. Use MORE Sample. Need less nutrient water in bottle. Sample is too dilute.","")))</f>
        <v/>
      </c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</row>
    <row r="53" spans="1:40" ht="15" customHeight="1" thickBot="1" x14ac:dyDescent="0.25">
      <c r="A53" s="132"/>
      <c r="B53" s="149"/>
      <c r="C53" s="149"/>
      <c r="D53" s="151"/>
      <c r="E53" s="153"/>
      <c r="F53" s="155"/>
      <c r="G53" s="156"/>
      <c r="H53" s="156"/>
      <c r="I53" s="140"/>
      <c r="J53" s="142"/>
      <c r="K53" s="144"/>
      <c r="L53" s="146"/>
      <c r="M53" s="146"/>
      <c r="N53" s="163"/>
      <c r="O53" s="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</row>
    <row r="54" spans="1:40" ht="12.2" customHeight="1" thickBot="1" x14ac:dyDescent="0.25">
      <c r="A54" s="4" t="s">
        <v>6</v>
      </c>
      <c r="B54" s="26"/>
      <c r="C54" s="6"/>
      <c r="D54" s="7"/>
      <c r="E54" s="6"/>
      <c r="F54" s="27"/>
      <c r="G54" s="26"/>
      <c r="H54" s="26"/>
      <c r="I54" s="12"/>
      <c r="J54" s="5"/>
      <c r="K54" s="5"/>
      <c r="L54" s="12"/>
      <c r="M54" s="28" t="s">
        <v>16</v>
      </c>
      <c r="N54" s="29" t="e">
        <f>AVERAGEIF(M44:M49,"&gt;0")</f>
        <v>#DIV/0!</v>
      </c>
      <c r="O54" s="33"/>
    </row>
    <row r="55" spans="1:40" ht="18" customHeight="1" thickBot="1" x14ac:dyDescent="0.25">
      <c r="A55" s="30" t="s">
        <v>26</v>
      </c>
      <c r="B55" s="70"/>
      <c r="C55" s="31"/>
      <c r="D55" s="31"/>
      <c r="E55" s="31"/>
      <c r="F55" s="31"/>
      <c r="G55" s="31"/>
      <c r="H55" s="31"/>
      <c r="I55" s="31"/>
      <c r="J55" s="31"/>
      <c r="K55" s="31"/>
      <c r="L55" s="137" t="s">
        <v>23</v>
      </c>
      <c r="M55" s="138"/>
      <c r="N55" s="44" t="e">
        <f>(N43-N54)/N43*100%</f>
        <v>#DIV/0!</v>
      </c>
      <c r="O55" s="42"/>
    </row>
    <row r="56" spans="1:40" ht="18" customHeight="1" x14ac:dyDescent="0.2">
      <c r="A56" s="315" t="s">
        <v>71</v>
      </c>
      <c r="B56" s="316"/>
      <c r="C56" s="316"/>
      <c r="D56" s="316"/>
      <c r="E56" s="316"/>
      <c r="F56" s="316"/>
      <c r="G56" s="317"/>
      <c r="H56" s="330" t="s">
        <v>41</v>
      </c>
      <c r="I56" s="331"/>
      <c r="J56" s="331"/>
      <c r="K56" s="331"/>
      <c r="L56" s="332"/>
      <c r="M56" s="53" t="s">
        <v>34</v>
      </c>
      <c r="N56" s="22" t="s">
        <v>35</v>
      </c>
      <c r="O56" s="84"/>
      <c r="P56" s="13"/>
      <c r="Q56" s="13"/>
    </row>
    <row r="57" spans="1:40" ht="18" customHeight="1" x14ac:dyDescent="0.2">
      <c r="A57" s="318"/>
      <c r="B57" s="319"/>
      <c r="C57" s="319"/>
      <c r="D57" s="319"/>
      <c r="E57" s="319"/>
      <c r="F57" s="319"/>
      <c r="G57" s="320"/>
      <c r="H57" s="306" t="s">
        <v>48</v>
      </c>
      <c r="I57" s="307"/>
      <c r="J57" s="307"/>
      <c r="K57" s="307"/>
      <c r="L57" s="308"/>
      <c r="M57" s="15" t="s">
        <v>27</v>
      </c>
      <c r="N57" s="16" t="s">
        <v>32</v>
      </c>
      <c r="O57" s="10"/>
    </row>
    <row r="58" spans="1:40" ht="18" customHeight="1" x14ac:dyDescent="0.2">
      <c r="A58" s="318"/>
      <c r="B58" s="319"/>
      <c r="C58" s="319"/>
      <c r="D58" s="319"/>
      <c r="E58" s="319"/>
      <c r="F58" s="319"/>
      <c r="G58" s="320"/>
      <c r="H58" s="304" t="s">
        <v>18</v>
      </c>
      <c r="I58" s="303"/>
      <c r="J58" s="303"/>
      <c r="K58" s="303"/>
      <c r="L58" s="305"/>
      <c r="M58" s="15" t="s">
        <v>28</v>
      </c>
      <c r="N58" s="16" t="s">
        <v>33</v>
      </c>
      <c r="O58" s="10"/>
    </row>
    <row r="59" spans="1:40" ht="18" customHeight="1" x14ac:dyDescent="0.2">
      <c r="A59" s="318"/>
      <c r="B59" s="319"/>
      <c r="C59" s="319"/>
      <c r="D59" s="319"/>
      <c r="E59" s="319"/>
      <c r="F59" s="319"/>
      <c r="G59" s="320"/>
      <c r="H59" s="304" t="s">
        <v>49</v>
      </c>
      <c r="I59" s="303"/>
      <c r="J59" s="303"/>
      <c r="K59" s="303"/>
      <c r="L59" s="305"/>
      <c r="M59" s="15" t="s">
        <v>29</v>
      </c>
      <c r="N59" s="16" t="s">
        <v>27</v>
      </c>
      <c r="O59" s="10"/>
    </row>
    <row r="60" spans="1:40" ht="18" customHeight="1" x14ac:dyDescent="0.2">
      <c r="A60" s="318"/>
      <c r="B60" s="319"/>
      <c r="C60" s="319"/>
      <c r="D60" s="319"/>
      <c r="E60" s="319"/>
      <c r="F60" s="319"/>
      <c r="G60" s="320"/>
      <c r="H60" s="133" t="s">
        <v>50</v>
      </c>
      <c r="I60" s="134"/>
      <c r="J60" s="134"/>
      <c r="K60" s="134"/>
      <c r="L60" s="135"/>
      <c r="M60" s="15" t="s">
        <v>30</v>
      </c>
      <c r="N60" s="16" t="s">
        <v>28</v>
      </c>
      <c r="O60" s="10"/>
    </row>
    <row r="61" spans="1:40" ht="18" customHeight="1" x14ac:dyDescent="0.2">
      <c r="A61" s="318"/>
      <c r="B61" s="319"/>
      <c r="C61" s="319"/>
      <c r="D61" s="319"/>
      <c r="E61" s="319"/>
      <c r="F61" s="319"/>
      <c r="G61" s="320"/>
      <c r="H61" s="306" t="s">
        <v>42</v>
      </c>
      <c r="I61" s="307"/>
      <c r="J61" s="307"/>
      <c r="K61" s="307"/>
      <c r="L61" s="308"/>
      <c r="M61" s="15" t="s">
        <v>31</v>
      </c>
      <c r="N61" s="16" t="s">
        <v>29</v>
      </c>
      <c r="O61" s="10"/>
    </row>
    <row r="62" spans="1:40" ht="18" customHeight="1" x14ac:dyDescent="0.2">
      <c r="A62" s="318"/>
      <c r="B62" s="319"/>
      <c r="C62" s="319"/>
      <c r="D62" s="319"/>
      <c r="E62" s="319"/>
      <c r="F62" s="319"/>
      <c r="G62" s="320"/>
      <c r="H62" s="309" t="s">
        <v>47</v>
      </c>
      <c r="I62" s="310"/>
      <c r="J62" s="310"/>
      <c r="K62" s="310"/>
      <c r="L62" s="311"/>
      <c r="M62" s="15" t="s">
        <v>32</v>
      </c>
      <c r="N62" s="16" t="s">
        <v>30</v>
      </c>
      <c r="O62" s="10"/>
    </row>
    <row r="63" spans="1:40" ht="18" customHeight="1" thickBot="1" x14ac:dyDescent="0.25">
      <c r="A63" s="321"/>
      <c r="B63" s="322"/>
      <c r="C63" s="322"/>
      <c r="D63" s="322"/>
      <c r="E63" s="322"/>
      <c r="F63" s="322"/>
      <c r="G63" s="323"/>
      <c r="H63" s="312"/>
      <c r="I63" s="313"/>
      <c r="J63" s="313"/>
      <c r="K63" s="313"/>
      <c r="L63" s="314"/>
      <c r="M63" s="17" t="s">
        <v>33</v>
      </c>
      <c r="N63" s="18" t="s">
        <v>31</v>
      </c>
      <c r="O63" s="10"/>
    </row>
    <row r="64" spans="1:40" x14ac:dyDescent="0.2">
      <c r="A64" s="329"/>
      <c r="B64" s="329"/>
      <c r="C64" s="329"/>
      <c r="D64" s="329"/>
      <c r="E64" s="329"/>
      <c r="H64" s="67"/>
    </row>
    <row r="65" spans="1:10" x14ac:dyDescent="0.2">
      <c r="A65" s="329"/>
      <c r="B65" s="329"/>
      <c r="C65" s="329"/>
      <c r="D65" s="329"/>
      <c r="E65" s="329"/>
    </row>
    <row r="66" spans="1:10" x14ac:dyDescent="0.2">
      <c r="A66" s="329"/>
      <c r="B66" s="337"/>
      <c r="C66" s="337"/>
      <c r="D66" s="337"/>
      <c r="E66" s="337"/>
      <c r="J66" s="67"/>
    </row>
    <row r="67" spans="1:10" x14ac:dyDescent="0.2">
      <c r="A67" s="337"/>
      <c r="B67" s="337"/>
      <c r="C67" s="337"/>
      <c r="D67" s="337"/>
      <c r="E67" s="337"/>
    </row>
    <row r="68" spans="1:10" x14ac:dyDescent="0.2">
      <c r="A68" s="338"/>
      <c r="B68" s="339"/>
      <c r="C68" s="339"/>
      <c r="D68" s="339"/>
      <c r="E68" s="339"/>
    </row>
    <row r="69" spans="1:10" x14ac:dyDescent="0.2">
      <c r="A69" s="303"/>
      <c r="B69" s="303"/>
      <c r="C69" s="303"/>
      <c r="D69" s="303"/>
      <c r="E69" s="303"/>
    </row>
    <row r="70" spans="1:10" x14ac:dyDescent="0.2">
      <c r="A70" s="31"/>
      <c r="B70" s="31"/>
      <c r="C70" s="31"/>
      <c r="D70" s="31"/>
      <c r="E70" s="31"/>
    </row>
  </sheetData>
  <sheetProtection algorithmName="SHA-512" hashValue="4hCT2R6viD74d8obxVvCpkXvRdI961rYgPtir/l7hmYLD6zJfVvu6uI+q5/SGkpS9mWRhSJHrBBNFRoUdL0/7w==" saltValue="gBeKv6MzJAtG7gS6cmLbig==" spinCount="100000" sheet="1" objects="1" scenarios="1"/>
  <mergeCells count="285">
    <mergeCell ref="I8:I9"/>
    <mergeCell ref="H10:H11"/>
    <mergeCell ref="I10:I11"/>
    <mergeCell ref="P10:AN11"/>
    <mergeCell ref="E1:N3"/>
    <mergeCell ref="B3:C3"/>
    <mergeCell ref="E4:N6"/>
    <mergeCell ref="B5:C5"/>
    <mergeCell ref="B7:C7"/>
    <mergeCell ref="E7:F7"/>
    <mergeCell ref="G7:K7"/>
    <mergeCell ref="M7:N7"/>
    <mergeCell ref="J8:J9"/>
    <mergeCell ref="K8:K9"/>
    <mergeCell ref="L8:L9"/>
    <mergeCell ref="M8:M9"/>
    <mergeCell ref="N8:N9"/>
    <mergeCell ref="B9:C9"/>
    <mergeCell ref="A10:A11"/>
    <mergeCell ref="B10:B11"/>
    <mergeCell ref="C10:C11"/>
    <mergeCell ref="D10:D11"/>
    <mergeCell ref="E10:F15"/>
    <mergeCell ref="G10:G11"/>
    <mergeCell ref="A8:A9"/>
    <mergeCell ref="D8:D9"/>
    <mergeCell ref="E8:E9"/>
    <mergeCell ref="F8:F9"/>
    <mergeCell ref="G8:H8"/>
    <mergeCell ref="P12:AN13"/>
    <mergeCell ref="A14:A15"/>
    <mergeCell ref="B14:B15"/>
    <mergeCell ref="C14:C15"/>
    <mergeCell ref="D14:D15"/>
    <mergeCell ref="G14:G15"/>
    <mergeCell ref="H14:H15"/>
    <mergeCell ref="I14:I15"/>
    <mergeCell ref="P14:AN15"/>
    <mergeCell ref="A12:A13"/>
    <mergeCell ref="B12:B13"/>
    <mergeCell ref="C12:C13"/>
    <mergeCell ref="D12:D13"/>
    <mergeCell ref="G12:G13"/>
    <mergeCell ref="H12:H13"/>
    <mergeCell ref="I12:I13"/>
    <mergeCell ref="G16:H16"/>
    <mergeCell ref="P16:AN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P17:AN18"/>
    <mergeCell ref="A19:A20"/>
    <mergeCell ref="B19:B20"/>
    <mergeCell ref="C19:C20"/>
    <mergeCell ref="D19:D20"/>
    <mergeCell ref="E19:E20"/>
    <mergeCell ref="F19:F20"/>
    <mergeCell ref="G19:G20"/>
    <mergeCell ref="H19:H20"/>
    <mergeCell ref="P19:AN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P23:AN24"/>
    <mergeCell ref="J24:K24"/>
    <mergeCell ref="L24:M25"/>
    <mergeCell ref="N24:N25"/>
    <mergeCell ref="G25:H25"/>
    <mergeCell ref="J25:K25"/>
    <mergeCell ref="P25:AN25"/>
    <mergeCell ref="I21:I22"/>
    <mergeCell ref="P21:AN22"/>
    <mergeCell ref="M26:M27"/>
    <mergeCell ref="N26:N31"/>
    <mergeCell ref="P26:AN27"/>
    <mergeCell ref="A28:A29"/>
    <mergeCell ref="B28:B29"/>
    <mergeCell ref="C28:C29"/>
    <mergeCell ref="D28:D29"/>
    <mergeCell ref="E28:E29"/>
    <mergeCell ref="F28:F29"/>
    <mergeCell ref="G28:G29"/>
    <mergeCell ref="G26:G27"/>
    <mergeCell ref="H26:H27"/>
    <mergeCell ref="I26:I27"/>
    <mergeCell ref="J26:J27"/>
    <mergeCell ref="K26:K27"/>
    <mergeCell ref="L26:L27"/>
    <mergeCell ref="A26:A27"/>
    <mergeCell ref="B26:B27"/>
    <mergeCell ref="C26:C27"/>
    <mergeCell ref="D26:D27"/>
    <mergeCell ref="E26:E27"/>
    <mergeCell ref="F26:F27"/>
    <mergeCell ref="P28:AN29"/>
    <mergeCell ref="A30:A31"/>
    <mergeCell ref="P30:AN31"/>
    <mergeCell ref="B30:B31"/>
    <mergeCell ref="C30:C31"/>
    <mergeCell ref="D30:D31"/>
    <mergeCell ref="E30:E31"/>
    <mergeCell ref="F30:F31"/>
    <mergeCell ref="G30:G31"/>
    <mergeCell ref="H30:H31"/>
    <mergeCell ref="I30:I31"/>
    <mergeCell ref="J28:J29"/>
    <mergeCell ref="K28:K29"/>
    <mergeCell ref="L28:L29"/>
    <mergeCell ref="M28:M29"/>
    <mergeCell ref="J30:J31"/>
    <mergeCell ref="K30:K31"/>
    <mergeCell ref="L30:L31"/>
    <mergeCell ref="M30:M31"/>
    <mergeCell ref="H28:H29"/>
    <mergeCell ref="I28:I29"/>
    <mergeCell ref="L35:L36"/>
    <mergeCell ref="M35:M36"/>
    <mergeCell ref="A33:A34"/>
    <mergeCell ref="B33:B34"/>
    <mergeCell ref="C33:C34"/>
    <mergeCell ref="D33:D34"/>
    <mergeCell ref="E33:E34"/>
    <mergeCell ref="L33:L34"/>
    <mergeCell ref="M33:M34"/>
    <mergeCell ref="A35:A36"/>
    <mergeCell ref="B35:B36"/>
    <mergeCell ref="C35:C36"/>
    <mergeCell ref="D35:D36"/>
    <mergeCell ref="E35:E36"/>
    <mergeCell ref="G35:G36"/>
    <mergeCell ref="F33:F42"/>
    <mergeCell ref="G33:G34"/>
    <mergeCell ref="H33:H34"/>
    <mergeCell ref="I33:I34"/>
    <mergeCell ref="J33:J42"/>
    <mergeCell ref="K33:K34"/>
    <mergeCell ref="H35:H36"/>
    <mergeCell ref="I35:I36"/>
    <mergeCell ref="I39:I40"/>
    <mergeCell ref="H41:H42"/>
    <mergeCell ref="I41:I42"/>
    <mergeCell ref="K41:K42"/>
    <mergeCell ref="L41:L42"/>
    <mergeCell ref="M41:M42"/>
    <mergeCell ref="P41:AN42"/>
    <mergeCell ref="A39:A40"/>
    <mergeCell ref="B39:B40"/>
    <mergeCell ref="C39:C40"/>
    <mergeCell ref="D39:D40"/>
    <mergeCell ref="E39:E40"/>
    <mergeCell ref="G39:G40"/>
    <mergeCell ref="K39:K40"/>
    <mergeCell ref="L39:L40"/>
    <mergeCell ref="M39:M40"/>
    <mergeCell ref="A41:A42"/>
    <mergeCell ref="B41:B42"/>
    <mergeCell ref="C41:C42"/>
    <mergeCell ref="D41:D42"/>
    <mergeCell ref="E41:E42"/>
    <mergeCell ref="G41:G42"/>
    <mergeCell ref="N33:N42"/>
    <mergeCell ref="P33:AN34"/>
    <mergeCell ref="K35:K36"/>
    <mergeCell ref="P35:AN36"/>
    <mergeCell ref="A37:A38"/>
    <mergeCell ref="B37:B38"/>
    <mergeCell ref="C37:C38"/>
    <mergeCell ref="D37:D38"/>
    <mergeCell ref="E37:E38"/>
    <mergeCell ref="G37:G38"/>
    <mergeCell ref="H37:H38"/>
    <mergeCell ref="H39:H40"/>
    <mergeCell ref="P39:AN40"/>
    <mergeCell ref="K37:K38"/>
    <mergeCell ref="L37:L38"/>
    <mergeCell ref="M37:M38"/>
    <mergeCell ref="P37:AN38"/>
    <mergeCell ref="I37:I38"/>
    <mergeCell ref="M44:M45"/>
    <mergeCell ref="N44:N53"/>
    <mergeCell ref="P44:AN45"/>
    <mergeCell ref="A46:A47"/>
    <mergeCell ref="B46:B47"/>
    <mergeCell ref="C46:C47"/>
    <mergeCell ref="D46:D47"/>
    <mergeCell ref="E46:E47"/>
    <mergeCell ref="F46:F47"/>
    <mergeCell ref="G46:G47"/>
    <mergeCell ref="G44:G45"/>
    <mergeCell ref="H44:H45"/>
    <mergeCell ref="I44:I45"/>
    <mergeCell ref="J44:J45"/>
    <mergeCell ref="K44:K45"/>
    <mergeCell ref="L44:L45"/>
    <mergeCell ref="A44:A45"/>
    <mergeCell ref="B44:B45"/>
    <mergeCell ref="C44:C45"/>
    <mergeCell ref="D44:D45"/>
    <mergeCell ref="E44:E45"/>
    <mergeCell ref="F44:F45"/>
    <mergeCell ref="P46:AN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H46:H47"/>
    <mergeCell ref="I46:I47"/>
    <mergeCell ref="J46:J47"/>
    <mergeCell ref="K46:K47"/>
    <mergeCell ref="L46:L47"/>
    <mergeCell ref="M46:M47"/>
    <mergeCell ref="J48:J49"/>
    <mergeCell ref="K48:K49"/>
    <mergeCell ref="L48:L49"/>
    <mergeCell ref="M48:M49"/>
    <mergeCell ref="P48:AN49"/>
    <mergeCell ref="A50:A51"/>
    <mergeCell ref="B50:B51"/>
    <mergeCell ref="C50:C51"/>
    <mergeCell ref="D50:D51"/>
    <mergeCell ref="E50:E51"/>
    <mergeCell ref="L50:L51"/>
    <mergeCell ref="M50:M51"/>
    <mergeCell ref="P50:AN51"/>
    <mergeCell ref="A52:A53"/>
    <mergeCell ref="B52:B53"/>
    <mergeCell ref="C52:C53"/>
    <mergeCell ref="D52:D53"/>
    <mergeCell ref="E52:E53"/>
    <mergeCell ref="F52:F53"/>
    <mergeCell ref="G52:G53"/>
    <mergeCell ref="F50:F51"/>
    <mergeCell ref="G50:G51"/>
    <mergeCell ref="H50:H51"/>
    <mergeCell ref="I50:I51"/>
    <mergeCell ref="J50:J51"/>
    <mergeCell ref="K50:K51"/>
    <mergeCell ref="A64:E64"/>
    <mergeCell ref="A65:E65"/>
    <mergeCell ref="A66:E66"/>
    <mergeCell ref="A67:E67"/>
    <mergeCell ref="A68:E68"/>
    <mergeCell ref="A69:E69"/>
    <mergeCell ref="P52:AN53"/>
    <mergeCell ref="L55:M55"/>
    <mergeCell ref="A56:G63"/>
    <mergeCell ref="H56:L56"/>
    <mergeCell ref="H57:L57"/>
    <mergeCell ref="H58:L58"/>
    <mergeCell ref="H59:L59"/>
    <mergeCell ref="H60:L60"/>
    <mergeCell ref="H61:L61"/>
    <mergeCell ref="H62:L63"/>
    <mergeCell ref="H52:H53"/>
    <mergeCell ref="I52:I53"/>
    <mergeCell ref="J52:J53"/>
    <mergeCell ref="K52:K53"/>
    <mergeCell ref="L52:L53"/>
    <mergeCell ref="M52:M53"/>
  </mergeCells>
  <conditionalFormatting sqref="I10:I16">
    <cfRule type="cellIs" dxfId="1181" priority="42" operator="greaterThan">
      <formula>0.2</formula>
    </cfRule>
  </conditionalFormatting>
  <conditionalFormatting sqref="M26:M31">
    <cfRule type="containsText" dxfId="1180" priority="29" operator="containsText" text="invalid">
      <formula>NOT(ISERROR(SEARCH("invalid",M26)))</formula>
    </cfRule>
    <cfRule type="cellIs" dxfId="1179" priority="40" operator="lessThan">
      <formula>167.5</formula>
    </cfRule>
    <cfRule type="cellIs" dxfId="1178" priority="41" operator="greaterThan">
      <formula>228.5</formula>
    </cfRule>
  </conditionalFormatting>
  <conditionalFormatting sqref="M33:M42 M44:M53">
    <cfRule type="containsText" dxfId="1177" priority="39" operator="containsText" text="INVALID">
      <formula>NOT(ISERROR(SEARCH("INVALID",M33)))</formula>
    </cfRule>
  </conditionalFormatting>
  <conditionalFormatting sqref="P33 P44 P46 P48 P50 P52 P35 P37 P39 P41">
    <cfRule type="containsText" dxfId="1176" priority="38" operator="containsText" text="Sample">
      <formula>NOT(ISERROR(SEARCH("Sample",P33)))</formula>
    </cfRule>
  </conditionalFormatting>
  <conditionalFormatting sqref="P26 P28 P30">
    <cfRule type="containsText" dxfId="1175" priority="37" operator="containsText" text="seed">
      <formula>NOT(ISERROR(SEARCH("seed",P26)))</formula>
    </cfRule>
  </conditionalFormatting>
  <conditionalFormatting sqref="P14 P10 P12">
    <cfRule type="containsText" dxfId="1174" priority="36" operator="containsText" text="contamination">
      <formula>NOT(ISERROR(SEARCH("contamination",P10)))</formula>
    </cfRule>
  </conditionalFormatting>
  <conditionalFormatting sqref="P16">
    <cfRule type="containsText" dxfId="1173" priority="35" operator="containsText" text="outside">
      <formula>NOT(ISERROR(SEARCH("outside",P16)))</formula>
    </cfRule>
  </conditionalFormatting>
  <conditionalFormatting sqref="I16 F25 I25 N26 P16 N43 N54 N32">
    <cfRule type="containsErrors" dxfId="1172" priority="34">
      <formula>ISERROR(F16)</formula>
    </cfRule>
  </conditionalFormatting>
  <conditionalFormatting sqref="M18">
    <cfRule type="containsErrors" dxfId="1171" priority="33">
      <formula>ISERROR(M18)</formula>
    </cfRule>
  </conditionalFormatting>
  <conditionalFormatting sqref="N33">
    <cfRule type="containsErrors" dxfId="1170" priority="32">
      <formula>ISERROR(N33)</formula>
    </cfRule>
  </conditionalFormatting>
  <conditionalFormatting sqref="N44">
    <cfRule type="containsErrors" dxfId="1169" priority="31">
      <formula>ISERROR(N44)</formula>
    </cfRule>
  </conditionalFormatting>
  <conditionalFormatting sqref="N55">
    <cfRule type="containsErrors" dxfId="1168" priority="30">
      <formula>ISERROR(N55)</formula>
    </cfRule>
  </conditionalFormatting>
  <conditionalFormatting sqref="M33:M42">
    <cfRule type="containsText" dxfId="1167" priority="28" operator="containsText" text="invalid">
      <formula>NOT(ISERROR(SEARCH("invalid",M33)))</formula>
    </cfRule>
  </conditionalFormatting>
  <conditionalFormatting sqref="M44:M53">
    <cfRule type="containsText" dxfId="1166" priority="27" operator="containsText" text="invalid">
      <formula>NOT(ISERROR(SEARCH("invalid",M44)))</formula>
    </cfRule>
  </conditionalFormatting>
  <conditionalFormatting sqref="I26:M31 P30 P28 P26">
    <cfRule type="cellIs" dxfId="1165" priority="25" operator="equal">
      <formula>0</formula>
    </cfRule>
    <cfRule type="containsErrors" dxfId="1164" priority="26">
      <formula>ISERROR(I26)</formula>
    </cfRule>
  </conditionalFormatting>
  <conditionalFormatting sqref="I33:M42 P41 P39 P37 P35 P33">
    <cfRule type="cellIs" dxfId="1163" priority="23" operator="equal">
      <formula>0</formula>
    </cfRule>
    <cfRule type="containsErrors" dxfId="1162" priority="24">
      <formula>ISERROR(I33)</formula>
    </cfRule>
  </conditionalFormatting>
  <conditionalFormatting sqref="I44:N53 P44 P50 P48 P46 P52">
    <cfRule type="cellIs" dxfId="1161" priority="21" operator="equal">
      <formula>0</formula>
    </cfRule>
    <cfRule type="containsErrors" dxfId="1160" priority="22">
      <formula>ISERROR(I44)</formula>
    </cfRule>
  </conditionalFormatting>
  <conditionalFormatting sqref="P30 P28 P26">
    <cfRule type="containsBlanks" dxfId="1159" priority="20">
      <formula>LEN(TRIM(P26))=0</formula>
    </cfRule>
  </conditionalFormatting>
  <conditionalFormatting sqref="I10:I15">
    <cfRule type="containsBlanks" dxfId="1158" priority="19">
      <formula>LEN(TRIM(I10))=0</formula>
    </cfRule>
  </conditionalFormatting>
  <conditionalFormatting sqref="J24:K25">
    <cfRule type="containsText" dxfId="1157" priority="18" operator="containsText" text="too">
      <formula>NOT(ISERROR(SEARCH("too",J24)))</formula>
    </cfRule>
  </conditionalFormatting>
  <conditionalFormatting sqref="E19 E21 E23 E17">
    <cfRule type="containsText" dxfId="1156" priority="17" operator="containsText" text="delete">
      <formula>NOT(ISERROR(SEARCH("delete",E17)))</formula>
    </cfRule>
  </conditionalFormatting>
  <conditionalFormatting sqref="P25">
    <cfRule type="containsText" dxfId="1155" priority="16" operator="containsText" text="seed">
      <formula>NOT(ISERROR(SEARCH("seed",P25)))</formula>
    </cfRule>
  </conditionalFormatting>
  <conditionalFormatting sqref="J24:K25 N24:N25 P25">
    <cfRule type="containsErrors" dxfId="1154" priority="15">
      <formula>ISERROR(J24)</formula>
    </cfRule>
  </conditionalFormatting>
  <conditionalFormatting sqref="M26:M31 M33:M42 M44:M53">
    <cfRule type="cellIs" dxfId="1153" priority="14" operator="lessThan">
      <formula>0</formula>
    </cfRule>
  </conditionalFormatting>
  <conditionalFormatting sqref="P17 P23 P19 P21">
    <cfRule type="containsText" dxfId="1152" priority="13" operator="containsText" text="Need">
      <formula>NOT(ISERROR(SEARCH("Need",P17)))</formula>
    </cfRule>
  </conditionalFormatting>
  <conditionalFormatting sqref="I17:I24">
    <cfRule type="expression" dxfId="1151" priority="12">
      <formula>(G17-H17&lt;2)</formula>
    </cfRule>
  </conditionalFormatting>
  <conditionalFormatting sqref="I17:I24">
    <cfRule type="expression" dxfId="1150" priority="11">
      <formula>(H17&lt;1)</formula>
    </cfRule>
  </conditionalFormatting>
  <conditionalFormatting sqref="I17:I24">
    <cfRule type="expression" dxfId="1149" priority="10">
      <formula>ISBLANK(H17)</formula>
    </cfRule>
  </conditionalFormatting>
  <conditionalFormatting sqref="E17:E18">
    <cfRule type="expression" dxfId="1148" priority="9">
      <formula>ISBLANK(H17)</formula>
    </cfRule>
  </conditionalFormatting>
  <conditionalFormatting sqref="E19:E20">
    <cfRule type="expression" dxfId="1147" priority="8">
      <formula>ISBLANK(H19)</formula>
    </cfRule>
  </conditionalFormatting>
  <conditionalFormatting sqref="E21:E22">
    <cfRule type="expression" dxfId="1146" priority="7">
      <formula>ISBLANK(H21)</formula>
    </cfRule>
  </conditionalFormatting>
  <conditionalFormatting sqref="E23:E24">
    <cfRule type="expression" dxfId="1145" priority="6">
      <formula>ISBLANK(H23)</formula>
    </cfRule>
  </conditionalFormatting>
  <conditionalFormatting sqref="P10:AN15">
    <cfRule type="containsText" dxfId="1144" priority="4" operator="containsText" text="meter">
      <formula>NOT(ISERROR(SEARCH("meter",P10)))</formula>
    </cfRule>
    <cfRule type="containsText" dxfId="1143" priority="5" operator="containsText" text="False">
      <formula>NOT(ISERROR(SEARCH("False",P10)))</formula>
    </cfRule>
  </conditionalFormatting>
  <conditionalFormatting sqref="I10:I11">
    <cfRule type="expression" dxfId="1142" priority="3">
      <formula>I10&lt;0</formula>
    </cfRule>
  </conditionalFormatting>
  <conditionalFormatting sqref="I12:I13">
    <cfRule type="expression" dxfId="1141" priority="2">
      <formula>I12&lt;0</formula>
    </cfRule>
  </conditionalFormatting>
  <conditionalFormatting sqref="I14:I15">
    <cfRule type="expression" dxfId="1140" priority="1">
      <formula>I14&lt;0</formula>
    </cfRule>
  </conditionalFormatting>
  <pageMargins left="0.7" right="0.7" top="0.75" bottom="0.75" header="0.3" footer="0.3"/>
  <pageSetup scale="50" orientation="landscape" r:id="rId1"/>
  <colBreaks count="1" manualBreakCount="1">
    <brk id="16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70"/>
  <sheetViews>
    <sheetView showGridLines="0" topLeftCell="A28" zoomScaleNormal="100" workbookViewId="0">
      <selection activeCell="A56" sqref="A56:G63"/>
    </sheetView>
  </sheetViews>
  <sheetFormatPr defaultRowHeight="12.75" x14ac:dyDescent="0.2"/>
  <cols>
    <col min="1" max="1" width="18" style="1" customWidth="1"/>
    <col min="2" max="8" width="11.7109375" style="1" customWidth="1"/>
    <col min="9" max="13" width="13.7109375" style="1" customWidth="1"/>
    <col min="14" max="14" width="15.7109375" style="1" customWidth="1"/>
    <col min="15" max="15" width="1.28515625" style="43" customWidth="1"/>
    <col min="16" max="16384" width="9.140625" style="1"/>
  </cols>
  <sheetData>
    <row r="1" spans="1:40" ht="12.75" customHeight="1" x14ac:dyDescent="0.2">
      <c r="A1" s="78" t="s">
        <v>25</v>
      </c>
      <c r="B1" s="79" t="s">
        <v>24</v>
      </c>
      <c r="C1" s="79"/>
      <c r="D1" s="19"/>
      <c r="E1" s="281" t="s">
        <v>22</v>
      </c>
      <c r="F1" s="281"/>
      <c r="G1" s="281"/>
      <c r="H1" s="281"/>
      <c r="I1" s="281"/>
      <c r="J1" s="281"/>
      <c r="K1" s="281"/>
      <c r="L1" s="281"/>
      <c r="M1" s="281"/>
      <c r="N1" s="282"/>
      <c r="O1" s="34"/>
    </row>
    <row r="2" spans="1:40" ht="12.75" customHeight="1" x14ac:dyDescent="0.2">
      <c r="A2" s="2" t="s">
        <v>19</v>
      </c>
      <c r="B2" s="3" t="s">
        <v>19</v>
      </c>
      <c r="C2" s="20"/>
      <c r="D2" s="14"/>
      <c r="E2" s="283"/>
      <c r="F2" s="283"/>
      <c r="G2" s="283"/>
      <c r="H2" s="283"/>
      <c r="I2" s="283"/>
      <c r="J2" s="283"/>
      <c r="K2" s="283"/>
      <c r="L2" s="283"/>
      <c r="M2" s="283"/>
      <c r="N2" s="284"/>
      <c r="O2" s="34"/>
    </row>
    <row r="3" spans="1:40" ht="12.75" customHeight="1" x14ac:dyDescent="0.2">
      <c r="A3" s="25"/>
      <c r="B3" s="285"/>
      <c r="C3" s="285"/>
      <c r="D3" s="23"/>
      <c r="E3" s="283"/>
      <c r="F3" s="283"/>
      <c r="G3" s="283"/>
      <c r="H3" s="283"/>
      <c r="I3" s="283"/>
      <c r="J3" s="283"/>
      <c r="K3" s="283"/>
      <c r="L3" s="283"/>
      <c r="M3" s="283"/>
      <c r="N3" s="284"/>
      <c r="O3" s="34"/>
    </row>
    <row r="4" spans="1:40" ht="12.75" customHeight="1" x14ac:dyDescent="0.2">
      <c r="A4" s="2" t="s">
        <v>20</v>
      </c>
      <c r="B4" s="3" t="s">
        <v>20</v>
      </c>
      <c r="C4" s="20"/>
      <c r="D4" s="14"/>
      <c r="E4" s="286" t="s">
        <v>21</v>
      </c>
      <c r="F4" s="286"/>
      <c r="G4" s="286"/>
      <c r="H4" s="286"/>
      <c r="I4" s="286"/>
      <c r="J4" s="286"/>
      <c r="K4" s="286"/>
      <c r="L4" s="286"/>
      <c r="M4" s="286"/>
      <c r="N4" s="287"/>
      <c r="O4" s="35"/>
    </row>
    <row r="5" spans="1:40" ht="12.75" customHeight="1" x14ac:dyDescent="0.2">
      <c r="A5" s="25"/>
      <c r="B5" s="285"/>
      <c r="C5" s="285"/>
      <c r="D5" s="23"/>
      <c r="E5" s="286"/>
      <c r="F5" s="286"/>
      <c r="G5" s="286"/>
      <c r="H5" s="286"/>
      <c r="I5" s="286"/>
      <c r="J5" s="286"/>
      <c r="K5" s="286"/>
      <c r="L5" s="286"/>
      <c r="M5" s="286"/>
      <c r="N5" s="287"/>
      <c r="O5" s="35"/>
    </row>
    <row r="6" spans="1:40" ht="12.75" customHeight="1" x14ac:dyDescent="0.2">
      <c r="A6" s="2" t="s">
        <v>36</v>
      </c>
      <c r="B6" s="3" t="s">
        <v>36</v>
      </c>
      <c r="C6" s="3"/>
      <c r="D6" s="23"/>
      <c r="E6" s="286"/>
      <c r="F6" s="286"/>
      <c r="G6" s="286"/>
      <c r="H6" s="286"/>
      <c r="I6" s="286"/>
      <c r="J6" s="286"/>
      <c r="K6" s="286"/>
      <c r="L6" s="286"/>
      <c r="M6" s="286"/>
      <c r="N6" s="287"/>
      <c r="O6" s="35"/>
    </row>
    <row r="7" spans="1:40" ht="12.75" customHeight="1" x14ac:dyDescent="0.2">
      <c r="A7" s="24"/>
      <c r="B7" s="288"/>
      <c r="C7" s="288"/>
      <c r="D7" s="31"/>
      <c r="E7" s="289"/>
      <c r="F7" s="289"/>
      <c r="G7" s="289"/>
      <c r="H7" s="289"/>
      <c r="I7" s="289"/>
      <c r="J7" s="289"/>
      <c r="K7" s="289"/>
      <c r="L7" s="21"/>
      <c r="M7" s="289"/>
      <c r="N7" s="290"/>
      <c r="O7" s="36"/>
    </row>
    <row r="8" spans="1:40" ht="14.25" customHeight="1" x14ac:dyDescent="0.2">
      <c r="A8" s="262" t="s">
        <v>0</v>
      </c>
      <c r="B8" s="83" t="s">
        <v>1</v>
      </c>
      <c r="C8" s="82" t="s">
        <v>40</v>
      </c>
      <c r="D8" s="264" t="s">
        <v>9</v>
      </c>
      <c r="E8" s="264" t="s">
        <v>10</v>
      </c>
      <c r="F8" s="264" t="s">
        <v>11</v>
      </c>
      <c r="G8" s="266" t="s">
        <v>7</v>
      </c>
      <c r="H8" s="266"/>
      <c r="I8" s="267" t="s">
        <v>37</v>
      </c>
      <c r="J8" s="267" t="s">
        <v>8</v>
      </c>
      <c r="K8" s="267" t="s">
        <v>12</v>
      </c>
      <c r="L8" s="267" t="s">
        <v>38</v>
      </c>
      <c r="M8" s="267" t="s">
        <v>39</v>
      </c>
      <c r="N8" s="299" t="s">
        <v>13</v>
      </c>
      <c r="O8" s="37"/>
    </row>
    <row r="9" spans="1:40" ht="55.5" customHeight="1" thickBot="1" x14ac:dyDescent="0.25">
      <c r="A9" s="263"/>
      <c r="B9" s="301" t="s">
        <v>43</v>
      </c>
      <c r="C9" s="302"/>
      <c r="D9" s="265"/>
      <c r="E9" s="265"/>
      <c r="F9" s="265"/>
      <c r="G9" s="69" t="s">
        <v>2</v>
      </c>
      <c r="H9" s="69" t="s">
        <v>3</v>
      </c>
      <c r="I9" s="268"/>
      <c r="J9" s="268"/>
      <c r="K9" s="268"/>
      <c r="L9" s="268"/>
      <c r="M9" s="268"/>
      <c r="N9" s="300"/>
      <c r="O9" s="37"/>
    </row>
    <row r="10" spans="1:40" ht="15" customHeight="1" x14ac:dyDescent="0.2">
      <c r="A10" s="276" t="s">
        <v>45</v>
      </c>
      <c r="B10" s="277"/>
      <c r="C10" s="165"/>
      <c r="D10" s="254">
        <v>1</v>
      </c>
      <c r="E10" s="292"/>
      <c r="F10" s="293"/>
      <c r="G10" s="279"/>
      <c r="H10" s="280"/>
      <c r="I10" s="271" t="str">
        <f>IF(AND(G10&gt;0,H10&gt;0),G10-H10,"")</f>
        <v/>
      </c>
      <c r="J10" s="90"/>
      <c r="K10" s="91"/>
      <c r="L10" s="71"/>
      <c r="M10" s="71"/>
      <c r="N10" s="72"/>
      <c r="O10" s="85"/>
      <c r="P10" s="136" t="str">
        <f>IF(ISBLANK(H10),"",IF(AND(I10&gt;0.2,I10&lt;0.3),"Contamination, Labware, or Supersaturation of Dilution (D.I.) water.",IF(AND(I10&gt;0.29),"Review SOP's and fix the contamination issue.",IF(AND(I10&lt;0),"D.O. meter equipment issues."))))</f>
        <v/>
      </c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</row>
    <row r="11" spans="1:40" ht="15" customHeight="1" x14ac:dyDescent="0.2">
      <c r="A11" s="272"/>
      <c r="B11" s="278"/>
      <c r="C11" s="148"/>
      <c r="D11" s="255"/>
      <c r="E11" s="294"/>
      <c r="F11" s="295"/>
      <c r="G11" s="274"/>
      <c r="H11" s="201"/>
      <c r="I11" s="269"/>
      <c r="J11" s="92"/>
      <c r="K11" s="93"/>
      <c r="L11" s="59"/>
      <c r="M11" s="59"/>
      <c r="N11" s="61"/>
      <c r="O11" s="85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</row>
    <row r="12" spans="1:40" ht="15" customHeight="1" x14ac:dyDescent="0.2">
      <c r="A12" s="258" t="s">
        <v>45</v>
      </c>
      <c r="B12" s="273"/>
      <c r="C12" s="148"/>
      <c r="D12" s="255">
        <v>2</v>
      </c>
      <c r="E12" s="294"/>
      <c r="F12" s="295"/>
      <c r="G12" s="170"/>
      <c r="H12" s="170"/>
      <c r="I12" s="269" t="str">
        <f>IF(AND(G12&gt;0,H12&gt;0),G12-H12,"")</f>
        <v/>
      </c>
      <c r="J12" s="92"/>
      <c r="K12" s="93"/>
      <c r="L12" s="59"/>
      <c r="M12" s="59"/>
      <c r="N12" s="61"/>
      <c r="O12" s="86"/>
      <c r="P12" s="136" t="str">
        <f>IF(ISBLANK(H12),"",IF(AND(I12&gt;0.2,I12&lt;0.3),"Contamination, Labware, or Supersaturation of Dilution (D.I.) water.",IF(AND(I12&gt;0.29),"Review SOP's and fix the contamination issue.",IF(AND(I12&lt;0),"D.O. meter equipment issues."))))</f>
        <v/>
      </c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</row>
    <row r="13" spans="1:40" ht="15" customHeight="1" x14ac:dyDescent="0.2">
      <c r="A13" s="272"/>
      <c r="B13" s="274"/>
      <c r="C13" s="148"/>
      <c r="D13" s="255"/>
      <c r="E13" s="294"/>
      <c r="F13" s="295"/>
      <c r="G13" s="275"/>
      <c r="H13" s="275"/>
      <c r="I13" s="270"/>
      <c r="J13" s="92"/>
      <c r="K13" s="93"/>
      <c r="L13" s="59"/>
      <c r="M13" s="59"/>
      <c r="N13" s="61"/>
      <c r="O13" s="8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</row>
    <row r="14" spans="1:40" ht="15" customHeight="1" x14ac:dyDescent="0.2">
      <c r="A14" s="325" t="s">
        <v>45</v>
      </c>
      <c r="B14" s="278"/>
      <c r="C14" s="148"/>
      <c r="D14" s="255">
        <v>3</v>
      </c>
      <c r="E14" s="294"/>
      <c r="F14" s="295"/>
      <c r="G14" s="147"/>
      <c r="H14" s="147"/>
      <c r="I14" s="269" t="str">
        <f>IF(AND(G14&gt;0,H14&gt;0),G14-H14,"")</f>
        <v/>
      </c>
      <c r="J14" s="92"/>
      <c r="K14" s="93"/>
      <c r="L14" s="59"/>
      <c r="M14" s="59"/>
      <c r="N14" s="61"/>
      <c r="O14" s="86"/>
      <c r="P14" s="136" t="str">
        <f>IF(ISBLANK(H14),"",IF(AND(I14&gt;0.2,I14&lt;0.3),"Contamination, Labware, or Supersaturation of Dilution (D.I.) water.",IF(AND(I14&gt;0.29),"Review SOP's and fix the contamination issue.",IF(AND(I14&lt;0),"D.O. meter equipment issues."))))</f>
        <v/>
      </c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</row>
    <row r="15" spans="1:40" ht="15" customHeight="1" thickBot="1" x14ac:dyDescent="0.25">
      <c r="A15" s="326"/>
      <c r="B15" s="291"/>
      <c r="C15" s="149"/>
      <c r="D15" s="260"/>
      <c r="E15" s="296"/>
      <c r="F15" s="297"/>
      <c r="G15" s="156"/>
      <c r="H15" s="156"/>
      <c r="I15" s="298"/>
      <c r="J15" s="92"/>
      <c r="K15" s="93"/>
      <c r="L15" s="59"/>
      <c r="M15" s="59"/>
      <c r="N15" s="62"/>
      <c r="O15" s="8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</row>
    <row r="16" spans="1:40" ht="13.5" thickBot="1" x14ac:dyDescent="0.25">
      <c r="A16" s="8" t="s">
        <v>6</v>
      </c>
      <c r="B16" s="11"/>
      <c r="C16" s="9"/>
      <c r="D16" s="10"/>
      <c r="E16" s="31"/>
      <c r="F16" s="47"/>
      <c r="G16" s="251" t="s">
        <v>17</v>
      </c>
      <c r="H16" s="252"/>
      <c r="I16" s="80" t="e">
        <f>AVERAGEIF(I10:I15,"&gt;0")</f>
        <v>#DIV/0!</v>
      </c>
      <c r="J16" s="92"/>
      <c r="K16" s="93"/>
      <c r="L16" s="59"/>
      <c r="M16" s="59"/>
      <c r="N16" s="63"/>
      <c r="O16" s="87"/>
      <c r="P16" s="336" t="e">
        <f>IF(I16&gt;0.2,"Outside QA/QC parameters.","")</f>
        <v>#DIV/0!</v>
      </c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</row>
    <row r="17" spans="1:40" ht="15" customHeight="1" x14ac:dyDescent="0.2">
      <c r="A17" s="276" t="s">
        <v>4</v>
      </c>
      <c r="B17" s="165"/>
      <c r="C17" s="165"/>
      <c r="D17" s="254">
        <v>4</v>
      </c>
      <c r="E17" s="333" t="str">
        <f t="shared" ref="E17:E23" si="0">IF(AND(I17&gt;=2,H17&gt;=1),"","Delete Seed Values")</f>
        <v>Delete Seed Values</v>
      </c>
      <c r="F17" s="340"/>
      <c r="G17" s="169"/>
      <c r="H17" s="169"/>
      <c r="I17" s="334" t="str">
        <f t="shared" ref="I17:I23" si="1">IF(ISBLANK(H17),"",(G17-H17))</f>
        <v/>
      </c>
      <c r="J17" s="60"/>
      <c r="K17" s="60"/>
      <c r="L17" s="58"/>
      <c r="M17" s="58"/>
      <c r="N17" s="64"/>
      <c r="O17" s="84"/>
      <c r="P17" s="335" t="str">
        <f>IF(ISBLANK(H17),"",IF(AND(H17&lt;1),"Need to DELETE this individual seed control sample to perform accuarate SCF calculation. D.O. Depletion &lt; 1.0 mg/L remaining in bottle. Environmental sample too strong. Use LESS Sample. Need more nutrient water in bottle. Sample is not dilute enough.",IF(AND(G17-H17&lt;2),"Need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</row>
    <row r="18" spans="1:40" ht="15" customHeight="1" x14ac:dyDescent="0.2">
      <c r="A18" s="272"/>
      <c r="B18" s="148"/>
      <c r="C18" s="148"/>
      <c r="D18" s="255"/>
      <c r="E18" s="333"/>
      <c r="F18" s="256"/>
      <c r="G18" s="147"/>
      <c r="H18" s="147"/>
      <c r="I18" s="257"/>
      <c r="J18" s="60"/>
      <c r="K18" s="60"/>
      <c r="L18" s="10"/>
      <c r="M18" s="54"/>
      <c r="N18" s="65"/>
      <c r="O18" s="38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</row>
    <row r="19" spans="1:40" ht="15" customHeight="1" x14ac:dyDescent="0.2">
      <c r="A19" s="258" t="s">
        <v>4</v>
      </c>
      <c r="B19" s="148"/>
      <c r="C19" s="148"/>
      <c r="D19" s="255">
        <v>5</v>
      </c>
      <c r="E19" s="333" t="str">
        <f t="shared" si="0"/>
        <v>Delete Seed Values</v>
      </c>
      <c r="F19" s="256"/>
      <c r="G19" s="147"/>
      <c r="H19" s="147"/>
      <c r="I19" s="257" t="str">
        <f t="shared" si="1"/>
        <v/>
      </c>
      <c r="J19" s="60"/>
      <c r="K19" s="60"/>
      <c r="L19" s="55"/>
      <c r="M19" s="56"/>
      <c r="N19" s="75"/>
      <c r="O19" s="31"/>
      <c r="P19" s="335" t="str">
        <f t="shared" ref="P19" si="2">IF(ISBLANK(H19),"",IF(AND(H19&lt;1),"Need to DELETE this individual seed control sample to perform accuarate SCF calculation. D.O. Depletion &lt; 1.0 mg/L remaining in bottle. Environmental sample too strong. Use LESS Sample. Need more nutrient water in bottle. Sample is not dilute enough.",IF(AND(G19-H19&lt;2),"Need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</row>
    <row r="20" spans="1:40" ht="15" customHeight="1" x14ac:dyDescent="0.2">
      <c r="A20" s="272"/>
      <c r="B20" s="148"/>
      <c r="C20" s="148"/>
      <c r="D20" s="255"/>
      <c r="E20" s="333"/>
      <c r="F20" s="256"/>
      <c r="G20" s="147"/>
      <c r="H20" s="147"/>
      <c r="I20" s="257"/>
      <c r="J20" s="60"/>
      <c r="K20" s="60"/>
      <c r="L20" s="57"/>
      <c r="M20" s="56"/>
      <c r="N20" s="75"/>
      <c r="O20" s="31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</row>
    <row r="21" spans="1:40" ht="15" customHeight="1" x14ac:dyDescent="0.2">
      <c r="A21" s="258" t="s">
        <v>44</v>
      </c>
      <c r="B21" s="148"/>
      <c r="C21" s="148"/>
      <c r="D21" s="255">
        <v>6</v>
      </c>
      <c r="E21" s="333" t="str">
        <f t="shared" si="0"/>
        <v>Delete Seed Values</v>
      </c>
      <c r="F21" s="256"/>
      <c r="G21" s="147"/>
      <c r="H21" s="147"/>
      <c r="I21" s="257" t="str">
        <f t="shared" si="1"/>
        <v/>
      </c>
      <c r="J21" s="60"/>
      <c r="K21" s="60"/>
      <c r="L21" s="57"/>
      <c r="M21" s="56"/>
      <c r="N21" s="75"/>
      <c r="O21" s="31"/>
      <c r="P21" s="335" t="str">
        <f t="shared" ref="P21" si="3">IF(ISBLANK(H21),"",IF(AND(H21&lt;1),"Need to DELETE this individual seed control sample to perform accuarate SCF calculation. D.O. Depletion &lt; 1.0 mg/L remaining in bottle. Environmental sample too strong. Use LESS Sample. Need more nutrient water in bottle. Sample is not dilute enough.",IF(AND(G21-H21&lt;2),"Need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</row>
    <row r="22" spans="1:40" ht="15" customHeight="1" x14ac:dyDescent="0.2">
      <c r="A22" s="272"/>
      <c r="B22" s="148"/>
      <c r="C22" s="148"/>
      <c r="D22" s="255"/>
      <c r="E22" s="333"/>
      <c r="F22" s="256"/>
      <c r="G22" s="147"/>
      <c r="H22" s="147"/>
      <c r="I22" s="257"/>
      <c r="J22" s="60"/>
      <c r="K22" s="60"/>
      <c r="L22" s="57"/>
      <c r="M22" s="56"/>
      <c r="N22" s="75"/>
      <c r="O22" s="31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</row>
    <row r="23" spans="1:40" ht="15" customHeight="1" thickBot="1" x14ac:dyDescent="0.25">
      <c r="A23" s="258" t="s">
        <v>4</v>
      </c>
      <c r="B23" s="148"/>
      <c r="C23" s="148"/>
      <c r="D23" s="255">
        <v>7</v>
      </c>
      <c r="E23" s="333" t="str">
        <f t="shared" si="0"/>
        <v>Delete Seed Values</v>
      </c>
      <c r="F23" s="148"/>
      <c r="G23" s="147"/>
      <c r="H23" s="147"/>
      <c r="I23" s="257" t="str">
        <f t="shared" si="1"/>
        <v/>
      </c>
      <c r="J23" s="73"/>
      <c r="K23" s="73"/>
      <c r="L23" s="74"/>
      <c r="M23" s="76"/>
      <c r="N23" s="77"/>
      <c r="O23" s="31"/>
      <c r="P23" s="335" t="str">
        <f t="shared" ref="P23" si="4">IF(ISBLANK(H23),"",IF(AND(H23&lt;1),"Need to DELETE mLs Seed to perform accuarate SCF calculation. D.O. Depletion &lt; 1.0 mg/L remaining in bottle. Environmental sample too strong. Use LESS Sample. Need more nutrient water in bottle. Sample is not dilute enough.",IF(AND(G23-H23&lt;2),"Need to DELETE mLs Seed to perform accuarate SCF calculation. D.O. Depletion less than at least 2.0 mg/L. Environmental sample too weak. Use MORE Sample. Need less nutrient water in bottle. Sample is too dilute.","")))</f>
        <v/>
      </c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</row>
    <row r="24" spans="1:40" ht="15" customHeight="1" thickBot="1" x14ac:dyDescent="0.25">
      <c r="A24" s="259"/>
      <c r="B24" s="149"/>
      <c r="C24" s="149"/>
      <c r="D24" s="260"/>
      <c r="E24" s="333"/>
      <c r="F24" s="149"/>
      <c r="G24" s="156"/>
      <c r="H24" s="156"/>
      <c r="I24" s="261"/>
      <c r="J24" s="328" t="e">
        <f>IF(N24&lt;0.6,"SCF too Weak?","")</f>
        <v>#DIV/0!</v>
      </c>
      <c r="K24" s="328"/>
      <c r="L24" s="327" t="s">
        <v>46</v>
      </c>
      <c r="M24" s="327"/>
      <c r="N24" s="324" t="e">
        <f>IF(F25&gt;0,I25/F25,"")</f>
        <v>#DIV/0!</v>
      </c>
      <c r="O24" s="31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</row>
    <row r="25" spans="1:40" ht="15" customHeight="1" thickBot="1" x14ac:dyDescent="0.25">
      <c r="A25" s="8" t="s">
        <v>6</v>
      </c>
      <c r="B25" s="11"/>
      <c r="C25" s="9"/>
      <c r="D25" s="10"/>
      <c r="E25" s="31"/>
      <c r="F25" s="68" t="e">
        <f>AVERAGEIF(F17:F24,"&gt;0")</f>
        <v>#DIV/0!</v>
      </c>
      <c r="G25" s="251"/>
      <c r="H25" s="252"/>
      <c r="I25" s="81" t="e">
        <f>AVERAGEIF(I17:I24,"&gt;0")</f>
        <v>#DIV/0!</v>
      </c>
      <c r="J25" s="328" t="e">
        <f>IF(N24&gt;1,"SCF too Strong?","")</f>
        <v>#DIV/0!</v>
      </c>
      <c r="K25" s="328"/>
      <c r="L25" s="327"/>
      <c r="M25" s="327"/>
      <c r="N25" s="324"/>
      <c r="O25" s="31"/>
      <c r="P25" s="335" t="e">
        <f>IF(AND(N24&gt;1),"Increase dilution water. Seed correction sample too strong.",IF(AND(N24&lt;0.6),"Decrease dilution water. Seed correction sample too weak.",""))</f>
        <v>#DIV/0!</v>
      </c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</row>
    <row r="26" spans="1:40" ht="15" customHeight="1" x14ac:dyDescent="0.2">
      <c r="A26" s="253" t="s">
        <v>14</v>
      </c>
      <c r="B26" s="165"/>
      <c r="C26" s="165"/>
      <c r="D26" s="254">
        <v>8</v>
      </c>
      <c r="E26" s="167"/>
      <c r="F26" s="165"/>
      <c r="G26" s="169"/>
      <c r="H26" s="169"/>
      <c r="I26" s="238" t="str">
        <f>IF(AND(G26&gt;0,H26&gt;0),G26-H26,"")</f>
        <v/>
      </c>
      <c r="J26" s="238" t="str">
        <f>IF(F26&gt;0,N24*F26,"")</f>
        <v/>
      </c>
      <c r="K26" s="238" t="str">
        <f>IF(AND(G26&gt;0,H26&gt;0),I26-J26,"")</f>
        <v/>
      </c>
      <c r="L26" s="240">
        <f>IF(E26&gt;0,300/E26,0)</f>
        <v>0</v>
      </c>
      <c r="M26" s="240" t="str">
        <f>IF(AND(I26&gt;=2,H26&gt;=1),L26*K26,"INVALID")</f>
        <v>INVALID</v>
      </c>
      <c r="N26" s="242" t="e">
        <f>N32</f>
        <v>#DIV/0!</v>
      </c>
      <c r="O26" s="32"/>
      <c r="P26" s="136" t="str">
        <f>IF(ISBLANK(H26),"",IF(AND(M26&gt;228.5),"Decrease mLs of seed delivered to GGA bottle. Confirm with last 20 Standard deviation results.",IF(AND(M26&lt;167.5),"Increase mLs of seed delivered to GGA bottle. Confirm with last 20 Standard deviation results.","")))</f>
        <v/>
      </c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</row>
    <row r="27" spans="1:40" ht="15" customHeight="1" x14ac:dyDescent="0.2">
      <c r="A27" s="233"/>
      <c r="B27" s="148"/>
      <c r="C27" s="148"/>
      <c r="D27" s="255"/>
      <c r="E27" s="152"/>
      <c r="F27" s="148"/>
      <c r="G27" s="147"/>
      <c r="H27" s="147"/>
      <c r="I27" s="228"/>
      <c r="J27" s="239"/>
      <c r="K27" s="228"/>
      <c r="L27" s="241"/>
      <c r="M27" s="241"/>
      <c r="N27" s="243"/>
      <c r="O27" s="32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</row>
    <row r="28" spans="1:40" ht="15" customHeight="1" x14ac:dyDescent="0.2">
      <c r="A28" s="233" t="s">
        <v>14</v>
      </c>
      <c r="B28" s="148"/>
      <c r="C28" s="148"/>
      <c r="D28" s="235">
        <v>9</v>
      </c>
      <c r="E28" s="229"/>
      <c r="F28" s="227" t="str">
        <f>IF(F26&gt;0,F26,"")</f>
        <v/>
      </c>
      <c r="G28" s="147"/>
      <c r="H28" s="147"/>
      <c r="I28" s="228" t="str">
        <f>IF(AND(G28&gt;0,H28&gt;0),G28-H28,"")</f>
        <v/>
      </c>
      <c r="J28" s="239" t="e">
        <f>IF(F28&gt;0,N24*F28,"")</f>
        <v>#DIV/0!</v>
      </c>
      <c r="K28" s="239" t="str">
        <f>IF(AND(G28&gt;0,H28&gt;0),I28-J28,"")</f>
        <v/>
      </c>
      <c r="L28" s="247">
        <f>IF(E28&gt;0,300/E28,0)</f>
        <v>0</v>
      </c>
      <c r="M28" s="241" t="str">
        <f t="shared" ref="M28" si="5">IF(AND(I28&gt;=2,H28&gt;=1),L28*K28,"INVALID")</f>
        <v>INVALID</v>
      </c>
      <c r="N28" s="243"/>
      <c r="O28" s="32"/>
      <c r="P28" s="136" t="str">
        <f>IF(ISBLANK(H28),"",IF(AND(M28&gt;228.5),"Decrease mLs of seed delivered to GGA bottle. Confirm with last 20 Standard deviation results.",IF(AND(M28&lt;167.5),"Increase mLs of seed delivered to GGA bottle. Confirm with last 20 Standard deviation results.","")))</f>
        <v/>
      </c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</row>
    <row r="29" spans="1:40" ht="15" customHeight="1" x14ac:dyDescent="0.2">
      <c r="A29" s="233"/>
      <c r="B29" s="148"/>
      <c r="C29" s="148"/>
      <c r="D29" s="237"/>
      <c r="E29" s="229"/>
      <c r="F29" s="227"/>
      <c r="G29" s="147"/>
      <c r="H29" s="147"/>
      <c r="I29" s="228"/>
      <c r="J29" s="245"/>
      <c r="K29" s="246"/>
      <c r="L29" s="248"/>
      <c r="M29" s="241"/>
      <c r="N29" s="243"/>
      <c r="O29" s="32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</row>
    <row r="30" spans="1:40" ht="15" customHeight="1" x14ac:dyDescent="0.2">
      <c r="A30" s="233" t="s">
        <v>14</v>
      </c>
      <c r="B30" s="148"/>
      <c r="C30" s="148"/>
      <c r="D30" s="235">
        <v>10</v>
      </c>
      <c r="E30" s="229"/>
      <c r="F30" s="227" t="str">
        <f>IF(F26&gt;0,F26,"")</f>
        <v/>
      </c>
      <c r="G30" s="147"/>
      <c r="H30" s="147"/>
      <c r="I30" s="228" t="str">
        <f>IF(AND(G30&gt;0,H30&gt;0),G30-H30,"")</f>
        <v/>
      </c>
      <c r="J30" s="239" t="e">
        <f>IF(F30&gt;0,N24*F30,"")</f>
        <v>#DIV/0!</v>
      </c>
      <c r="K30" s="228" t="str">
        <f>IF(AND(G30&gt;0,H30&gt;0),I30-J30,"")</f>
        <v/>
      </c>
      <c r="L30" s="241">
        <f>IF(E30&gt;0,300/E30,0)</f>
        <v>0</v>
      </c>
      <c r="M30" s="241" t="str">
        <f t="shared" ref="M30" si="6">IF(AND(I30&gt;=2,H30&gt;=1),L30*K30,"INVALID")</f>
        <v>INVALID</v>
      </c>
      <c r="N30" s="243"/>
      <c r="O30" s="32"/>
      <c r="P30" s="136" t="str">
        <f t="shared" ref="P30" si="7">IF(ISBLANK(H30),"",IF(AND(M30&gt;228.5),"Decrease mLs of seed delivered to GGA bottle. Confirm with last 20 Standard deviation results.",IF(AND(M30&lt;167.5),"Increase mLs of seed delivered to GGA bottle. Confirm with last 20 Standard deviation results.","")))</f>
        <v/>
      </c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</row>
    <row r="31" spans="1:40" ht="15" customHeight="1" thickBot="1" x14ac:dyDescent="0.25">
      <c r="A31" s="234"/>
      <c r="B31" s="149"/>
      <c r="C31" s="149"/>
      <c r="D31" s="236"/>
      <c r="E31" s="230"/>
      <c r="F31" s="231"/>
      <c r="G31" s="147"/>
      <c r="H31" s="147"/>
      <c r="I31" s="232"/>
      <c r="J31" s="249"/>
      <c r="K31" s="232"/>
      <c r="L31" s="250"/>
      <c r="M31" s="250"/>
      <c r="N31" s="244"/>
      <c r="O31" s="32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</row>
    <row r="32" spans="1:40" ht="13.5" thickBot="1" x14ac:dyDescent="0.25">
      <c r="A32" s="8" t="s">
        <v>6</v>
      </c>
      <c r="B32" s="50"/>
      <c r="C32" s="9"/>
      <c r="D32" s="10"/>
      <c r="E32" s="9"/>
      <c r="F32" s="51"/>
      <c r="G32" s="50"/>
      <c r="H32" s="50"/>
      <c r="I32" s="49"/>
      <c r="J32" s="11"/>
      <c r="K32" s="11"/>
      <c r="L32" s="49"/>
      <c r="M32" s="48" t="s">
        <v>5</v>
      </c>
      <c r="N32" s="52" t="e">
        <f>AVERAGEIF(M26:M31,"&gt;0")</f>
        <v>#DIV/0!</v>
      </c>
      <c r="O32" s="33"/>
      <c r="P32" s="45"/>
      <c r="Q32" s="45"/>
      <c r="R32" s="45"/>
      <c r="S32" s="45"/>
      <c r="T32" s="45"/>
      <c r="U32" s="45"/>
      <c r="V32" s="45"/>
      <c r="W32" s="45"/>
      <c r="X32" s="45"/>
      <c r="Y32" s="46"/>
      <c r="Z32" s="46"/>
      <c r="AA32" s="46"/>
      <c r="AB32" s="46"/>
      <c r="AC32" s="46"/>
      <c r="AD32" s="46"/>
      <c r="AE32" s="46"/>
    </row>
    <row r="33" spans="1:40" ht="15" customHeight="1" x14ac:dyDescent="0.2">
      <c r="A33" s="209" t="s">
        <v>15</v>
      </c>
      <c r="B33" s="211"/>
      <c r="C33" s="211"/>
      <c r="D33" s="212">
        <v>11</v>
      </c>
      <c r="E33" s="213"/>
      <c r="F33" s="214"/>
      <c r="G33" s="217"/>
      <c r="H33" s="195"/>
      <c r="I33" s="196" t="str">
        <f>IF(AND(G33&gt;0,H33&gt;0),G33-H33,"")</f>
        <v/>
      </c>
      <c r="J33" s="203"/>
      <c r="K33" s="206" t="str">
        <f>IF(AND(G33&gt;0,H33&gt;0),I33-J33,"")</f>
        <v/>
      </c>
      <c r="L33" s="218">
        <f>IF(E33&gt;0,300/E33,0)</f>
        <v>0</v>
      </c>
      <c r="M33" s="219" t="str">
        <f>IF(AND(I33&gt;=2,H33&gt;=1),L33*K33,"INVALID")</f>
        <v>INVALID</v>
      </c>
      <c r="N33" s="179" t="e">
        <f>N43</f>
        <v>#DIV/0!</v>
      </c>
      <c r="O33" s="39"/>
      <c r="P33" s="136" t="str">
        <f>IF(ISBLANK(H33),"",IF(AND(H33&lt;1),"D.O. Depletion &lt; 1.0 mg/L remaining in bottle. Environmental sample too strong. Use LESS Sample. Need more nutrient water in bottle. Sample is not dilute enough.",IF(AND(G33-H33&lt;2),"D.O. Depletion less than at least 2.0 mg/L. Environmental sample too weak. Use MORE Sample. Need less nutrient water in bottle. Sample is too dilute.","")))</f>
        <v/>
      </c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</row>
    <row r="34" spans="1:40" ht="15" customHeight="1" x14ac:dyDescent="0.2">
      <c r="A34" s="210"/>
      <c r="B34" s="185"/>
      <c r="C34" s="185"/>
      <c r="D34" s="187"/>
      <c r="E34" s="189"/>
      <c r="F34" s="215"/>
      <c r="G34" s="191"/>
      <c r="H34" s="193"/>
      <c r="I34" s="197"/>
      <c r="J34" s="204"/>
      <c r="K34" s="175"/>
      <c r="L34" s="178"/>
      <c r="M34" s="172"/>
      <c r="N34" s="180"/>
      <c r="O34" s="40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</row>
    <row r="35" spans="1:40" ht="15" customHeight="1" x14ac:dyDescent="0.2">
      <c r="A35" s="182" t="s">
        <v>15</v>
      </c>
      <c r="B35" s="184"/>
      <c r="C35" s="184"/>
      <c r="D35" s="186">
        <v>12</v>
      </c>
      <c r="E35" s="188"/>
      <c r="F35" s="215"/>
      <c r="G35" s="190"/>
      <c r="H35" s="192"/>
      <c r="I35" s="194" t="str">
        <f t="shared" ref="I35" si="8">IF(AND(G35&gt;0,H35&gt;0),G35-H35,"")</f>
        <v/>
      </c>
      <c r="J35" s="204"/>
      <c r="K35" s="175" t="str">
        <f t="shared" ref="K35" si="9">IF(AND(G35&gt;0,H35&gt;0),I35-J35,"")</f>
        <v/>
      </c>
      <c r="L35" s="172">
        <f t="shared" ref="L35" si="10">IF(E35&gt;0,300/E35,0)</f>
        <v>0</v>
      </c>
      <c r="M35" s="172" t="str">
        <f>IF(AND(I35&gt;=2,H35&gt;=1),L35*K35,"INVALID")</f>
        <v>INVALID</v>
      </c>
      <c r="N35" s="180"/>
      <c r="O35" s="40"/>
      <c r="P35" s="136" t="str">
        <f t="shared" ref="P35" si="11">IF(ISBLANK(H35),"",IF(AND(H35&lt;1),"D.O. Depletion &lt; 1.0 mg/L remaining in bottle. Environmental sample too strong. Use LESS Sample. Need more nutrient water in bottle. Sample is not dilute enough.",IF(AND(G35-H35&lt;2),"D.O. Depletion less than at least 2.0 mg/L. Environmental sample too weak. Use MORE Sample. Need less nutrient water in bottle. Sample is too dilute.","")))</f>
        <v/>
      </c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</row>
    <row r="36" spans="1:40" ht="15" customHeight="1" x14ac:dyDescent="0.2">
      <c r="A36" s="183"/>
      <c r="B36" s="185"/>
      <c r="C36" s="185"/>
      <c r="D36" s="187"/>
      <c r="E36" s="189"/>
      <c r="F36" s="215"/>
      <c r="G36" s="191"/>
      <c r="H36" s="193"/>
      <c r="I36" s="194"/>
      <c r="J36" s="204"/>
      <c r="K36" s="175"/>
      <c r="L36" s="172"/>
      <c r="M36" s="172"/>
      <c r="N36" s="180"/>
      <c r="O36" s="40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</row>
    <row r="37" spans="1:40" ht="15" customHeight="1" x14ac:dyDescent="0.2">
      <c r="A37" s="198" t="s">
        <v>15</v>
      </c>
      <c r="B37" s="184"/>
      <c r="C37" s="184"/>
      <c r="D37" s="186">
        <v>13</v>
      </c>
      <c r="E37" s="188"/>
      <c r="F37" s="215"/>
      <c r="G37" s="190"/>
      <c r="H37" s="192"/>
      <c r="I37" s="194" t="str">
        <f t="shared" ref="I37:I41" si="12">IF(AND(G37&gt;0,H37&gt;0),G37-H37,"")</f>
        <v/>
      </c>
      <c r="J37" s="204"/>
      <c r="K37" s="175" t="str">
        <f t="shared" ref="K37" si="13">IF(AND(G37&gt;0,H37&gt;0),I37-J37,"")</f>
        <v/>
      </c>
      <c r="L37" s="172">
        <f t="shared" ref="L37" si="14">IF(E37&gt;0,300/E37,0)</f>
        <v>0</v>
      </c>
      <c r="M37" s="172" t="str">
        <f>IF(AND(I37&gt;=2,H37&gt;=1),L37*K37,"INVALID")</f>
        <v>INVALID</v>
      </c>
      <c r="N37" s="180"/>
      <c r="O37" s="40"/>
      <c r="P37" s="136" t="str">
        <f t="shared" ref="P37" si="15">IF(ISBLANK(H37),"",IF(AND(H37&lt;1),"D.O. Depletion &lt; 1.0 mg/L remaining in bottle. Environmental sample too strong. Use LESS Sample. Need more nutrient water in bottle. Sample is not dilute enough.",IF(AND(G37-H37&lt;2),"D.O. Depletion less than at least 2.0 mg/L. Environmental sample too weak. Use MORE Sample. Need less nutrient water in bottle. Sample is too dilute.","")))</f>
        <v/>
      </c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</row>
    <row r="38" spans="1:40" ht="15" customHeight="1" x14ac:dyDescent="0.2">
      <c r="A38" s="182"/>
      <c r="B38" s="220"/>
      <c r="C38" s="220"/>
      <c r="D38" s="221"/>
      <c r="E38" s="222"/>
      <c r="F38" s="215"/>
      <c r="G38" s="223"/>
      <c r="H38" s="224"/>
      <c r="I38" s="173"/>
      <c r="J38" s="204"/>
      <c r="K38" s="175"/>
      <c r="L38" s="172"/>
      <c r="M38" s="172"/>
      <c r="N38" s="180"/>
      <c r="O38" s="41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</row>
    <row r="39" spans="1:40" ht="15" customHeight="1" x14ac:dyDescent="0.2">
      <c r="A39" s="198" t="s">
        <v>15</v>
      </c>
      <c r="B39" s="184"/>
      <c r="C39" s="184"/>
      <c r="D39" s="186">
        <v>14</v>
      </c>
      <c r="E39" s="199"/>
      <c r="F39" s="215"/>
      <c r="G39" s="170"/>
      <c r="H39" s="170"/>
      <c r="I39" s="173" t="str">
        <f t="shared" si="12"/>
        <v/>
      </c>
      <c r="J39" s="204"/>
      <c r="K39" s="175" t="str">
        <f>IF(AND(G39&gt;0,H39&gt;0),I39-J39,"")</f>
        <v/>
      </c>
      <c r="L39" s="178">
        <f>IF(E39&gt;0,300/E39,0)</f>
        <v>0</v>
      </c>
      <c r="M39" s="172" t="str">
        <f>IF(AND(I39&gt;=2,H39&gt;=1),L39*K39,"INVALID")</f>
        <v>INVALID</v>
      </c>
      <c r="N39" s="180"/>
      <c r="O39" s="41"/>
      <c r="P39" s="136" t="str">
        <f t="shared" ref="P39" si="16">IF(ISBLANK(H39),"",IF(AND(H39&lt;1),"D.O. Depletion &lt; 1.0 mg/L remaining in bottle. Environmental sample too strong. Use LESS Sample. Need more nutrient water in bottle. Sample is not dilute enough.",IF(AND(G39-H39&lt;2),"D.O. Depletion less than at least 2.0 mg/L. Environmental sample too weak. Use MORE Sample. Need less nutrient water in bottle. Sample is too dilute.","")))</f>
        <v/>
      </c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</row>
    <row r="40" spans="1:40" ht="15" customHeight="1" x14ac:dyDescent="0.2">
      <c r="A40" s="182"/>
      <c r="B40" s="185"/>
      <c r="C40" s="185"/>
      <c r="D40" s="187"/>
      <c r="E40" s="200"/>
      <c r="F40" s="215"/>
      <c r="G40" s="201"/>
      <c r="H40" s="201"/>
      <c r="I40" s="202"/>
      <c r="J40" s="204"/>
      <c r="K40" s="175"/>
      <c r="L40" s="178"/>
      <c r="M40" s="172"/>
      <c r="N40" s="180"/>
      <c r="O40" s="41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</row>
    <row r="41" spans="1:40" ht="15" customHeight="1" x14ac:dyDescent="0.2">
      <c r="A41" s="198" t="s">
        <v>15</v>
      </c>
      <c r="B41" s="184"/>
      <c r="C41" s="184"/>
      <c r="D41" s="186">
        <v>15</v>
      </c>
      <c r="E41" s="199"/>
      <c r="F41" s="215"/>
      <c r="G41" s="170"/>
      <c r="H41" s="170"/>
      <c r="I41" s="173" t="str">
        <f t="shared" si="12"/>
        <v/>
      </c>
      <c r="J41" s="204"/>
      <c r="K41" s="175" t="str">
        <f t="shared" ref="K41" si="17">IF(AND(G41&gt;0,H41&gt;0),I41-J41,"")</f>
        <v/>
      </c>
      <c r="L41" s="172">
        <f t="shared" ref="L41" si="18">IF(E41&gt;0,300/E41,0)</f>
        <v>0</v>
      </c>
      <c r="M41" s="172" t="str">
        <f>IF(AND(I41&gt;=2,H41&gt;=1),L41*K41,"INVALID")</f>
        <v>INVALID</v>
      </c>
      <c r="N41" s="180"/>
      <c r="O41" s="41"/>
      <c r="P41" s="136" t="str">
        <f t="shared" ref="P41" si="19">IF(ISBLANK(H41),"",IF(AND(H41&lt;1),"D.O. Depletion &lt; 1.0 mg/L remaining in bottle. Environmental sample too strong. Use LESS Sample. Need more nutrient water in bottle. Sample is not dilute enough.",IF(AND(G41-H41&lt;2),"D.O. Depletion less than at least 2.0 mg/L. Environmental sample too weak. Use MORE Sample. Need less nutrient water in bottle. Sample is too dilute.","")))</f>
        <v/>
      </c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</row>
    <row r="42" spans="1:40" ht="15" customHeight="1" thickBot="1" x14ac:dyDescent="0.25">
      <c r="A42" s="207"/>
      <c r="B42" s="208"/>
      <c r="C42" s="208"/>
      <c r="D42" s="225"/>
      <c r="E42" s="226"/>
      <c r="F42" s="216"/>
      <c r="G42" s="171"/>
      <c r="H42" s="171"/>
      <c r="I42" s="174"/>
      <c r="J42" s="205"/>
      <c r="K42" s="176"/>
      <c r="L42" s="177"/>
      <c r="M42" s="177"/>
      <c r="N42" s="181"/>
      <c r="O42" s="41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</row>
    <row r="43" spans="1:40" ht="13.5" thickBot="1" x14ac:dyDescent="0.25">
      <c r="A43" s="8" t="s">
        <v>6</v>
      </c>
      <c r="B43" s="50"/>
      <c r="C43" s="9"/>
      <c r="D43" s="10"/>
      <c r="E43" s="9"/>
      <c r="F43" s="51"/>
      <c r="G43" s="50"/>
      <c r="H43" s="50"/>
      <c r="I43" s="49"/>
      <c r="J43" s="11"/>
      <c r="K43" s="11"/>
      <c r="L43" s="49"/>
      <c r="M43" s="48" t="s">
        <v>15</v>
      </c>
      <c r="N43" s="94" t="e">
        <f>AVERAGEIF(M33:M42,"&gt;0")</f>
        <v>#DIV/0!</v>
      </c>
      <c r="O43" s="33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</row>
    <row r="44" spans="1:40" ht="15" customHeight="1" x14ac:dyDescent="0.2">
      <c r="A44" s="164" t="s">
        <v>16</v>
      </c>
      <c r="B44" s="165"/>
      <c r="C44" s="165"/>
      <c r="D44" s="166">
        <v>16</v>
      </c>
      <c r="E44" s="167"/>
      <c r="F44" s="168" t="str">
        <f>IF(F26&gt;0,F26,"")</f>
        <v/>
      </c>
      <c r="G44" s="169"/>
      <c r="H44" s="169"/>
      <c r="I44" s="139" t="str">
        <f t="shared" ref="I44:I52" si="20">IF(AND(G44&gt;0,H44&gt;0),G44-H44,"")</f>
        <v/>
      </c>
      <c r="J44" s="158" t="e">
        <f>IF(F44&gt;0,N24*F44,"")</f>
        <v>#DIV/0!</v>
      </c>
      <c r="K44" s="159" t="str">
        <f t="shared" ref="K44:K52" si="21">IF(AND(G44&gt;0,H44&gt;0),I44-J44,"")</f>
        <v/>
      </c>
      <c r="L44" s="160">
        <f t="shared" ref="L44:L52" si="22">IF(E44&gt;0,300/E44,0)</f>
        <v>0</v>
      </c>
      <c r="M44" s="160" t="str">
        <f>IF(AND(I44&gt;=2,H44&gt;=1),L44*K44,"INVALID")</f>
        <v>INVALID</v>
      </c>
      <c r="N44" s="161" t="e">
        <f>N54</f>
        <v>#DIV/0!</v>
      </c>
      <c r="O44" s="39"/>
      <c r="P44" s="341" t="str">
        <f>IF(ISBLANK(H44),"",IF(AND(H44&lt;1),"D.O. Depletion &lt; 1.0 mg/L remaining in bottle. Environmental sample too strong. Use LESS Sample. Need more nutrient water in bottle. Sample is not dilute enough.",IF(AND(G44-H44&lt;2),"D.O. Depletion less than at least 2.0 mg/L. Environmental sample too weak. Use MORE Sample. Need less nutrient water in bottle. Sample is too dilute.","")))</f>
        <v/>
      </c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</row>
    <row r="45" spans="1:40" ht="15" customHeight="1" x14ac:dyDescent="0.2">
      <c r="A45" s="131"/>
      <c r="B45" s="148"/>
      <c r="C45" s="148"/>
      <c r="D45" s="157"/>
      <c r="E45" s="152"/>
      <c r="F45" s="154"/>
      <c r="G45" s="147"/>
      <c r="H45" s="147"/>
      <c r="I45" s="139"/>
      <c r="J45" s="141"/>
      <c r="K45" s="143"/>
      <c r="L45" s="145"/>
      <c r="M45" s="145"/>
      <c r="N45" s="162"/>
      <c r="O45" s="39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</row>
    <row r="46" spans="1:40" ht="15" customHeight="1" x14ac:dyDescent="0.2">
      <c r="A46" s="131" t="s">
        <v>16</v>
      </c>
      <c r="B46" s="148"/>
      <c r="C46" s="148"/>
      <c r="D46" s="157">
        <v>17</v>
      </c>
      <c r="E46" s="152"/>
      <c r="F46" s="154" t="str">
        <f>IF(F26&gt;0,F26,"")</f>
        <v/>
      </c>
      <c r="G46" s="147"/>
      <c r="H46" s="147"/>
      <c r="I46" s="139" t="str">
        <f t="shared" si="20"/>
        <v/>
      </c>
      <c r="J46" s="141" t="e">
        <f>IF(F46&gt;0,N24*F46,"")</f>
        <v>#DIV/0!</v>
      </c>
      <c r="K46" s="143" t="str">
        <f t="shared" si="21"/>
        <v/>
      </c>
      <c r="L46" s="145">
        <f t="shared" si="22"/>
        <v>0</v>
      </c>
      <c r="M46" s="145" t="str">
        <f t="shared" ref="M46" si="23">IF(AND(I46&gt;=2,H46&gt;=1),L46*K46,"INVALID")</f>
        <v>INVALID</v>
      </c>
      <c r="N46" s="162"/>
      <c r="O46" s="39"/>
      <c r="P46" s="341" t="str">
        <f t="shared" ref="P46" si="24">IF(ISBLANK(H46),"",IF(AND(H46&lt;1),"D.O. Depletion &lt; 1.0 mg/L remaining in bottle. Environmental sample too strong. Use LESS Sample. Need more nutrient water in bottle. Sample is not dilute enough.",IF(AND(G46-H46&lt;2),"D.O. Depletion less than at least 2.0 mg/L. Environmental sample too weak. Use MORE Sample. Need less nutrient water in bottle. Sample is too dilute.","")))</f>
        <v/>
      </c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41"/>
    </row>
    <row r="47" spans="1:40" ht="15" customHeight="1" x14ac:dyDescent="0.2">
      <c r="A47" s="131"/>
      <c r="B47" s="148"/>
      <c r="C47" s="148"/>
      <c r="D47" s="157"/>
      <c r="E47" s="152"/>
      <c r="F47" s="154"/>
      <c r="G47" s="147"/>
      <c r="H47" s="147"/>
      <c r="I47" s="139"/>
      <c r="J47" s="141"/>
      <c r="K47" s="143"/>
      <c r="L47" s="145"/>
      <c r="M47" s="145"/>
      <c r="N47" s="162"/>
      <c r="O47" s="39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</row>
    <row r="48" spans="1:40" ht="15" customHeight="1" x14ac:dyDescent="0.2">
      <c r="A48" s="131" t="s">
        <v>16</v>
      </c>
      <c r="B48" s="148"/>
      <c r="C48" s="148"/>
      <c r="D48" s="150">
        <v>18</v>
      </c>
      <c r="E48" s="152"/>
      <c r="F48" s="154" t="str">
        <f>IF(F26&gt;0,F26,"")</f>
        <v/>
      </c>
      <c r="G48" s="147"/>
      <c r="H48" s="147"/>
      <c r="I48" s="139" t="str">
        <f t="shared" si="20"/>
        <v/>
      </c>
      <c r="J48" s="141" t="e">
        <f>IF(F48&gt;0,N24*F48,"")</f>
        <v>#DIV/0!</v>
      </c>
      <c r="K48" s="143" t="str">
        <f t="shared" si="21"/>
        <v/>
      </c>
      <c r="L48" s="145">
        <f t="shared" si="22"/>
        <v>0</v>
      </c>
      <c r="M48" s="145" t="str">
        <f t="shared" ref="M48" si="25">IF(AND(I48&gt;=2,H48&gt;=1),L48*K48,"INVALID")</f>
        <v>INVALID</v>
      </c>
      <c r="N48" s="162"/>
      <c r="O48" s="39"/>
      <c r="P48" s="341" t="str">
        <f t="shared" ref="P48" si="26">IF(ISBLANK(H48),"",IF(AND(H48&lt;1),"D.O. Depletion &lt; 1.0 mg/L remaining in bottle. Environmental sample too strong. Use LESS Sample. Need more nutrient water in bottle. Sample is not dilute enough.",IF(AND(G48-H48&lt;2),"D.O. Depletion less than at least 2.0 mg/L. Environmental sample too weak. Use MORE Sample. Need less nutrient water in bottle. Sample is too dilute.","")))</f>
        <v/>
      </c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</row>
    <row r="49" spans="1:40" ht="15" customHeight="1" x14ac:dyDescent="0.2">
      <c r="A49" s="131"/>
      <c r="B49" s="148"/>
      <c r="C49" s="148"/>
      <c r="D49" s="150"/>
      <c r="E49" s="152"/>
      <c r="F49" s="154"/>
      <c r="G49" s="147"/>
      <c r="H49" s="147"/>
      <c r="I49" s="139"/>
      <c r="J49" s="141"/>
      <c r="K49" s="143"/>
      <c r="L49" s="145"/>
      <c r="M49" s="145"/>
      <c r="N49" s="162"/>
      <c r="O49" s="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</row>
    <row r="50" spans="1:40" ht="15" customHeight="1" x14ac:dyDescent="0.2">
      <c r="A50" s="131" t="s">
        <v>16</v>
      </c>
      <c r="B50" s="148"/>
      <c r="C50" s="148"/>
      <c r="D50" s="150">
        <v>19</v>
      </c>
      <c r="E50" s="152"/>
      <c r="F50" s="154" t="str">
        <f>IF(F26&gt;0,F26,"")</f>
        <v/>
      </c>
      <c r="G50" s="147"/>
      <c r="H50" s="147"/>
      <c r="I50" s="139" t="str">
        <f t="shared" si="20"/>
        <v/>
      </c>
      <c r="J50" s="141" t="e">
        <f>IF(F50&gt;0,N24*F50,"")</f>
        <v>#DIV/0!</v>
      </c>
      <c r="K50" s="143" t="str">
        <f t="shared" si="21"/>
        <v/>
      </c>
      <c r="L50" s="145">
        <f t="shared" si="22"/>
        <v>0</v>
      </c>
      <c r="M50" s="145" t="str">
        <f t="shared" ref="M50" si="27">IF(AND(I50&gt;=2,H50&gt;=1),L50*K50,"INVALID")</f>
        <v>INVALID</v>
      </c>
      <c r="N50" s="162"/>
      <c r="O50" s="41"/>
      <c r="P50" s="341" t="str">
        <f t="shared" ref="P50" si="28">IF(ISBLANK(H50),"",IF(AND(H50&lt;1),"D.O. Depletion &lt; 1.0 mg/L remaining in bottle. Environmental sample too strong. Use LESS Sample. Need more nutrient water in bottle. Sample is not dilute enough.",IF(AND(G50-H50&lt;2),"D.O. Depletion less than at least 2.0 mg/L. Environmental sample too weak. Use MORE Sample. Need less nutrient water in bottle. Sample is too dilute.","")))</f>
        <v/>
      </c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</row>
    <row r="51" spans="1:40" ht="15" customHeight="1" x14ac:dyDescent="0.2">
      <c r="A51" s="131"/>
      <c r="B51" s="148"/>
      <c r="C51" s="148"/>
      <c r="D51" s="150"/>
      <c r="E51" s="152"/>
      <c r="F51" s="154"/>
      <c r="G51" s="147"/>
      <c r="H51" s="147"/>
      <c r="I51" s="139"/>
      <c r="J51" s="141"/>
      <c r="K51" s="143"/>
      <c r="L51" s="145"/>
      <c r="M51" s="145"/>
      <c r="N51" s="162"/>
      <c r="O51" s="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</row>
    <row r="52" spans="1:40" ht="15" customHeight="1" x14ac:dyDescent="0.2">
      <c r="A52" s="131" t="s">
        <v>16</v>
      </c>
      <c r="B52" s="148"/>
      <c r="C52" s="148"/>
      <c r="D52" s="150">
        <v>20</v>
      </c>
      <c r="E52" s="152"/>
      <c r="F52" s="154" t="str">
        <f>IF(F26&gt;0,F26,"")</f>
        <v/>
      </c>
      <c r="G52" s="147"/>
      <c r="H52" s="147"/>
      <c r="I52" s="139" t="str">
        <f t="shared" si="20"/>
        <v/>
      </c>
      <c r="J52" s="141" t="e">
        <f>IF(F52&gt;0,N24*F52,"")</f>
        <v>#DIV/0!</v>
      </c>
      <c r="K52" s="143" t="str">
        <f t="shared" si="21"/>
        <v/>
      </c>
      <c r="L52" s="145">
        <f t="shared" si="22"/>
        <v>0</v>
      </c>
      <c r="M52" s="145" t="str">
        <f t="shared" ref="M52" si="29">IF(AND(I52&gt;=2,H52&gt;=1),L52*K52,"INVALID")</f>
        <v>INVALID</v>
      </c>
      <c r="N52" s="162"/>
      <c r="O52" s="41"/>
      <c r="P52" s="341" t="str">
        <f t="shared" ref="P52" si="30">IF(ISBLANK(H52),"",IF(AND(H52&lt;1),"D.O. Depletion &lt; 1.0 mg/L remaining in bottle. Environmental sample too strong. Use LESS Sample. Need more nutrient water in bottle. Sample is not dilute enough.",IF(AND(G52-H52&lt;2),"D.O. Depletion less than at least 2.0 mg/L. Environmental sample too weak. Use MORE Sample. Need less nutrient water in bottle. Sample is too dilute.","")))</f>
        <v/>
      </c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</row>
    <row r="53" spans="1:40" ht="15" customHeight="1" thickBot="1" x14ac:dyDescent="0.25">
      <c r="A53" s="132"/>
      <c r="B53" s="149"/>
      <c r="C53" s="149"/>
      <c r="D53" s="151"/>
      <c r="E53" s="153"/>
      <c r="F53" s="155"/>
      <c r="G53" s="156"/>
      <c r="H53" s="156"/>
      <c r="I53" s="140"/>
      <c r="J53" s="142"/>
      <c r="K53" s="144"/>
      <c r="L53" s="146"/>
      <c r="M53" s="146"/>
      <c r="N53" s="163"/>
      <c r="O53" s="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</row>
    <row r="54" spans="1:40" ht="12.2" customHeight="1" thickBot="1" x14ac:dyDescent="0.25">
      <c r="A54" s="4" t="s">
        <v>6</v>
      </c>
      <c r="B54" s="26"/>
      <c r="C54" s="6"/>
      <c r="D54" s="7"/>
      <c r="E54" s="6"/>
      <c r="F54" s="27"/>
      <c r="G54" s="26"/>
      <c r="H54" s="26"/>
      <c r="I54" s="12"/>
      <c r="J54" s="5"/>
      <c r="K54" s="5"/>
      <c r="L54" s="12"/>
      <c r="M54" s="28" t="s">
        <v>16</v>
      </c>
      <c r="N54" s="29" t="e">
        <f>AVERAGEIF(M44:M49,"&gt;0")</f>
        <v>#DIV/0!</v>
      </c>
      <c r="O54" s="33"/>
    </row>
    <row r="55" spans="1:40" ht="18" customHeight="1" thickBot="1" x14ac:dyDescent="0.25">
      <c r="A55" s="30" t="s">
        <v>26</v>
      </c>
      <c r="B55" s="70"/>
      <c r="C55" s="31"/>
      <c r="D55" s="31"/>
      <c r="E55" s="31"/>
      <c r="F55" s="31"/>
      <c r="G55" s="31"/>
      <c r="H55" s="31"/>
      <c r="I55" s="31"/>
      <c r="J55" s="31"/>
      <c r="K55" s="31"/>
      <c r="L55" s="137" t="s">
        <v>23</v>
      </c>
      <c r="M55" s="138"/>
      <c r="N55" s="44" t="e">
        <f>(N43-N54)/N43*100%</f>
        <v>#DIV/0!</v>
      </c>
      <c r="O55" s="42"/>
    </row>
    <row r="56" spans="1:40" ht="18" customHeight="1" x14ac:dyDescent="0.2">
      <c r="A56" s="315" t="s">
        <v>71</v>
      </c>
      <c r="B56" s="316"/>
      <c r="C56" s="316"/>
      <c r="D56" s="316"/>
      <c r="E56" s="316"/>
      <c r="F56" s="316"/>
      <c r="G56" s="317"/>
      <c r="H56" s="330" t="s">
        <v>41</v>
      </c>
      <c r="I56" s="331"/>
      <c r="J56" s="331"/>
      <c r="K56" s="331"/>
      <c r="L56" s="332"/>
      <c r="M56" s="53" t="s">
        <v>34</v>
      </c>
      <c r="N56" s="22" t="s">
        <v>35</v>
      </c>
      <c r="O56" s="84"/>
      <c r="P56" s="13"/>
      <c r="Q56" s="13"/>
    </row>
    <row r="57" spans="1:40" ht="18" customHeight="1" x14ac:dyDescent="0.2">
      <c r="A57" s="318"/>
      <c r="B57" s="319"/>
      <c r="C57" s="319"/>
      <c r="D57" s="319"/>
      <c r="E57" s="319"/>
      <c r="F57" s="319"/>
      <c r="G57" s="320"/>
      <c r="H57" s="306" t="s">
        <v>48</v>
      </c>
      <c r="I57" s="307"/>
      <c r="J57" s="307"/>
      <c r="K57" s="307"/>
      <c r="L57" s="308"/>
      <c r="M57" s="15" t="s">
        <v>27</v>
      </c>
      <c r="N57" s="16" t="s">
        <v>32</v>
      </c>
      <c r="O57" s="10"/>
    </row>
    <row r="58" spans="1:40" ht="18" customHeight="1" x14ac:dyDescent="0.2">
      <c r="A58" s="318"/>
      <c r="B58" s="319"/>
      <c r="C58" s="319"/>
      <c r="D58" s="319"/>
      <c r="E58" s="319"/>
      <c r="F58" s="319"/>
      <c r="G58" s="320"/>
      <c r="H58" s="304" t="s">
        <v>18</v>
      </c>
      <c r="I58" s="303"/>
      <c r="J58" s="303"/>
      <c r="K58" s="303"/>
      <c r="L58" s="305"/>
      <c r="M58" s="15" t="s">
        <v>28</v>
      </c>
      <c r="N58" s="16" t="s">
        <v>33</v>
      </c>
      <c r="O58" s="10"/>
    </row>
    <row r="59" spans="1:40" ht="18" customHeight="1" x14ac:dyDescent="0.2">
      <c r="A59" s="318"/>
      <c r="B59" s="319"/>
      <c r="C59" s="319"/>
      <c r="D59" s="319"/>
      <c r="E59" s="319"/>
      <c r="F59" s="319"/>
      <c r="G59" s="320"/>
      <c r="H59" s="304" t="s">
        <v>49</v>
      </c>
      <c r="I59" s="303"/>
      <c r="J59" s="303"/>
      <c r="K59" s="303"/>
      <c r="L59" s="305"/>
      <c r="M59" s="15" t="s">
        <v>29</v>
      </c>
      <c r="N59" s="16" t="s">
        <v>27</v>
      </c>
      <c r="O59" s="10"/>
    </row>
    <row r="60" spans="1:40" ht="18" customHeight="1" x14ac:dyDescent="0.2">
      <c r="A60" s="318"/>
      <c r="B60" s="319"/>
      <c r="C60" s="319"/>
      <c r="D60" s="319"/>
      <c r="E60" s="319"/>
      <c r="F60" s="319"/>
      <c r="G60" s="320"/>
      <c r="H60" s="133" t="s">
        <v>50</v>
      </c>
      <c r="I60" s="134"/>
      <c r="J60" s="134"/>
      <c r="K60" s="134"/>
      <c r="L60" s="135"/>
      <c r="M60" s="15" t="s">
        <v>30</v>
      </c>
      <c r="N60" s="16" t="s">
        <v>28</v>
      </c>
      <c r="O60" s="10"/>
    </row>
    <row r="61" spans="1:40" ht="18" customHeight="1" x14ac:dyDescent="0.2">
      <c r="A61" s="318"/>
      <c r="B61" s="319"/>
      <c r="C61" s="319"/>
      <c r="D61" s="319"/>
      <c r="E61" s="319"/>
      <c r="F61" s="319"/>
      <c r="G61" s="320"/>
      <c r="H61" s="306" t="s">
        <v>42</v>
      </c>
      <c r="I61" s="307"/>
      <c r="J61" s="307"/>
      <c r="K61" s="307"/>
      <c r="L61" s="308"/>
      <c r="M61" s="15" t="s">
        <v>31</v>
      </c>
      <c r="N61" s="16" t="s">
        <v>29</v>
      </c>
      <c r="O61" s="10"/>
    </row>
    <row r="62" spans="1:40" ht="18" customHeight="1" x14ac:dyDescent="0.2">
      <c r="A62" s="318"/>
      <c r="B62" s="319"/>
      <c r="C62" s="319"/>
      <c r="D62" s="319"/>
      <c r="E62" s="319"/>
      <c r="F62" s="319"/>
      <c r="G62" s="320"/>
      <c r="H62" s="309" t="s">
        <v>47</v>
      </c>
      <c r="I62" s="310"/>
      <c r="J62" s="310"/>
      <c r="K62" s="310"/>
      <c r="L62" s="311"/>
      <c r="M62" s="15" t="s">
        <v>32</v>
      </c>
      <c r="N62" s="16" t="s">
        <v>30</v>
      </c>
      <c r="O62" s="10"/>
    </row>
    <row r="63" spans="1:40" ht="18" customHeight="1" thickBot="1" x14ac:dyDescent="0.25">
      <c r="A63" s="321"/>
      <c r="B63" s="322"/>
      <c r="C63" s="322"/>
      <c r="D63" s="322"/>
      <c r="E63" s="322"/>
      <c r="F63" s="322"/>
      <c r="G63" s="323"/>
      <c r="H63" s="312"/>
      <c r="I63" s="313"/>
      <c r="J63" s="313"/>
      <c r="K63" s="313"/>
      <c r="L63" s="314"/>
      <c r="M63" s="17" t="s">
        <v>33</v>
      </c>
      <c r="N63" s="18" t="s">
        <v>31</v>
      </c>
      <c r="O63" s="10"/>
    </row>
    <row r="64" spans="1:40" x14ac:dyDescent="0.2">
      <c r="A64" s="329"/>
      <c r="B64" s="329"/>
      <c r="C64" s="329"/>
      <c r="D64" s="329"/>
      <c r="E64" s="329"/>
      <c r="H64" s="67"/>
    </row>
    <row r="65" spans="1:10" x14ac:dyDescent="0.2">
      <c r="A65" s="329"/>
      <c r="B65" s="329"/>
      <c r="C65" s="329"/>
      <c r="D65" s="329"/>
      <c r="E65" s="329"/>
    </row>
    <row r="66" spans="1:10" x14ac:dyDescent="0.2">
      <c r="A66" s="329"/>
      <c r="B66" s="337"/>
      <c r="C66" s="337"/>
      <c r="D66" s="337"/>
      <c r="E66" s="337"/>
      <c r="J66" s="67"/>
    </row>
    <row r="67" spans="1:10" x14ac:dyDescent="0.2">
      <c r="A67" s="337"/>
      <c r="B67" s="337"/>
      <c r="C67" s="337"/>
      <c r="D67" s="337"/>
      <c r="E67" s="337"/>
    </row>
    <row r="68" spans="1:10" x14ac:dyDescent="0.2">
      <c r="A68" s="338"/>
      <c r="B68" s="339"/>
      <c r="C68" s="339"/>
      <c r="D68" s="339"/>
      <c r="E68" s="339"/>
    </row>
    <row r="69" spans="1:10" x14ac:dyDescent="0.2">
      <c r="A69" s="303"/>
      <c r="B69" s="303"/>
      <c r="C69" s="303"/>
      <c r="D69" s="303"/>
      <c r="E69" s="303"/>
    </row>
    <row r="70" spans="1:10" x14ac:dyDescent="0.2">
      <c r="A70" s="31"/>
      <c r="B70" s="31"/>
      <c r="C70" s="31"/>
      <c r="D70" s="31"/>
      <c r="E70" s="31"/>
    </row>
  </sheetData>
  <sheetProtection algorithmName="SHA-512" hashValue="FvyYU3sQ7iYhRsPxJiwSaL8hZ5+vdnDg8a92hRKwLA84F0PY61yjlXgXt6Q/G+YM3Mhy1HffakON1Y9F2lcGuA==" saltValue="qX9QjP7BvZ2S6fssI4xcRw==" spinCount="100000" sheet="1" objects="1" scenarios="1"/>
  <mergeCells count="285">
    <mergeCell ref="I8:I9"/>
    <mergeCell ref="H10:H11"/>
    <mergeCell ref="I10:I11"/>
    <mergeCell ref="P10:AN11"/>
    <mergeCell ref="E1:N3"/>
    <mergeCell ref="B3:C3"/>
    <mergeCell ref="E4:N6"/>
    <mergeCell ref="B5:C5"/>
    <mergeCell ref="B7:C7"/>
    <mergeCell ref="E7:F7"/>
    <mergeCell ref="G7:K7"/>
    <mergeCell ref="M7:N7"/>
    <mergeCell ref="J8:J9"/>
    <mergeCell ref="K8:K9"/>
    <mergeCell ref="L8:L9"/>
    <mergeCell ref="M8:M9"/>
    <mergeCell ref="N8:N9"/>
    <mergeCell ref="B9:C9"/>
    <mergeCell ref="A10:A11"/>
    <mergeCell ref="B10:B11"/>
    <mergeCell ref="C10:C11"/>
    <mergeCell ref="D10:D11"/>
    <mergeCell ref="E10:F15"/>
    <mergeCell ref="G10:G11"/>
    <mergeCell ref="A8:A9"/>
    <mergeCell ref="D8:D9"/>
    <mergeCell ref="E8:E9"/>
    <mergeCell ref="F8:F9"/>
    <mergeCell ref="G8:H8"/>
    <mergeCell ref="P12:AN13"/>
    <mergeCell ref="A14:A15"/>
    <mergeCell ref="B14:B15"/>
    <mergeCell ref="C14:C15"/>
    <mergeCell ref="D14:D15"/>
    <mergeCell ref="G14:G15"/>
    <mergeCell ref="H14:H15"/>
    <mergeCell ref="I14:I15"/>
    <mergeCell ref="P14:AN15"/>
    <mergeCell ref="A12:A13"/>
    <mergeCell ref="B12:B13"/>
    <mergeCell ref="C12:C13"/>
    <mergeCell ref="D12:D13"/>
    <mergeCell ref="G12:G13"/>
    <mergeCell ref="H12:H13"/>
    <mergeCell ref="I12:I13"/>
    <mergeCell ref="G16:H16"/>
    <mergeCell ref="P16:AN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P17:AN18"/>
    <mergeCell ref="A19:A20"/>
    <mergeCell ref="B19:B20"/>
    <mergeCell ref="C19:C20"/>
    <mergeCell ref="D19:D20"/>
    <mergeCell ref="E19:E20"/>
    <mergeCell ref="F19:F20"/>
    <mergeCell ref="G19:G20"/>
    <mergeCell ref="H19:H20"/>
    <mergeCell ref="P19:AN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P23:AN24"/>
    <mergeCell ref="J24:K24"/>
    <mergeCell ref="L24:M25"/>
    <mergeCell ref="N24:N25"/>
    <mergeCell ref="G25:H25"/>
    <mergeCell ref="J25:K25"/>
    <mergeCell ref="P25:AN25"/>
    <mergeCell ref="I21:I22"/>
    <mergeCell ref="P21:AN22"/>
    <mergeCell ref="M26:M27"/>
    <mergeCell ref="N26:N31"/>
    <mergeCell ref="P26:AN27"/>
    <mergeCell ref="A28:A29"/>
    <mergeCell ref="B28:B29"/>
    <mergeCell ref="C28:C29"/>
    <mergeCell ref="D28:D29"/>
    <mergeCell ref="E28:E29"/>
    <mergeCell ref="F28:F29"/>
    <mergeCell ref="G28:G29"/>
    <mergeCell ref="G26:G27"/>
    <mergeCell ref="H26:H27"/>
    <mergeCell ref="I26:I27"/>
    <mergeCell ref="J26:J27"/>
    <mergeCell ref="K26:K27"/>
    <mergeCell ref="L26:L27"/>
    <mergeCell ref="A26:A27"/>
    <mergeCell ref="B26:B27"/>
    <mergeCell ref="C26:C27"/>
    <mergeCell ref="D26:D27"/>
    <mergeCell ref="E26:E27"/>
    <mergeCell ref="F26:F27"/>
    <mergeCell ref="P28:AN29"/>
    <mergeCell ref="A30:A31"/>
    <mergeCell ref="P30:AN31"/>
    <mergeCell ref="B30:B31"/>
    <mergeCell ref="C30:C31"/>
    <mergeCell ref="D30:D31"/>
    <mergeCell ref="E30:E31"/>
    <mergeCell ref="F30:F31"/>
    <mergeCell ref="G30:G31"/>
    <mergeCell ref="H30:H31"/>
    <mergeCell ref="I30:I31"/>
    <mergeCell ref="J28:J29"/>
    <mergeCell ref="K28:K29"/>
    <mergeCell ref="L28:L29"/>
    <mergeCell ref="M28:M29"/>
    <mergeCell ref="J30:J31"/>
    <mergeCell ref="K30:K31"/>
    <mergeCell ref="L30:L31"/>
    <mergeCell ref="M30:M31"/>
    <mergeCell ref="H28:H29"/>
    <mergeCell ref="I28:I29"/>
    <mergeCell ref="L35:L36"/>
    <mergeCell ref="M35:M36"/>
    <mergeCell ref="A33:A34"/>
    <mergeCell ref="B33:B34"/>
    <mergeCell ref="C33:C34"/>
    <mergeCell ref="D33:D34"/>
    <mergeCell ref="E33:E34"/>
    <mergeCell ref="L33:L34"/>
    <mergeCell ref="M33:M34"/>
    <mergeCell ref="A35:A36"/>
    <mergeCell ref="B35:B36"/>
    <mergeCell ref="C35:C36"/>
    <mergeCell ref="D35:D36"/>
    <mergeCell ref="E35:E36"/>
    <mergeCell ref="G35:G36"/>
    <mergeCell ref="F33:F42"/>
    <mergeCell ref="G33:G34"/>
    <mergeCell ref="H33:H34"/>
    <mergeCell ref="I33:I34"/>
    <mergeCell ref="J33:J42"/>
    <mergeCell ref="K33:K34"/>
    <mergeCell ref="H35:H36"/>
    <mergeCell ref="I35:I36"/>
    <mergeCell ref="I39:I40"/>
    <mergeCell ref="H41:H42"/>
    <mergeCell ref="I41:I42"/>
    <mergeCell ref="K41:K42"/>
    <mergeCell ref="L41:L42"/>
    <mergeCell ref="M41:M42"/>
    <mergeCell ref="P41:AN42"/>
    <mergeCell ref="A39:A40"/>
    <mergeCell ref="B39:B40"/>
    <mergeCell ref="C39:C40"/>
    <mergeCell ref="D39:D40"/>
    <mergeCell ref="E39:E40"/>
    <mergeCell ref="G39:G40"/>
    <mergeCell ref="K39:K40"/>
    <mergeCell ref="L39:L40"/>
    <mergeCell ref="M39:M40"/>
    <mergeCell ref="A41:A42"/>
    <mergeCell ref="B41:B42"/>
    <mergeCell ref="C41:C42"/>
    <mergeCell ref="D41:D42"/>
    <mergeCell ref="E41:E42"/>
    <mergeCell ref="G41:G42"/>
    <mergeCell ref="N33:N42"/>
    <mergeCell ref="P33:AN34"/>
    <mergeCell ref="K35:K36"/>
    <mergeCell ref="P35:AN36"/>
    <mergeCell ref="A37:A38"/>
    <mergeCell ref="B37:B38"/>
    <mergeCell ref="C37:C38"/>
    <mergeCell ref="D37:D38"/>
    <mergeCell ref="E37:E38"/>
    <mergeCell ref="G37:G38"/>
    <mergeCell ref="H37:H38"/>
    <mergeCell ref="H39:H40"/>
    <mergeCell ref="P39:AN40"/>
    <mergeCell ref="K37:K38"/>
    <mergeCell ref="L37:L38"/>
    <mergeCell ref="M37:M38"/>
    <mergeCell ref="P37:AN38"/>
    <mergeCell ref="I37:I38"/>
    <mergeCell ref="M44:M45"/>
    <mergeCell ref="N44:N53"/>
    <mergeCell ref="P44:AN45"/>
    <mergeCell ref="A46:A47"/>
    <mergeCell ref="B46:B47"/>
    <mergeCell ref="C46:C47"/>
    <mergeCell ref="D46:D47"/>
    <mergeCell ref="E46:E47"/>
    <mergeCell ref="F46:F47"/>
    <mergeCell ref="G46:G47"/>
    <mergeCell ref="G44:G45"/>
    <mergeCell ref="H44:H45"/>
    <mergeCell ref="I44:I45"/>
    <mergeCell ref="J44:J45"/>
    <mergeCell ref="K44:K45"/>
    <mergeCell ref="L44:L45"/>
    <mergeCell ref="A44:A45"/>
    <mergeCell ref="B44:B45"/>
    <mergeCell ref="C44:C45"/>
    <mergeCell ref="D44:D45"/>
    <mergeCell ref="E44:E45"/>
    <mergeCell ref="F44:F45"/>
    <mergeCell ref="P46:AN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H46:H47"/>
    <mergeCell ref="I46:I47"/>
    <mergeCell ref="J46:J47"/>
    <mergeCell ref="K46:K47"/>
    <mergeCell ref="L46:L47"/>
    <mergeCell ref="M46:M47"/>
    <mergeCell ref="J48:J49"/>
    <mergeCell ref="K48:K49"/>
    <mergeCell ref="L48:L49"/>
    <mergeCell ref="M48:M49"/>
    <mergeCell ref="P48:AN49"/>
    <mergeCell ref="A50:A51"/>
    <mergeCell ref="B50:B51"/>
    <mergeCell ref="C50:C51"/>
    <mergeCell ref="D50:D51"/>
    <mergeCell ref="E50:E51"/>
    <mergeCell ref="L50:L51"/>
    <mergeCell ref="M50:M51"/>
    <mergeCell ref="P50:AN51"/>
    <mergeCell ref="A52:A53"/>
    <mergeCell ref="B52:B53"/>
    <mergeCell ref="C52:C53"/>
    <mergeCell ref="D52:D53"/>
    <mergeCell ref="E52:E53"/>
    <mergeCell ref="F52:F53"/>
    <mergeCell ref="G52:G53"/>
    <mergeCell ref="F50:F51"/>
    <mergeCell ref="G50:G51"/>
    <mergeCell ref="H50:H51"/>
    <mergeCell ref="I50:I51"/>
    <mergeCell ref="J50:J51"/>
    <mergeCell ref="K50:K51"/>
    <mergeCell ref="A64:E64"/>
    <mergeCell ref="A65:E65"/>
    <mergeCell ref="A66:E66"/>
    <mergeCell ref="A67:E67"/>
    <mergeCell ref="A68:E68"/>
    <mergeCell ref="A69:E69"/>
    <mergeCell ref="P52:AN53"/>
    <mergeCell ref="L55:M55"/>
    <mergeCell ref="A56:G63"/>
    <mergeCell ref="H56:L56"/>
    <mergeCell ref="H57:L57"/>
    <mergeCell ref="H58:L58"/>
    <mergeCell ref="H59:L59"/>
    <mergeCell ref="H60:L60"/>
    <mergeCell ref="H61:L61"/>
    <mergeCell ref="H62:L63"/>
    <mergeCell ref="H52:H53"/>
    <mergeCell ref="I52:I53"/>
    <mergeCell ref="J52:J53"/>
    <mergeCell ref="K52:K53"/>
    <mergeCell ref="L52:L53"/>
    <mergeCell ref="M52:M53"/>
  </mergeCells>
  <conditionalFormatting sqref="I10:I16">
    <cfRule type="cellIs" dxfId="1139" priority="42" operator="greaterThan">
      <formula>0.2</formula>
    </cfRule>
  </conditionalFormatting>
  <conditionalFormatting sqref="M26:M31">
    <cfRule type="containsText" dxfId="1138" priority="29" operator="containsText" text="invalid">
      <formula>NOT(ISERROR(SEARCH("invalid",M26)))</formula>
    </cfRule>
    <cfRule type="cellIs" dxfId="1137" priority="40" operator="lessThan">
      <formula>167.5</formula>
    </cfRule>
    <cfRule type="cellIs" dxfId="1136" priority="41" operator="greaterThan">
      <formula>228.5</formula>
    </cfRule>
  </conditionalFormatting>
  <conditionalFormatting sqref="M33:M42 M44:M53">
    <cfRule type="containsText" dxfId="1135" priority="39" operator="containsText" text="INVALID">
      <formula>NOT(ISERROR(SEARCH("INVALID",M33)))</formula>
    </cfRule>
  </conditionalFormatting>
  <conditionalFormatting sqref="P33 P44 P46 P48 P50 P52 P35 P37 P39 P41">
    <cfRule type="containsText" dxfId="1134" priority="38" operator="containsText" text="Sample">
      <formula>NOT(ISERROR(SEARCH("Sample",P33)))</formula>
    </cfRule>
  </conditionalFormatting>
  <conditionalFormatting sqref="P26 P28 P30">
    <cfRule type="containsText" dxfId="1133" priority="37" operator="containsText" text="seed">
      <formula>NOT(ISERROR(SEARCH("seed",P26)))</formula>
    </cfRule>
  </conditionalFormatting>
  <conditionalFormatting sqref="P14 P10 P12">
    <cfRule type="containsText" dxfId="1132" priority="36" operator="containsText" text="contamination">
      <formula>NOT(ISERROR(SEARCH("contamination",P10)))</formula>
    </cfRule>
  </conditionalFormatting>
  <conditionalFormatting sqref="P16">
    <cfRule type="containsText" dxfId="1131" priority="35" operator="containsText" text="outside">
      <formula>NOT(ISERROR(SEARCH("outside",P16)))</formula>
    </cfRule>
  </conditionalFormatting>
  <conditionalFormatting sqref="I16 F25 I25 N26 P16 N43 N54 N32">
    <cfRule type="containsErrors" dxfId="1130" priority="34">
      <formula>ISERROR(F16)</formula>
    </cfRule>
  </conditionalFormatting>
  <conditionalFormatting sqref="M18">
    <cfRule type="containsErrors" dxfId="1129" priority="33">
      <formula>ISERROR(M18)</formula>
    </cfRule>
  </conditionalFormatting>
  <conditionalFormatting sqref="N33">
    <cfRule type="containsErrors" dxfId="1128" priority="32">
      <formula>ISERROR(N33)</formula>
    </cfRule>
  </conditionalFormatting>
  <conditionalFormatting sqref="N44">
    <cfRule type="containsErrors" dxfId="1127" priority="31">
      <formula>ISERROR(N44)</formula>
    </cfRule>
  </conditionalFormatting>
  <conditionalFormatting sqref="N55">
    <cfRule type="containsErrors" dxfId="1126" priority="30">
      <formula>ISERROR(N55)</formula>
    </cfRule>
  </conditionalFormatting>
  <conditionalFormatting sqref="M33:M42">
    <cfRule type="containsText" dxfId="1125" priority="28" operator="containsText" text="invalid">
      <formula>NOT(ISERROR(SEARCH("invalid",M33)))</formula>
    </cfRule>
  </conditionalFormatting>
  <conditionalFormatting sqref="M44:M53">
    <cfRule type="containsText" dxfId="1124" priority="27" operator="containsText" text="invalid">
      <formula>NOT(ISERROR(SEARCH("invalid",M44)))</formula>
    </cfRule>
  </conditionalFormatting>
  <conditionalFormatting sqref="I26:M31 P30 P28 P26">
    <cfRule type="cellIs" dxfId="1123" priority="25" operator="equal">
      <formula>0</formula>
    </cfRule>
    <cfRule type="containsErrors" dxfId="1122" priority="26">
      <formula>ISERROR(I26)</formula>
    </cfRule>
  </conditionalFormatting>
  <conditionalFormatting sqref="I33:M42 P41 P39 P37 P35 P33">
    <cfRule type="cellIs" dxfId="1121" priority="23" operator="equal">
      <formula>0</formula>
    </cfRule>
    <cfRule type="containsErrors" dxfId="1120" priority="24">
      <formula>ISERROR(I33)</formula>
    </cfRule>
  </conditionalFormatting>
  <conditionalFormatting sqref="I44:N53 P44 P50 P48 P46 P52">
    <cfRule type="cellIs" dxfId="1119" priority="21" operator="equal">
      <formula>0</formula>
    </cfRule>
    <cfRule type="containsErrors" dxfId="1118" priority="22">
      <formula>ISERROR(I44)</formula>
    </cfRule>
  </conditionalFormatting>
  <conditionalFormatting sqref="P30 P28 P26">
    <cfRule type="containsBlanks" dxfId="1117" priority="20">
      <formula>LEN(TRIM(P26))=0</formula>
    </cfRule>
  </conditionalFormatting>
  <conditionalFormatting sqref="I10:I15">
    <cfRule type="containsBlanks" dxfId="1116" priority="19">
      <formula>LEN(TRIM(I10))=0</formula>
    </cfRule>
  </conditionalFormatting>
  <conditionalFormatting sqref="J24:K25">
    <cfRule type="containsText" dxfId="1115" priority="18" operator="containsText" text="too">
      <formula>NOT(ISERROR(SEARCH("too",J24)))</formula>
    </cfRule>
  </conditionalFormatting>
  <conditionalFormatting sqref="E19 E21 E23 E17">
    <cfRule type="containsText" dxfId="1114" priority="17" operator="containsText" text="delete">
      <formula>NOT(ISERROR(SEARCH("delete",E17)))</formula>
    </cfRule>
  </conditionalFormatting>
  <conditionalFormatting sqref="P25">
    <cfRule type="containsText" dxfId="1113" priority="16" operator="containsText" text="seed">
      <formula>NOT(ISERROR(SEARCH("seed",P25)))</formula>
    </cfRule>
  </conditionalFormatting>
  <conditionalFormatting sqref="J24:K25 N24:N25 P25">
    <cfRule type="containsErrors" dxfId="1112" priority="15">
      <formula>ISERROR(J24)</formula>
    </cfRule>
  </conditionalFormatting>
  <conditionalFormatting sqref="M26:M31 M33:M42 M44:M53">
    <cfRule type="cellIs" dxfId="1111" priority="14" operator="lessThan">
      <formula>0</formula>
    </cfRule>
  </conditionalFormatting>
  <conditionalFormatting sqref="P17 P23 P19 P21">
    <cfRule type="containsText" dxfId="1110" priority="13" operator="containsText" text="Need">
      <formula>NOT(ISERROR(SEARCH("Need",P17)))</formula>
    </cfRule>
  </conditionalFormatting>
  <conditionalFormatting sqref="I17:I24">
    <cfRule type="expression" dxfId="1109" priority="12">
      <formula>(G17-H17&lt;2)</formula>
    </cfRule>
  </conditionalFormatting>
  <conditionalFormatting sqref="I17:I24">
    <cfRule type="expression" dxfId="1108" priority="11">
      <formula>(H17&lt;1)</formula>
    </cfRule>
  </conditionalFormatting>
  <conditionalFormatting sqref="I17:I24">
    <cfRule type="expression" dxfId="1107" priority="10">
      <formula>ISBLANK(H17)</formula>
    </cfRule>
  </conditionalFormatting>
  <conditionalFormatting sqref="E17:E18">
    <cfRule type="expression" dxfId="1106" priority="9">
      <formula>ISBLANK(H17)</formula>
    </cfRule>
  </conditionalFormatting>
  <conditionalFormatting sqref="E19:E20">
    <cfRule type="expression" dxfId="1105" priority="8">
      <formula>ISBLANK(H19)</formula>
    </cfRule>
  </conditionalFormatting>
  <conditionalFormatting sqref="E21:E22">
    <cfRule type="expression" dxfId="1104" priority="7">
      <formula>ISBLANK(H21)</formula>
    </cfRule>
  </conditionalFormatting>
  <conditionalFormatting sqref="E23:E24">
    <cfRule type="expression" dxfId="1103" priority="6">
      <formula>ISBLANK(H23)</formula>
    </cfRule>
  </conditionalFormatting>
  <conditionalFormatting sqref="P10:AN15">
    <cfRule type="containsText" dxfId="1102" priority="4" operator="containsText" text="meter">
      <formula>NOT(ISERROR(SEARCH("meter",P10)))</formula>
    </cfRule>
    <cfRule type="containsText" dxfId="1101" priority="5" operator="containsText" text="False">
      <formula>NOT(ISERROR(SEARCH("False",P10)))</formula>
    </cfRule>
  </conditionalFormatting>
  <conditionalFormatting sqref="I10:I11">
    <cfRule type="expression" dxfId="1100" priority="3">
      <formula>I10&lt;0</formula>
    </cfRule>
  </conditionalFormatting>
  <conditionalFormatting sqref="I12:I13">
    <cfRule type="expression" dxfId="1099" priority="2">
      <formula>I12&lt;0</formula>
    </cfRule>
  </conditionalFormatting>
  <conditionalFormatting sqref="I14:I15">
    <cfRule type="expression" dxfId="1098" priority="1">
      <formula>I14&lt;0</formula>
    </cfRule>
  </conditionalFormatting>
  <pageMargins left="0.7" right="0.7" top="0.75" bottom="0.75" header="0.3" footer="0.3"/>
  <pageSetup scale="50" orientation="landscape" r:id="rId1"/>
  <colBreaks count="1" manualBreakCount="1">
    <brk id="16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70"/>
  <sheetViews>
    <sheetView showGridLines="0" topLeftCell="A27" zoomScaleNormal="100" workbookViewId="0">
      <selection activeCell="A56" sqref="A56:G63"/>
    </sheetView>
  </sheetViews>
  <sheetFormatPr defaultRowHeight="12.75" x14ac:dyDescent="0.2"/>
  <cols>
    <col min="1" max="1" width="18" style="1" customWidth="1"/>
    <col min="2" max="8" width="11.7109375" style="1" customWidth="1"/>
    <col min="9" max="13" width="13.7109375" style="1" customWidth="1"/>
    <col min="14" max="14" width="15.7109375" style="1" customWidth="1"/>
    <col min="15" max="15" width="1.28515625" style="43" customWidth="1"/>
    <col min="16" max="16384" width="9.140625" style="1"/>
  </cols>
  <sheetData>
    <row r="1" spans="1:40" ht="12.75" customHeight="1" x14ac:dyDescent="0.2">
      <c r="A1" s="78" t="s">
        <v>25</v>
      </c>
      <c r="B1" s="79" t="s">
        <v>24</v>
      </c>
      <c r="C1" s="79"/>
      <c r="D1" s="19"/>
      <c r="E1" s="281" t="s">
        <v>22</v>
      </c>
      <c r="F1" s="281"/>
      <c r="G1" s="281"/>
      <c r="H1" s="281"/>
      <c r="I1" s="281"/>
      <c r="J1" s="281"/>
      <c r="K1" s="281"/>
      <c r="L1" s="281"/>
      <c r="M1" s="281"/>
      <c r="N1" s="282"/>
      <c r="O1" s="34"/>
    </row>
    <row r="2" spans="1:40" ht="12.75" customHeight="1" x14ac:dyDescent="0.2">
      <c r="A2" s="2" t="s">
        <v>19</v>
      </c>
      <c r="B2" s="3" t="s">
        <v>19</v>
      </c>
      <c r="C2" s="20"/>
      <c r="D2" s="14"/>
      <c r="E2" s="283"/>
      <c r="F2" s="283"/>
      <c r="G2" s="283"/>
      <c r="H2" s="283"/>
      <c r="I2" s="283"/>
      <c r="J2" s="283"/>
      <c r="K2" s="283"/>
      <c r="L2" s="283"/>
      <c r="M2" s="283"/>
      <c r="N2" s="284"/>
      <c r="O2" s="34"/>
    </row>
    <row r="3" spans="1:40" ht="12.75" customHeight="1" x14ac:dyDescent="0.2">
      <c r="A3" s="25"/>
      <c r="B3" s="285"/>
      <c r="C3" s="285"/>
      <c r="D3" s="23"/>
      <c r="E3" s="283"/>
      <c r="F3" s="283"/>
      <c r="G3" s="283"/>
      <c r="H3" s="283"/>
      <c r="I3" s="283"/>
      <c r="J3" s="283"/>
      <c r="K3" s="283"/>
      <c r="L3" s="283"/>
      <c r="M3" s="283"/>
      <c r="N3" s="284"/>
      <c r="O3" s="34"/>
    </row>
    <row r="4" spans="1:40" ht="12.75" customHeight="1" x14ac:dyDescent="0.2">
      <c r="A4" s="2" t="s">
        <v>20</v>
      </c>
      <c r="B4" s="3" t="s">
        <v>20</v>
      </c>
      <c r="C4" s="20"/>
      <c r="D4" s="14"/>
      <c r="E4" s="286" t="s">
        <v>21</v>
      </c>
      <c r="F4" s="286"/>
      <c r="G4" s="286"/>
      <c r="H4" s="286"/>
      <c r="I4" s="286"/>
      <c r="J4" s="286"/>
      <c r="K4" s="286"/>
      <c r="L4" s="286"/>
      <c r="M4" s="286"/>
      <c r="N4" s="287"/>
      <c r="O4" s="35"/>
    </row>
    <row r="5" spans="1:40" ht="12.75" customHeight="1" x14ac:dyDescent="0.2">
      <c r="A5" s="25"/>
      <c r="B5" s="285"/>
      <c r="C5" s="285"/>
      <c r="D5" s="23"/>
      <c r="E5" s="286"/>
      <c r="F5" s="286"/>
      <c r="G5" s="286"/>
      <c r="H5" s="286"/>
      <c r="I5" s="286"/>
      <c r="J5" s="286"/>
      <c r="K5" s="286"/>
      <c r="L5" s="286"/>
      <c r="M5" s="286"/>
      <c r="N5" s="287"/>
      <c r="O5" s="35"/>
    </row>
    <row r="6" spans="1:40" ht="12.75" customHeight="1" x14ac:dyDescent="0.2">
      <c r="A6" s="2" t="s">
        <v>36</v>
      </c>
      <c r="B6" s="3" t="s">
        <v>36</v>
      </c>
      <c r="C6" s="3"/>
      <c r="D6" s="23"/>
      <c r="E6" s="286"/>
      <c r="F6" s="286"/>
      <c r="G6" s="286"/>
      <c r="H6" s="286"/>
      <c r="I6" s="286"/>
      <c r="J6" s="286"/>
      <c r="K6" s="286"/>
      <c r="L6" s="286"/>
      <c r="M6" s="286"/>
      <c r="N6" s="287"/>
      <c r="O6" s="35"/>
    </row>
    <row r="7" spans="1:40" ht="12.75" customHeight="1" x14ac:dyDescent="0.2">
      <c r="A7" s="24"/>
      <c r="B7" s="288"/>
      <c r="C7" s="288"/>
      <c r="D7" s="31"/>
      <c r="E7" s="289"/>
      <c r="F7" s="289"/>
      <c r="G7" s="289"/>
      <c r="H7" s="289"/>
      <c r="I7" s="289"/>
      <c r="J7" s="289"/>
      <c r="K7" s="289"/>
      <c r="L7" s="21"/>
      <c r="M7" s="289"/>
      <c r="N7" s="290"/>
      <c r="O7" s="36"/>
    </row>
    <row r="8" spans="1:40" ht="14.25" customHeight="1" x14ac:dyDescent="0.2">
      <c r="A8" s="262" t="s">
        <v>0</v>
      </c>
      <c r="B8" s="83" t="s">
        <v>1</v>
      </c>
      <c r="C8" s="82" t="s">
        <v>40</v>
      </c>
      <c r="D8" s="264" t="s">
        <v>9</v>
      </c>
      <c r="E8" s="264" t="s">
        <v>10</v>
      </c>
      <c r="F8" s="264" t="s">
        <v>11</v>
      </c>
      <c r="G8" s="266" t="s">
        <v>7</v>
      </c>
      <c r="H8" s="266"/>
      <c r="I8" s="267" t="s">
        <v>37</v>
      </c>
      <c r="J8" s="267" t="s">
        <v>8</v>
      </c>
      <c r="K8" s="267" t="s">
        <v>12</v>
      </c>
      <c r="L8" s="267" t="s">
        <v>38</v>
      </c>
      <c r="M8" s="267" t="s">
        <v>39</v>
      </c>
      <c r="N8" s="299" t="s">
        <v>13</v>
      </c>
      <c r="O8" s="37"/>
    </row>
    <row r="9" spans="1:40" ht="55.5" customHeight="1" thickBot="1" x14ac:dyDescent="0.25">
      <c r="A9" s="263"/>
      <c r="B9" s="301" t="s">
        <v>43</v>
      </c>
      <c r="C9" s="302"/>
      <c r="D9" s="265"/>
      <c r="E9" s="265"/>
      <c r="F9" s="265"/>
      <c r="G9" s="69" t="s">
        <v>2</v>
      </c>
      <c r="H9" s="69" t="s">
        <v>3</v>
      </c>
      <c r="I9" s="268"/>
      <c r="J9" s="268"/>
      <c r="K9" s="268"/>
      <c r="L9" s="268"/>
      <c r="M9" s="268"/>
      <c r="N9" s="300"/>
      <c r="O9" s="37"/>
    </row>
    <row r="10" spans="1:40" ht="15" customHeight="1" x14ac:dyDescent="0.2">
      <c r="A10" s="276" t="s">
        <v>45</v>
      </c>
      <c r="B10" s="277"/>
      <c r="C10" s="165"/>
      <c r="D10" s="254">
        <v>1</v>
      </c>
      <c r="E10" s="292"/>
      <c r="F10" s="293"/>
      <c r="G10" s="279"/>
      <c r="H10" s="280"/>
      <c r="I10" s="271" t="str">
        <f>IF(AND(G10&gt;0,H10&gt;0),G10-H10,"")</f>
        <v/>
      </c>
      <c r="J10" s="90"/>
      <c r="K10" s="91"/>
      <c r="L10" s="71"/>
      <c r="M10" s="71"/>
      <c r="N10" s="72"/>
      <c r="O10" s="85"/>
      <c r="P10" s="136" t="str">
        <f>IF(ISBLANK(H10),"",IF(AND(I10&gt;0.2,I10&lt;0.3),"Contamination, Labware, or Supersaturation of Dilution (D.I.) water.",IF(AND(I10&gt;0.29),"Review SOP's and fix the contamination issue.",IF(AND(I10&lt;0),"D.O. meter equipment issues."))))</f>
        <v/>
      </c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</row>
    <row r="11" spans="1:40" ht="15" customHeight="1" x14ac:dyDescent="0.2">
      <c r="A11" s="272"/>
      <c r="B11" s="278"/>
      <c r="C11" s="148"/>
      <c r="D11" s="255"/>
      <c r="E11" s="294"/>
      <c r="F11" s="295"/>
      <c r="G11" s="274"/>
      <c r="H11" s="201"/>
      <c r="I11" s="269"/>
      <c r="J11" s="92"/>
      <c r="K11" s="93"/>
      <c r="L11" s="59"/>
      <c r="M11" s="59"/>
      <c r="N11" s="61"/>
      <c r="O11" s="85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</row>
    <row r="12" spans="1:40" ht="15" customHeight="1" x14ac:dyDescent="0.2">
      <c r="A12" s="258" t="s">
        <v>45</v>
      </c>
      <c r="B12" s="273"/>
      <c r="C12" s="148"/>
      <c r="D12" s="255">
        <v>2</v>
      </c>
      <c r="E12" s="294"/>
      <c r="F12" s="295"/>
      <c r="G12" s="170"/>
      <c r="H12" s="170"/>
      <c r="I12" s="269" t="str">
        <f>IF(AND(G12&gt;0,H12&gt;0),G12-H12,"")</f>
        <v/>
      </c>
      <c r="J12" s="92"/>
      <c r="K12" s="93"/>
      <c r="L12" s="59"/>
      <c r="M12" s="59"/>
      <c r="N12" s="61"/>
      <c r="O12" s="86"/>
      <c r="P12" s="136" t="str">
        <f>IF(ISBLANK(H12),"",IF(AND(I12&gt;0.2,I12&lt;0.3),"Contamination, Labware, or Supersaturation of Dilution (D.I.) water.",IF(AND(I12&gt;0.29),"Review SOP's and fix the contamination issue.",IF(AND(I12&lt;0),"D.O. meter equipment issues."))))</f>
        <v/>
      </c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</row>
    <row r="13" spans="1:40" ht="15" customHeight="1" x14ac:dyDescent="0.2">
      <c r="A13" s="272"/>
      <c r="B13" s="274"/>
      <c r="C13" s="148"/>
      <c r="D13" s="255"/>
      <c r="E13" s="294"/>
      <c r="F13" s="295"/>
      <c r="G13" s="275"/>
      <c r="H13" s="275"/>
      <c r="I13" s="270"/>
      <c r="J13" s="92"/>
      <c r="K13" s="93"/>
      <c r="L13" s="59"/>
      <c r="M13" s="59"/>
      <c r="N13" s="61"/>
      <c r="O13" s="8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</row>
    <row r="14" spans="1:40" ht="15" customHeight="1" x14ac:dyDescent="0.2">
      <c r="A14" s="325" t="s">
        <v>45</v>
      </c>
      <c r="B14" s="278"/>
      <c r="C14" s="148"/>
      <c r="D14" s="255">
        <v>3</v>
      </c>
      <c r="E14" s="294"/>
      <c r="F14" s="295"/>
      <c r="G14" s="147"/>
      <c r="H14" s="147"/>
      <c r="I14" s="269" t="str">
        <f>IF(AND(G14&gt;0,H14&gt;0),G14-H14,"")</f>
        <v/>
      </c>
      <c r="J14" s="92"/>
      <c r="K14" s="93"/>
      <c r="L14" s="59"/>
      <c r="M14" s="59"/>
      <c r="N14" s="61"/>
      <c r="O14" s="86"/>
      <c r="P14" s="136" t="str">
        <f>IF(ISBLANK(H14),"",IF(AND(I14&gt;0.2,I14&lt;0.3),"Contamination, Labware, or Supersaturation of Dilution (D.I.) water.",IF(AND(I14&gt;0.29),"Review SOP's and fix the contamination issue.",IF(AND(I14&lt;0),"D.O. meter equipment issues."))))</f>
        <v/>
      </c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</row>
    <row r="15" spans="1:40" ht="15" customHeight="1" thickBot="1" x14ac:dyDescent="0.25">
      <c r="A15" s="326"/>
      <c r="B15" s="291"/>
      <c r="C15" s="149"/>
      <c r="D15" s="260"/>
      <c r="E15" s="296"/>
      <c r="F15" s="297"/>
      <c r="G15" s="156"/>
      <c r="H15" s="156"/>
      <c r="I15" s="298"/>
      <c r="J15" s="92"/>
      <c r="K15" s="93"/>
      <c r="L15" s="59"/>
      <c r="M15" s="59"/>
      <c r="N15" s="62"/>
      <c r="O15" s="8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</row>
    <row r="16" spans="1:40" ht="13.5" thickBot="1" x14ac:dyDescent="0.25">
      <c r="A16" s="8" t="s">
        <v>6</v>
      </c>
      <c r="B16" s="11"/>
      <c r="C16" s="9"/>
      <c r="D16" s="10"/>
      <c r="E16" s="31"/>
      <c r="F16" s="47"/>
      <c r="G16" s="251" t="s">
        <v>17</v>
      </c>
      <c r="H16" s="252"/>
      <c r="I16" s="80" t="e">
        <f>AVERAGEIF(I10:I15,"&gt;0")</f>
        <v>#DIV/0!</v>
      </c>
      <c r="J16" s="92"/>
      <c r="K16" s="93"/>
      <c r="L16" s="59"/>
      <c r="M16" s="59"/>
      <c r="N16" s="63"/>
      <c r="O16" s="87"/>
      <c r="P16" s="336" t="e">
        <f>IF(I16&gt;0.2,"Outside QA/QC parameters.","")</f>
        <v>#DIV/0!</v>
      </c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</row>
    <row r="17" spans="1:40" ht="15" customHeight="1" x14ac:dyDescent="0.2">
      <c r="A17" s="276" t="s">
        <v>4</v>
      </c>
      <c r="B17" s="165"/>
      <c r="C17" s="165"/>
      <c r="D17" s="254">
        <v>4</v>
      </c>
      <c r="E17" s="333" t="str">
        <f t="shared" ref="E17:E23" si="0">IF(AND(I17&gt;=2,H17&gt;=1),"","Delete Seed Values")</f>
        <v>Delete Seed Values</v>
      </c>
      <c r="F17" s="340"/>
      <c r="G17" s="169"/>
      <c r="H17" s="169"/>
      <c r="I17" s="334" t="str">
        <f t="shared" ref="I17:I23" si="1">IF(ISBLANK(H17),"",(G17-H17))</f>
        <v/>
      </c>
      <c r="J17" s="60"/>
      <c r="K17" s="60"/>
      <c r="L17" s="58"/>
      <c r="M17" s="58"/>
      <c r="N17" s="64"/>
      <c r="O17" s="84"/>
      <c r="P17" s="335" t="str">
        <f>IF(ISBLANK(H17),"",IF(AND(H17&lt;1),"Need to DELETE this individual seed control sample to perform accuarate SCF calculation. D.O. Depletion &lt; 1.0 mg/L remaining in bottle. Environmental sample too strong. Use LESS Sample. Need more nutrient water in bottle. Sample is not dilute enough.",IF(AND(G17-H17&lt;2),"Need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</row>
    <row r="18" spans="1:40" ht="15" customHeight="1" x14ac:dyDescent="0.2">
      <c r="A18" s="272"/>
      <c r="B18" s="148"/>
      <c r="C18" s="148"/>
      <c r="D18" s="255"/>
      <c r="E18" s="333"/>
      <c r="F18" s="256"/>
      <c r="G18" s="147"/>
      <c r="H18" s="147"/>
      <c r="I18" s="257"/>
      <c r="J18" s="60"/>
      <c r="K18" s="60"/>
      <c r="L18" s="10"/>
      <c r="M18" s="54"/>
      <c r="N18" s="65"/>
      <c r="O18" s="38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</row>
    <row r="19" spans="1:40" ht="15" customHeight="1" x14ac:dyDescent="0.2">
      <c r="A19" s="258" t="s">
        <v>4</v>
      </c>
      <c r="B19" s="148"/>
      <c r="C19" s="148"/>
      <c r="D19" s="255">
        <v>5</v>
      </c>
      <c r="E19" s="333" t="str">
        <f t="shared" si="0"/>
        <v>Delete Seed Values</v>
      </c>
      <c r="F19" s="256"/>
      <c r="G19" s="147"/>
      <c r="H19" s="147"/>
      <c r="I19" s="257" t="str">
        <f t="shared" si="1"/>
        <v/>
      </c>
      <c r="J19" s="60"/>
      <c r="K19" s="60"/>
      <c r="L19" s="55"/>
      <c r="M19" s="56"/>
      <c r="N19" s="75"/>
      <c r="O19" s="31"/>
      <c r="P19" s="335" t="str">
        <f t="shared" ref="P19" si="2">IF(ISBLANK(H19),"",IF(AND(H19&lt;1),"Need to DELETE this individual seed control sample to perform accuarate SCF calculation. D.O. Depletion &lt; 1.0 mg/L remaining in bottle. Environmental sample too strong. Use LESS Sample. Need more nutrient water in bottle. Sample is not dilute enough.",IF(AND(G19-H19&lt;2),"Need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</row>
    <row r="20" spans="1:40" ht="15" customHeight="1" x14ac:dyDescent="0.2">
      <c r="A20" s="272"/>
      <c r="B20" s="148"/>
      <c r="C20" s="148"/>
      <c r="D20" s="255"/>
      <c r="E20" s="333"/>
      <c r="F20" s="256"/>
      <c r="G20" s="147"/>
      <c r="H20" s="147"/>
      <c r="I20" s="257"/>
      <c r="J20" s="60"/>
      <c r="K20" s="60"/>
      <c r="L20" s="57"/>
      <c r="M20" s="56"/>
      <c r="N20" s="75"/>
      <c r="O20" s="31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</row>
    <row r="21" spans="1:40" ht="15" customHeight="1" x14ac:dyDescent="0.2">
      <c r="A21" s="258" t="s">
        <v>44</v>
      </c>
      <c r="B21" s="148"/>
      <c r="C21" s="148"/>
      <c r="D21" s="255">
        <v>6</v>
      </c>
      <c r="E21" s="333" t="str">
        <f t="shared" si="0"/>
        <v>Delete Seed Values</v>
      </c>
      <c r="F21" s="256"/>
      <c r="G21" s="147"/>
      <c r="H21" s="147"/>
      <c r="I21" s="257" t="str">
        <f t="shared" si="1"/>
        <v/>
      </c>
      <c r="J21" s="60"/>
      <c r="K21" s="60"/>
      <c r="L21" s="57"/>
      <c r="M21" s="56"/>
      <c r="N21" s="75"/>
      <c r="O21" s="31"/>
      <c r="P21" s="335" t="str">
        <f t="shared" ref="P21" si="3">IF(ISBLANK(H21),"",IF(AND(H21&lt;1),"Need to DELETE this individual seed control sample to perform accuarate SCF calculation. D.O. Depletion &lt; 1.0 mg/L remaining in bottle. Environmental sample too strong. Use LESS Sample. Need more nutrient water in bottle. Sample is not dilute enough.",IF(AND(G21-H21&lt;2),"Need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</row>
    <row r="22" spans="1:40" ht="15" customHeight="1" x14ac:dyDescent="0.2">
      <c r="A22" s="272"/>
      <c r="B22" s="148"/>
      <c r="C22" s="148"/>
      <c r="D22" s="255"/>
      <c r="E22" s="333"/>
      <c r="F22" s="256"/>
      <c r="G22" s="147"/>
      <c r="H22" s="147"/>
      <c r="I22" s="257"/>
      <c r="J22" s="60"/>
      <c r="K22" s="60"/>
      <c r="L22" s="57"/>
      <c r="M22" s="56"/>
      <c r="N22" s="75"/>
      <c r="O22" s="31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</row>
    <row r="23" spans="1:40" ht="15" customHeight="1" thickBot="1" x14ac:dyDescent="0.25">
      <c r="A23" s="258" t="s">
        <v>4</v>
      </c>
      <c r="B23" s="148"/>
      <c r="C23" s="148"/>
      <c r="D23" s="255">
        <v>7</v>
      </c>
      <c r="E23" s="333" t="str">
        <f t="shared" si="0"/>
        <v>Delete Seed Values</v>
      </c>
      <c r="F23" s="148"/>
      <c r="G23" s="147"/>
      <c r="H23" s="147"/>
      <c r="I23" s="257" t="str">
        <f t="shared" si="1"/>
        <v/>
      </c>
      <c r="J23" s="73"/>
      <c r="K23" s="73"/>
      <c r="L23" s="74"/>
      <c r="M23" s="76"/>
      <c r="N23" s="77"/>
      <c r="O23" s="31"/>
      <c r="P23" s="335" t="str">
        <f t="shared" ref="P23" si="4">IF(ISBLANK(H23),"",IF(AND(H23&lt;1),"Need to DELETE mLs Seed to perform accuarate SCF calculation. D.O. Depletion &lt; 1.0 mg/L remaining in bottle. Environmental sample too strong. Use LESS Sample. Need more nutrient water in bottle. Sample is not dilute enough.",IF(AND(G23-H23&lt;2),"Need to DELETE mLs Seed to perform accuarate SCF calculation. D.O. Depletion less than at least 2.0 mg/L. Environmental sample too weak. Use MORE Sample. Need less nutrient water in bottle. Sample is too dilute.","")))</f>
        <v/>
      </c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</row>
    <row r="24" spans="1:40" ht="15" customHeight="1" thickBot="1" x14ac:dyDescent="0.25">
      <c r="A24" s="259"/>
      <c r="B24" s="149"/>
      <c r="C24" s="149"/>
      <c r="D24" s="260"/>
      <c r="E24" s="333"/>
      <c r="F24" s="149"/>
      <c r="G24" s="156"/>
      <c r="H24" s="156"/>
      <c r="I24" s="261"/>
      <c r="J24" s="328" t="e">
        <f>IF(N24&lt;0.6,"SCF too Weak?","")</f>
        <v>#DIV/0!</v>
      </c>
      <c r="K24" s="328"/>
      <c r="L24" s="327" t="s">
        <v>46</v>
      </c>
      <c r="M24" s="327"/>
      <c r="N24" s="324" t="e">
        <f>IF(F25&gt;0,I25/F25,"")</f>
        <v>#DIV/0!</v>
      </c>
      <c r="O24" s="31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</row>
    <row r="25" spans="1:40" ht="15" customHeight="1" thickBot="1" x14ac:dyDescent="0.25">
      <c r="A25" s="8" t="s">
        <v>6</v>
      </c>
      <c r="B25" s="11"/>
      <c r="C25" s="9"/>
      <c r="D25" s="10"/>
      <c r="E25" s="31"/>
      <c r="F25" s="68" t="e">
        <f>AVERAGEIF(F17:F24,"&gt;0")</f>
        <v>#DIV/0!</v>
      </c>
      <c r="G25" s="251"/>
      <c r="H25" s="252"/>
      <c r="I25" s="81" t="e">
        <f>AVERAGEIF(I17:I24,"&gt;0")</f>
        <v>#DIV/0!</v>
      </c>
      <c r="J25" s="328" t="e">
        <f>IF(N24&gt;1,"SCF too Strong?","")</f>
        <v>#DIV/0!</v>
      </c>
      <c r="K25" s="328"/>
      <c r="L25" s="327"/>
      <c r="M25" s="327"/>
      <c r="N25" s="324"/>
      <c r="O25" s="31"/>
      <c r="P25" s="335" t="e">
        <f>IF(AND(N24&gt;1),"Increase dilution water. Seed correction sample too strong.",IF(AND(N24&lt;0.6),"Decrease dilution water. Seed correction sample too weak.",""))</f>
        <v>#DIV/0!</v>
      </c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</row>
    <row r="26" spans="1:40" ht="15" customHeight="1" x14ac:dyDescent="0.2">
      <c r="A26" s="253" t="s">
        <v>14</v>
      </c>
      <c r="B26" s="165"/>
      <c r="C26" s="165"/>
      <c r="D26" s="254">
        <v>8</v>
      </c>
      <c r="E26" s="167"/>
      <c r="F26" s="165"/>
      <c r="G26" s="169"/>
      <c r="H26" s="169"/>
      <c r="I26" s="238" t="str">
        <f>IF(AND(G26&gt;0,H26&gt;0),G26-H26,"")</f>
        <v/>
      </c>
      <c r="J26" s="238" t="str">
        <f>IF(F26&gt;0,N24*F26,"")</f>
        <v/>
      </c>
      <c r="K26" s="238" t="str">
        <f>IF(AND(G26&gt;0,H26&gt;0),I26-J26,"")</f>
        <v/>
      </c>
      <c r="L26" s="240">
        <f>IF(E26&gt;0,300/E26,0)</f>
        <v>0</v>
      </c>
      <c r="M26" s="240" t="str">
        <f>IF(AND(I26&gt;=2,H26&gt;=1),L26*K26,"INVALID")</f>
        <v>INVALID</v>
      </c>
      <c r="N26" s="242" t="e">
        <f>N32</f>
        <v>#DIV/0!</v>
      </c>
      <c r="O26" s="32"/>
      <c r="P26" s="136" t="str">
        <f>IF(ISBLANK(H26),"",IF(AND(M26&gt;228.5),"Decrease mLs of seed delivered to GGA bottle. Confirm with last 20 Standard deviation results.",IF(AND(M26&lt;167.5),"Increase mLs of seed delivered to GGA bottle. Confirm with last 20 Standard deviation results.","")))</f>
        <v/>
      </c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</row>
    <row r="27" spans="1:40" ht="15" customHeight="1" x14ac:dyDescent="0.2">
      <c r="A27" s="233"/>
      <c r="B27" s="148"/>
      <c r="C27" s="148"/>
      <c r="D27" s="255"/>
      <c r="E27" s="152"/>
      <c r="F27" s="148"/>
      <c r="G27" s="147"/>
      <c r="H27" s="147"/>
      <c r="I27" s="228"/>
      <c r="J27" s="239"/>
      <c r="K27" s="228"/>
      <c r="L27" s="241"/>
      <c r="M27" s="241"/>
      <c r="N27" s="243"/>
      <c r="O27" s="32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</row>
    <row r="28" spans="1:40" ht="15" customHeight="1" x14ac:dyDescent="0.2">
      <c r="A28" s="233" t="s">
        <v>14</v>
      </c>
      <c r="B28" s="148"/>
      <c r="C28" s="148"/>
      <c r="D28" s="235">
        <v>9</v>
      </c>
      <c r="E28" s="229"/>
      <c r="F28" s="227" t="str">
        <f>IF(F26&gt;0,F26,"")</f>
        <v/>
      </c>
      <c r="G28" s="147"/>
      <c r="H28" s="147"/>
      <c r="I28" s="228" t="str">
        <f>IF(AND(G28&gt;0,H28&gt;0),G28-H28,"")</f>
        <v/>
      </c>
      <c r="J28" s="239" t="e">
        <f>IF(F28&gt;0,N24*F28,"")</f>
        <v>#DIV/0!</v>
      </c>
      <c r="K28" s="239" t="str">
        <f>IF(AND(G28&gt;0,H28&gt;0),I28-J28,"")</f>
        <v/>
      </c>
      <c r="L28" s="247">
        <f>IF(E28&gt;0,300/E28,0)</f>
        <v>0</v>
      </c>
      <c r="M28" s="241" t="str">
        <f t="shared" ref="M28" si="5">IF(AND(I28&gt;=2,H28&gt;=1),L28*K28,"INVALID")</f>
        <v>INVALID</v>
      </c>
      <c r="N28" s="243"/>
      <c r="O28" s="32"/>
      <c r="P28" s="136" t="str">
        <f>IF(ISBLANK(H28),"",IF(AND(M28&gt;228.5),"Decrease mLs of seed delivered to GGA bottle. Confirm with last 20 Standard deviation results.",IF(AND(M28&lt;167.5),"Increase mLs of seed delivered to GGA bottle. Confirm with last 20 Standard deviation results.","")))</f>
        <v/>
      </c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</row>
    <row r="29" spans="1:40" ht="15" customHeight="1" x14ac:dyDescent="0.2">
      <c r="A29" s="233"/>
      <c r="B29" s="148"/>
      <c r="C29" s="148"/>
      <c r="D29" s="237"/>
      <c r="E29" s="229"/>
      <c r="F29" s="227"/>
      <c r="G29" s="147"/>
      <c r="H29" s="147"/>
      <c r="I29" s="228"/>
      <c r="J29" s="245"/>
      <c r="K29" s="246"/>
      <c r="L29" s="248"/>
      <c r="M29" s="241"/>
      <c r="N29" s="243"/>
      <c r="O29" s="32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</row>
    <row r="30" spans="1:40" ht="15" customHeight="1" x14ac:dyDescent="0.2">
      <c r="A30" s="233" t="s">
        <v>14</v>
      </c>
      <c r="B30" s="148"/>
      <c r="C30" s="148"/>
      <c r="D30" s="235">
        <v>10</v>
      </c>
      <c r="E30" s="229"/>
      <c r="F30" s="227" t="str">
        <f>IF(F26&gt;0,F26,"")</f>
        <v/>
      </c>
      <c r="G30" s="147"/>
      <c r="H30" s="147"/>
      <c r="I30" s="228" t="str">
        <f>IF(AND(G30&gt;0,H30&gt;0),G30-H30,"")</f>
        <v/>
      </c>
      <c r="J30" s="239" t="e">
        <f>IF(F30&gt;0,N24*F30,"")</f>
        <v>#DIV/0!</v>
      </c>
      <c r="K30" s="228" t="str">
        <f>IF(AND(G30&gt;0,H30&gt;0),I30-J30,"")</f>
        <v/>
      </c>
      <c r="L30" s="241">
        <f>IF(E30&gt;0,300/E30,0)</f>
        <v>0</v>
      </c>
      <c r="M30" s="241" t="str">
        <f t="shared" ref="M30" si="6">IF(AND(I30&gt;=2,H30&gt;=1),L30*K30,"INVALID")</f>
        <v>INVALID</v>
      </c>
      <c r="N30" s="243"/>
      <c r="O30" s="32"/>
      <c r="P30" s="136" t="str">
        <f t="shared" ref="P30" si="7">IF(ISBLANK(H30),"",IF(AND(M30&gt;228.5),"Decrease mLs of seed delivered to GGA bottle. Confirm with last 20 Standard deviation results.",IF(AND(M30&lt;167.5),"Increase mLs of seed delivered to GGA bottle. Confirm with last 20 Standard deviation results.","")))</f>
        <v/>
      </c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</row>
    <row r="31" spans="1:40" ht="15" customHeight="1" thickBot="1" x14ac:dyDescent="0.25">
      <c r="A31" s="234"/>
      <c r="B31" s="149"/>
      <c r="C31" s="149"/>
      <c r="D31" s="236"/>
      <c r="E31" s="230"/>
      <c r="F31" s="231"/>
      <c r="G31" s="147"/>
      <c r="H31" s="147"/>
      <c r="I31" s="232"/>
      <c r="J31" s="249"/>
      <c r="K31" s="232"/>
      <c r="L31" s="250"/>
      <c r="M31" s="250"/>
      <c r="N31" s="244"/>
      <c r="O31" s="32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</row>
    <row r="32" spans="1:40" ht="13.5" thickBot="1" x14ac:dyDescent="0.25">
      <c r="A32" s="8" t="s">
        <v>6</v>
      </c>
      <c r="B32" s="50"/>
      <c r="C32" s="9"/>
      <c r="D32" s="10"/>
      <c r="E32" s="9"/>
      <c r="F32" s="51"/>
      <c r="G32" s="50"/>
      <c r="H32" s="50"/>
      <c r="I32" s="49"/>
      <c r="J32" s="11"/>
      <c r="K32" s="11"/>
      <c r="L32" s="49"/>
      <c r="M32" s="48" t="s">
        <v>5</v>
      </c>
      <c r="N32" s="52" t="e">
        <f>AVERAGEIF(M26:M31,"&gt;0")</f>
        <v>#DIV/0!</v>
      </c>
      <c r="O32" s="33"/>
      <c r="P32" s="45"/>
      <c r="Q32" s="45"/>
      <c r="R32" s="45"/>
      <c r="S32" s="45"/>
      <c r="T32" s="45"/>
      <c r="U32" s="45"/>
      <c r="V32" s="45"/>
      <c r="W32" s="45"/>
      <c r="X32" s="45"/>
      <c r="Y32" s="46"/>
      <c r="Z32" s="46"/>
      <c r="AA32" s="46"/>
      <c r="AB32" s="46"/>
      <c r="AC32" s="46"/>
      <c r="AD32" s="46"/>
      <c r="AE32" s="46"/>
    </row>
    <row r="33" spans="1:40" ht="15" customHeight="1" x14ac:dyDescent="0.2">
      <c r="A33" s="209" t="s">
        <v>15</v>
      </c>
      <c r="B33" s="211"/>
      <c r="C33" s="211"/>
      <c r="D33" s="212">
        <v>11</v>
      </c>
      <c r="E33" s="213"/>
      <c r="F33" s="214"/>
      <c r="G33" s="217"/>
      <c r="H33" s="195"/>
      <c r="I33" s="196" t="str">
        <f>IF(AND(G33&gt;0,H33&gt;0),G33-H33,"")</f>
        <v/>
      </c>
      <c r="J33" s="203"/>
      <c r="K33" s="206" t="str">
        <f>IF(AND(G33&gt;0,H33&gt;0),I33-J33,"")</f>
        <v/>
      </c>
      <c r="L33" s="218">
        <f>IF(E33&gt;0,300/E33,0)</f>
        <v>0</v>
      </c>
      <c r="M33" s="219" t="str">
        <f>IF(AND(I33&gt;=2,H33&gt;=1),L33*K33,"INVALID")</f>
        <v>INVALID</v>
      </c>
      <c r="N33" s="179" t="e">
        <f>N43</f>
        <v>#DIV/0!</v>
      </c>
      <c r="O33" s="39"/>
      <c r="P33" s="136" t="str">
        <f>IF(ISBLANK(H33),"",IF(AND(H33&lt;1),"D.O. Depletion &lt; 1.0 mg/L remaining in bottle. Environmental sample too strong. Use LESS Sample. Need more nutrient water in bottle. Sample is not dilute enough.",IF(AND(G33-H33&lt;2),"D.O. Depletion less than at least 2.0 mg/L. Environmental sample too weak. Use MORE Sample. Need less nutrient water in bottle. Sample is too dilute.","")))</f>
        <v/>
      </c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</row>
    <row r="34" spans="1:40" ht="15" customHeight="1" x14ac:dyDescent="0.2">
      <c r="A34" s="210"/>
      <c r="B34" s="185"/>
      <c r="C34" s="185"/>
      <c r="D34" s="187"/>
      <c r="E34" s="189"/>
      <c r="F34" s="215"/>
      <c r="G34" s="191"/>
      <c r="H34" s="193"/>
      <c r="I34" s="197"/>
      <c r="J34" s="204"/>
      <c r="K34" s="175"/>
      <c r="L34" s="178"/>
      <c r="M34" s="172"/>
      <c r="N34" s="180"/>
      <c r="O34" s="40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</row>
    <row r="35" spans="1:40" ht="15" customHeight="1" x14ac:dyDescent="0.2">
      <c r="A35" s="182" t="s">
        <v>15</v>
      </c>
      <c r="B35" s="184"/>
      <c r="C35" s="184"/>
      <c r="D35" s="186">
        <v>12</v>
      </c>
      <c r="E35" s="188"/>
      <c r="F35" s="215"/>
      <c r="G35" s="190"/>
      <c r="H35" s="192"/>
      <c r="I35" s="194" t="str">
        <f t="shared" ref="I35" si="8">IF(AND(G35&gt;0,H35&gt;0),G35-H35,"")</f>
        <v/>
      </c>
      <c r="J35" s="204"/>
      <c r="K35" s="175" t="str">
        <f t="shared" ref="K35" si="9">IF(AND(G35&gt;0,H35&gt;0),I35-J35,"")</f>
        <v/>
      </c>
      <c r="L35" s="172">
        <f t="shared" ref="L35" si="10">IF(E35&gt;0,300/E35,0)</f>
        <v>0</v>
      </c>
      <c r="M35" s="172" t="str">
        <f>IF(AND(I35&gt;=2,H35&gt;=1),L35*K35,"INVALID")</f>
        <v>INVALID</v>
      </c>
      <c r="N35" s="180"/>
      <c r="O35" s="40"/>
      <c r="P35" s="136" t="str">
        <f t="shared" ref="P35" si="11">IF(ISBLANK(H35),"",IF(AND(H35&lt;1),"D.O. Depletion &lt; 1.0 mg/L remaining in bottle. Environmental sample too strong. Use LESS Sample. Need more nutrient water in bottle. Sample is not dilute enough.",IF(AND(G35-H35&lt;2),"D.O. Depletion less than at least 2.0 mg/L. Environmental sample too weak. Use MORE Sample. Need less nutrient water in bottle. Sample is too dilute.","")))</f>
        <v/>
      </c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</row>
    <row r="36" spans="1:40" ht="15" customHeight="1" x14ac:dyDescent="0.2">
      <c r="A36" s="183"/>
      <c r="B36" s="185"/>
      <c r="C36" s="185"/>
      <c r="D36" s="187"/>
      <c r="E36" s="189"/>
      <c r="F36" s="215"/>
      <c r="G36" s="191"/>
      <c r="H36" s="193"/>
      <c r="I36" s="194"/>
      <c r="J36" s="204"/>
      <c r="K36" s="175"/>
      <c r="L36" s="172"/>
      <c r="M36" s="172"/>
      <c r="N36" s="180"/>
      <c r="O36" s="40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</row>
    <row r="37" spans="1:40" ht="15" customHeight="1" x14ac:dyDescent="0.2">
      <c r="A37" s="198" t="s">
        <v>15</v>
      </c>
      <c r="B37" s="184"/>
      <c r="C37" s="184"/>
      <c r="D37" s="186">
        <v>13</v>
      </c>
      <c r="E37" s="188"/>
      <c r="F37" s="215"/>
      <c r="G37" s="190"/>
      <c r="H37" s="192"/>
      <c r="I37" s="194" t="str">
        <f t="shared" ref="I37:I41" si="12">IF(AND(G37&gt;0,H37&gt;0),G37-H37,"")</f>
        <v/>
      </c>
      <c r="J37" s="204"/>
      <c r="K37" s="175" t="str">
        <f t="shared" ref="K37" si="13">IF(AND(G37&gt;0,H37&gt;0),I37-J37,"")</f>
        <v/>
      </c>
      <c r="L37" s="172">
        <f t="shared" ref="L37" si="14">IF(E37&gt;0,300/E37,0)</f>
        <v>0</v>
      </c>
      <c r="M37" s="172" t="str">
        <f>IF(AND(I37&gt;=2,H37&gt;=1),L37*K37,"INVALID")</f>
        <v>INVALID</v>
      </c>
      <c r="N37" s="180"/>
      <c r="O37" s="40"/>
      <c r="P37" s="136" t="str">
        <f t="shared" ref="P37" si="15">IF(ISBLANK(H37),"",IF(AND(H37&lt;1),"D.O. Depletion &lt; 1.0 mg/L remaining in bottle. Environmental sample too strong. Use LESS Sample. Need more nutrient water in bottle. Sample is not dilute enough.",IF(AND(G37-H37&lt;2),"D.O. Depletion less than at least 2.0 mg/L. Environmental sample too weak. Use MORE Sample. Need less nutrient water in bottle. Sample is too dilute.","")))</f>
        <v/>
      </c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</row>
    <row r="38" spans="1:40" ht="15" customHeight="1" x14ac:dyDescent="0.2">
      <c r="A38" s="182"/>
      <c r="B38" s="220"/>
      <c r="C38" s="220"/>
      <c r="D38" s="221"/>
      <c r="E38" s="222"/>
      <c r="F38" s="215"/>
      <c r="G38" s="223"/>
      <c r="H38" s="224"/>
      <c r="I38" s="173"/>
      <c r="J38" s="204"/>
      <c r="K38" s="175"/>
      <c r="L38" s="172"/>
      <c r="M38" s="172"/>
      <c r="N38" s="180"/>
      <c r="O38" s="41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</row>
    <row r="39" spans="1:40" ht="15" customHeight="1" x14ac:dyDescent="0.2">
      <c r="A39" s="198" t="s">
        <v>15</v>
      </c>
      <c r="B39" s="184"/>
      <c r="C39" s="184"/>
      <c r="D39" s="186">
        <v>14</v>
      </c>
      <c r="E39" s="199"/>
      <c r="F39" s="215"/>
      <c r="G39" s="170"/>
      <c r="H39" s="170"/>
      <c r="I39" s="173" t="str">
        <f t="shared" si="12"/>
        <v/>
      </c>
      <c r="J39" s="204"/>
      <c r="K39" s="175" t="str">
        <f>IF(AND(G39&gt;0,H39&gt;0),I39-J39,"")</f>
        <v/>
      </c>
      <c r="L39" s="178">
        <f>IF(E39&gt;0,300/E39,0)</f>
        <v>0</v>
      </c>
      <c r="M39" s="172" t="str">
        <f>IF(AND(I39&gt;=2,H39&gt;=1),L39*K39,"INVALID")</f>
        <v>INVALID</v>
      </c>
      <c r="N39" s="180"/>
      <c r="O39" s="41"/>
      <c r="P39" s="136" t="str">
        <f t="shared" ref="P39" si="16">IF(ISBLANK(H39),"",IF(AND(H39&lt;1),"D.O. Depletion &lt; 1.0 mg/L remaining in bottle. Environmental sample too strong. Use LESS Sample. Need more nutrient water in bottle. Sample is not dilute enough.",IF(AND(G39-H39&lt;2),"D.O. Depletion less than at least 2.0 mg/L. Environmental sample too weak. Use MORE Sample. Need less nutrient water in bottle. Sample is too dilute.","")))</f>
        <v/>
      </c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</row>
    <row r="40" spans="1:40" ht="15" customHeight="1" x14ac:dyDescent="0.2">
      <c r="A40" s="182"/>
      <c r="B40" s="185"/>
      <c r="C40" s="185"/>
      <c r="D40" s="187"/>
      <c r="E40" s="200"/>
      <c r="F40" s="215"/>
      <c r="G40" s="201"/>
      <c r="H40" s="201"/>
      <c r="I40" s="202"/>
      <c r="J40" s="204"/>
      <c r="K40" s="175"/>
      <c r="L40" s="178"/>
      <c r="M40" s="172"/>
      <c r="N40" s="180"/>
      <c r="O40" s="41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</row>
    <row r="41" spans="1:40" ht="15" customHeight="1" x14ac:dyDescent="0.2">
      <c r="A41" s="198" t="s">
        <v>15</v>
      </c>
      <c r="B41" s="184"/>
      <c r="C41" s="184"/>
      <c r="D41" s="186">
        <v>15</v>
      </c>
      <c r="E41" s="199"/>
      <c r="F41" s="215"/>
      <c r="G41" s="170"/>
      <c r="H41" s="170"/>
      <c r="I41" s="173" t="str">
        <f t="shared" si="12"/>
        <v/>
      </c>
      <c r="J41" s="204"/>
      <c r="K41" s="175" t="str">
        <f t="shared" ref="K41" si="17">IF(AND(G41&gt;0,H41&gt;0),I41-J41,"")</f>
        <v/>
      </c>
      <c r="L41" s="172">
        <f t="shared" ref="L41" si="18">IF(E41&gt;0,300/E41,0)</f>
        <v>0</v>
      </c>
      <c r="M41" s="172" t="str">
        <f>IF(AND(I41&gt;=2,H41&gt;=1),L41*K41,"INVALID")</f>
        <v>INVALID</v>
      </c>
      <c r="N41" s="180"/>
      <c r="O41" s="41"/>
      <c r="P41" s="136" t="str">
        <f t="shared" ref="P41" si="19">IF(ISBLANK(H41),"",IF(AND(H41&lt;1),"D.O. Depletion &lt; 1.0 mg/L remaining in bottle. Environmental sample too strong. Use LESS Sample. Need more nutrient water in bottle. Sample is not dilute enough.",IF(AND(G41-H41&lt;2),"D.O. Depletion less than at least 2.0 mg/L. Environmental sample too weak. Use MORE Sample. Need less nutrient water in bottle. Sample is too dilute.","")))</f>
        <v/>
      </c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</row>
    <row r="42" spans="1:40" ht="15" customHeight="1" thickBot="1" x14ac:dyDescent="0.25">
      <c r="A42" s="207"/>
      <c r="B42" s="208"/>
      <c r="C42" s="208"/>
      <c r="D42" s="225"/>
      <c r="E42" s="226"/>
      <c r="F42" s="216"/>
      <c r="G42" s="171"/>
      <c r="H42" s="171"/>
      <c r="I42" s="174"/>
      <c r="J42" s="205"/>
      <c r="K42" s="176"/>
      <c r="L42" s="177"/>
      <c r="M42" s="177"/>
      <c r="N42" s="181"/>
      <c r="O42" s="41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</row>
    <row r="43" spans="1:40" ht="13.5" thickBot="1" x14ac:dyDescent="0.25">
      <c r="A43" s="8" t="s">
        <v>6</v>
      </c>
      <c r="B43" s="50"/>
      <c r="C43" s="9"/>
      <c r="D43" s="10"/>
      <c r="E43" s="9"/>
      <c r="F43" s="51"/>
      <c r="G43" s="50"/>
      <c r="H43" s="50"/>
      <c r="I43" s="49"/>
      <c r="J43" s="11"/>
      <c r="K43" s="11"/>
      <c r="L43" s="49"/>
      <c r="M43" s="48" t="s">
        <v>15</v>
      </c>
      <c r="N43" s="94" t="e">
        <f>AVERAGEIF(M33:M42,"&gt;0")</f>
        <v>#DIV/0!</v>
      </c>
      <c r="O43" s="33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</row>
    <row r="44" spans="1:40" ht="15" customHeight="1" x14ac:dyDescent="0.2">
      <c r="A44" s="164" t="s">
        <v>16</v>
      </c>
      <c r="B44" s="165"/>
      <c r="C44" s="165"/>
      <c r="D44" s="166">
        <v>16</v>
      </c>
      <c r="E44" s="167"/>
      <c r="F44" s="168" t="str">
        <f>IF(F26&gt;0,F26,"")</f>
        <v/>
      </c>
      <c r="G44" s="169"/>
      <c r="H44" s="169"/>
      <c r="I44" s="139" t="str">
        <f t="shared" ref="I44:I52" si="20">IF(AND(G44&gt;0,H44&gt;0),G44-H44,"")</f>
        <v/>
      </c>
      <c r="J44" s="158" t="e">
        <f>IF(F44&gt;0,N24*F44,"")</f>
        <v>#DIV/0!</v>
      </c>
      <c r="K44" s="159" t="str">
        <f t="shared" ref="K44:K52" si="21">IF(AND(G44&gt;0,H44&gt;0),I44-J44,"")</f>
        <v/>
      </c>
      <c r="L44" s="160">
        <f t="shared" ref="L44:L52" si="22">IF(E44&gt;0,300/E44,0)</f>
        <v>0</v>
      </c>
      <c r="M44" s="160" t="str">
        <f>IF(AND(I44&gt;=2,H44&gt;=1),L44*K44,"INVALID")</f>
        <v>INVALID</v>
      </c>
      <c r="N44" s="161" t="e">
        <f>N54</f>
        <v>#DIV/0!</v>
      </c>
      <c r="O44" s="39"/>
      <c r="P44" s="341" t="str">
        <f>IF(ISBLANK(H44),"",IF(AND(H44&lt;1),"D.O. Depletion &lt; 1.0 mg/L remaining in bottle. Environmental sample too strong. Use LESS Sample. Need more nutrient water in bottle. Sample is not dilute enough.",IF(AND(G44-H44&lt;2),"D.O. Depletion less than at least 2.0 mg/L. Environmental sample too weak. Use MORE Sample. Need less nutrient water in bottle. Sample is too dilute.","")))</f>
        <v/>
      </c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</row>
    <row r="45" spans="1:40" ht="15" customHeight="1" x14ac:dyDescent="0.2">
      <c r="A45" s="131"/>
      <c r="B45" s="148"/>
      <c r="C45" s="148"/>
      <c r="D45" s="157"/>
      <c r="E45" s="152"/>
      <c r="F45" s="154"/>
      <c r="G45" s="147"/>
      <c r="H45" s="147"/>
      <c r="I45" s="139"/>
      <c r="J45" s="141"/>
      <c r="K45" s="143"/>
      <c r="L45" s="145"/>
      <c r="M45" s="145"/>
      <c r="N45" s="162"/>
      <c r="O45" s="39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</row>
    <row r="46" spans="1:40" ht="15" customHeight="1" x14ac:dyDescent="0.2">
      <c r="A46" s="131" t="s">
        <v>16</v>
      </c>
      <c r="B46" s="148"/>
      <c r="C46" s="148"/>
      <c r="D46" s="157">
        <v>17</v>
      </c>
      <c r="E46" s="152"/>
      <c r="F46" s="154" t="str">
        <f>IF(F26&gt;0,F26,"")</f>
        <v/>
      </c>
      <c r="G46" s="147"/>
      <c r="H46" s="147"/>
      <c r="I46" s="139" t="str">
        <f t="shared" si="20"/>
        <v/>
      </c>
      <c r="J46" s="141" t="e">
        <f>IF(F46&gt;0,N24*F46,"")</f>
        <v>#DIV/0!</v>
      </c>
      <c r="K46" s="143" t="str">
        <f t="shared" si="21"/>
        <v/>
      </c>
      <c r="L46" s="145">
        <f t="shared" si="22"/>
        <v>0</v>
      </c>
      <c r="M46" s="145" t="str">
        <f t="shared" ref="M46" si="23">IF(AND(I46&gt;=2,H46&gt;=1),L46*K46,"INVALID")</f>
        <v>INVALID</v>
      </c>
      <c r="N46" s="162"/>
      <c r="O46" s="39"/>
      <c r="P46" s="341" t="str">
        <f t="shared" ref="P46" si="24">IF(ISBLANK(H46),"",IF(AND(H46&lt;1),"D.O. Depletion &lt; 1.0 mg/L remaining in bottle. Environmental sample too strong. Use LESS Sample. Need more nutrient water in bottle. Sample is not dilute enough.",IF(AND(G46-H46&lt;2),"D.O. Depletion less than at least 2.0 mg/L. Environmental sample too weak. Use MORE Sample. Need less nutrient water in bottle. Sample is too dilute.","")))</f>
        <v/>
      </c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41"/>
    </row>
    <row r="47" spans="1:40" ht="15" customHeight="1" x14ac:dyDescent="0.2">
      <c r="A47" s="131"/>
      <c r="B47" s="148"/>
      <c r="C47" s="148"/>
      <c r="D47" s="157"/>
      <c r="E47" s="152"/>
      <c r="F47" s="154"/>
      <c r="G47" s="147"/>
      <c r="H47" s="147"/>
      <c r="I47" s="139"/>
      <c r="J47" s="141"/>
      <c r="K47" s="143"/>
      <c r="L47" s="145"/>
      <c r="M47" s="145"/>
      <c r="N47" s="162"/>
      <c r="O47" s="39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</row>
    <row r="48" spans="1:40" ht="15" customHeight="1" x14ac:dyDescent="0.2">
      <c r="A48" s="131" t="s">
        <v>16</v>
      </c>
      <c r="B48" s="148"/>
      <c r="C48" s="148"/>
      <c r="D48" s="150">
        <v>18</v>
      </c>
      <c r="E48" s="152"/>
      <c r="F48" s="154" t="str">
        <f>IF(F26&gt;0,F26,"")</f>
        <v/>
      </c>
      <c r="G48" s="147"/>
      <c r="H48" s="147"/>
      <c r="I48" s="139" t="str">
        <f t="shared" si="20"/>
        <v/>
      </c>
      <c r="J48" s="141" t="e">
        <f>IF(F48&gt;0,N24*F48,"")</f>
        <v>#DIV/0!</v>
      </c>
      <c r="K48" s="143" t="str">
        <f t="shared" si="21"/>
        <v/>
      </c>
      <c r="L48" s="145">
        <f t="shared" si="22"/>
        <v>0</v>
      </c>
      <c r="M48" s="145" t="str">
        <f t="shared" ref="M48" si="25">IF(AND(I48&gt;=2,H48&gt;=1),L48*K48,"INVALID")</f>
        <v>INVALID</v>
      </c>
      <c r="N48" s="162"/>
      <c r="O48" s="39"/>
      <c r="P48" s="341" t="str">
        <f t="shared" ref="P48" si="26">IF(ISBLANK(H48),"",IF(AND(H48&lt;1),"D.O. Depletion &lt; 1.0 mg/L remaining in bottle. Environmental sample too strong. Use LESS Sample. Need more nutrient water in bottle. Sample is not dilute enough.",IF(AND(G48-H48&lt;2),"D.O. Depletion less than at least 2.0 mg/L. Environmental sample too weak. Use MORE Sample. Need less nutrient water in bottle. Sample is too dilute.","")))</f>
        <v/>
      </c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</row>
    <row r="49" spans="1:40" ht="15" customHeight="1" x14ac:dyDescent="0.2">
      <c r="A49" s="131"/>
      <c r="B49" s="148"/>
      <c r="C49" s="148"/>
      <c r="D49" s="150"/>
      <c r="E49" s="152"/>
      <c r="F49" s="154"/>
      <c r="G49" s="147"/>
      <c r="H49" s="147"/>
      <c r="I49" s="139"/>
      <c r="J49" s="141"/>
      <c r="K49" s="143"/>
      <c r="L49" s="145"/>
      <c r="M49" s="145"/>
      <c r="N49" s="162"/>
      <c r="O49" s="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</row>
    <row r="50" spans="1:40" ht="15" customHeight="1" x14ac:dyDescent="0.2">
      <c r="A50" s="131" t="s">
        <v>16</v>
      </c>
      <c r="B50" s="148"/>
      <c r="C50" s="148"/>
      <c r="D50" s="150">
        <v>19</v>
      </c>
      <c r="E50" s="152"/>
      <c r="F50" s="154" t="str">
        <f>IF(F26&gt;0,F26,"")</f>
        <v/>
      </c>
      <c r="G50" s="147"/>
      <c r="H50" s="147"/>
      <c r="I50" s="139" t="str">
        <f t="shared" si="20"/>
        <v/>
      </c>
      <c r="J50" s="141" t="e">
        <f>IF(F50&gt;0,N24*F50,"")</f>
        <v>#DIV/0!</v>
      </c>
      <c r="K50" s="143" t="str">
        <f t="shared" si="21"/>
        <v/>
      </c>
      <c r="L50" s="145">
        <f t="shared" si="22"/>
        <v>0</v>
      </c>
      <c r="M50" s="145" t="str">
        <f t="shared" ref="M50" si="27">IF(AND(I50&gt;=2,H50&gt;=1),L50*K50,"INVALID")</f>
        <v>INVALID</v>
      </c>
      <c r="N50" s="162"/>
      <c r="O50" s="41"/>
      <c r="P50" s="341" t="str">
        <f t="shared" ref="P50" si="28">IF(ISBLANK(H50),"",IF(AND(H50&lt;1),"D.O. Depletion &lt; 1.0 mg/L remaining in bottle. Environmental sample too strong. Use LESS Sample. Need more nutrient water in bottle. Sample is not dilute enough.",IF(AND(G50-H50&lt;2),"D.O. Depletion less than at least 2.0 mg/L. Environmental sample too weak. Use MORE Sample. Need less nutrient water in bottle. Sample is too dilute.","")))</f>
        <v/>
      </c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</row>
    <row r="51" spans="1:40" ht="15" customHeight="1" x14ac:dyDescent="0.2">
      <c r="A51" s="131"/>
      <c r="B51" s="148"/>
      <c r="C51" s="148"/>
      <c r="D51" s="150"/>
      <c r="E51" s="152"/>
      <c r="F51" s="154"/>
      <c r="G51" s="147"/>
      <c r="H51" s="147"/>
      <c r="I51" s="139"/>
      <c r="J51" s="141"/>
      <c r="K51" s="143"/>
      <c r="L51" s="145"/>
      <c r="M51" s="145"/>
      <c r="N51" s="162"/>
      <c r="O51" s="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</row>
    <row r="52" spans="1:40" ht="15" customHeight="1" x14ac:dyDescent="0.2">
      <c r="A52" s="131" t="s">
        <v>16</v>
      </c>
      <c r="B52" s="148"/>
      <c r="C52" s="148"/>
      <c r="D52" s="150">
        <v>20</v>
      </c>
      <c r="E52" s="152"/>
      <c r="F52" s="154" t="str">
        <f>IF(F26&gt;0,F26,"")</f>
        <v/>
      </c>
      <c r="G52" s="147"/>
      <c r="H52" s="147"/>
      <c r="I52" s="139" t="str">
        <f t="shared" si="20"/>
        <v/>
      </c>
      <c r="J52" s="141" t="e">
        <f>IF(F52&gt;0,N24*F52,"")</f>
        <v>#DIV/0!</v>
      </c>
      <c r="K52" s="143" t="str">
        <f t="shared" si="21"/>
        <v/>
      </c>
      <c r="L52" s="145">
        <f t="shared" si="22"/>
        <v>0</v>
      </c>
      <c r="M52" s="145" t="str">
        <f t="shared" ref="M52" si="29">IF(AND(I52&gt;=2,H52&gt;=1),L52*K52,"INVALID")</f>
        <v>INVALID</v>
      </c>
      <c r="N52" s="162"/>
      <c r="O52" s="41"/>
      <c r="P52" s="341" t="str">
        <f t="shared" ref="P52" si="30">IF(ISBLANK(H52),"",IF(AND(H52&lt;1),"D.O. Depletion &lt; 1.0 mg/L remaining in bottle. Environmental sample too strong. Use LESS Sample. Need more nutrient water in bottle. Sample is not dilute enough.",IF(AND(G52-H52&lt;2),"D.O. Depletion less than at least 2.0 mg/L. Environmental sample too weak. Use MORE Sample. Need less nutrient water in bottle. Sample is too dilute.","")))</f>
        <v/>
      </c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</row>
    <row r="53" spans="1:40" ht="15" customHeight="1" thickBot="1" x14ac:dyDescent="0.25">
      <c r="A53" s="132"/>
      <c r="B53" s="149"/>
      <c r="C53" s="149"/>
      <c r="D53" s="151"/>
      <c r="E53" s="153"/>
      <c r="F53" s="155"/>
      <c r="G53" s="156"/>
      <c r="H53" s="156"/>
      <c r="I53" s="140"/>
      <c r="J53" s="142"/>
      <c r="K53" s="144"/>
      <c r="L53" s="146"/>
      <c r="M53" s="146"/>
      <c r="N53" s="163"/>
      <c r="O53" s="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</row>
    <row r="54" spans="1:40" ht="12.2" customHeight="1" thickBot="1" x14ac:dyDescent="0.25">
      <c r="A54" s="4" t="s">
        <v>6</v>
      </c>
      <c r="B54" s="26"/>
      <c r="C54" s="6"/>
      <c r="D54" s="7"/>
      <c r="E54" s="6"/>
      <c r="F54" s="27"/>
      <c r="G54" s="26"/>
      <c r="H54" s="26"/>
      <c r="I54" s="12"/>
      <c r="J54" s="5"/>
      <c r="K54" s="5"/>
      <c r="L54" s="12"/>
      <c r="M54" s="28" t="s">
        <v>16</v>
      </c>
      <c r="N54" s="29" t="e">
        <f>AVERAGEIF(M44:M49,"&gt;0")</f>
        <v>#DIV/0!</v>
      </c>
      <c r="O54" s="33"/>
    </row>
    <row r="55" spans="1:40" ht="18" customHeight="1" thickBot="1" x14ac:dyDescent="0.25">
      <c r="A55" s="30" t="s">
        <v>26</v>
      </c>
      <c r="B55" s="70"/>
      <c r="C55" s="31"/>
      <c r="D55" s="31"/>
      <c r="E55" s="31"/>
      <c r="F55" s="31"/>
      <c r="G55" s="31"/>
      <c r="H55" s="31"/>
      <c r="I55" s="31"/>
      <c r="J55" s="31"/>
      <c r="K55" s="31"/>
      <c r="L55" s="137" t="s">
        <v>23</v>
      </c>
      <c r="M55" s="138"/>
      <c r="N55" s="44" t="e">
        <f>(N43-N54)/N43*100%</f>
        <v>#DIV/0!</v>
      </c>
      <c r="O55" s="42"/>
    </row>
    <row r="56" spans="1:40" ht="18" customHeight="1" x14ac:dyDescent="0.2">
      <c r="A56" s="315" t="s">
        <v>71</v>
      </c>
      <c r="B56" s="316"/>
      <c r="C56" s="316"/>
      <c r="D56" s="316"/>
      <c r="E56" s="316"/>
      <c r="F56" s="316"/>
      <c r="G56" s="317"/>
      <c r="H56" s="330" t="s">
        <v>41</v>
      </c>
      <c r="I56" s="331"/>
      <c r="J56" s="331"/>
      <c r="K56" s="331"/>
      <c r="L56" s="332"/>
      <c r="M56" s="53" t="s">
        <v>34</v>
      </c>
      <c r="N56" s="22" t="s">
        <v>35</v>
      </c>
      <c r="O56" s="84"/>
      <c r="P56" s="13"/>
      <c r="Q56" s="13"/>
    </row>
    <row r="57" spans="1:40" ht="18" customHeight="1" x14ac:dyDescent="0.2">
      <c r="A57" s="318"/>
      <c r="B57" s="319"/>
      <c r="C57" s="319"/>
      <c r="D57" s="319"/>
      <c r="E57" s="319"/>
      <c r="F57" s="319"/>
      <c r="G57" s="320"/>
      <c r="H57" s="306" t="s">
        <v>48</v>
      </c>
      <c r="I57" s="307"/>
      <c r="J57" s="307"/>
      <c r="K57" s="307"/>
      <c r="L57" s="308"/>
      <c r="M57" s="15" t="s">
        <v>27</v>
      </c>
      <c r="N57" s="16" t="s">
        <v>32</v>
      </c>
      <c r="O57" s="10"/>
    </row>
    <row r="58" spans="1:40" ht="18" customHeight="1" x14ac:dyDescent="0.2">
      <c r="A58" s="318"/>
      <c r="B58" s="319"/>
      <c r="C58" s="319"/>
      <c r="D58" s="319"/>
      <c r="E58" s="319"/>
      <c r="F58" s="319"/>
      <c r="G58" s="320"/>
      <c r="H58" s="304" t="s">
        <v>18</v>
      </c>
      <c r="I58" s="303"/>
      <c r="J58" s="303"/>
      <c r="K58" s="303"/>
      <c r="L58" s="305"/>
      <c r="M58" s="15" t="s">
        <v>28</v>
      </c>
      <c r="N58" s="16" t="s">
        <v>33</v>
      </c>
      <c r="O58" s="10"/>
    </row>
    <row r="59" spans="1:40" ht="18" customHeight="1" x14ac:dyDescent="0.2">
      <c r="A59" s="318"/>
      <c r="B59" s="319"/>
      <c r="C59" s="319"/>
      <c r="D59" s="319"/>
      <c r="E59" s="319"/>
      <c r="F59" s="319"/>
      <c r="G59" s="320"/>
      <c r="H59" s="304" t="s">
        <v>49</v>
      </c>
      <c r="I59" s="303"/>
      <c r="J59" s="303"/>
      <c r="K59" s="303"/>
      <c r="L59" s="305"/>
      <c r="M59" s="15" t="s">
        <v>29</v>
      </c>
      <c r="N59" s="16" t="s">
        <v>27</v>
      </c>
      <c r="O59" s="10"/>
    </row>
    <row r="60" spans="1:40" ht="18" customHeight="1" x14ac:dyDescent="0.2">
      <c r="A60" s="318"/>
      <c r="B60" s="319"/>
      <c r="C60" s="319"/>
      <c r="D60" s="319"/>
      <c r="E60" s="319"/>
      <c r="F60" s="319"/>
      <c r="G60" s="320"/>
      <c r="H60" s="133" t="s">
        <v>50</v>
      </c>
      <c r="I60" s="134"/>
      <c r="J60" s="134"/>
      <c r="K60" s="134"/>
      <c r="L60" s="135"/>
      <c r="M60" s="15" t="s">
        <v>30</v>
      </c>
      <c r="N60" s="16" t="s">
        <v>28</v>
      </c>
      <c r="O60" s="10"/>
    </row>
    <row r="61" spans="1:40" ht="18" customHeight="1" x14ac:dyDescent="0.2">
      <c r="A61" s="318"/>
      <c r="B61" s="319"/>
      <c r="C61" s="319"/>
      <c r="D61" s="319"/>
      <c r="E61" s="319"/>
      <c r="F61" s="319"/>
      <c r="G61" s="320"/>
      <c r="H61" s="306" t="s">
        <v>42</v>
      </c>
      <c r="I61" s="307"/>
      <c r="J61" s="307"/>
      <c r="K61" s="307"/>
      <c r="L61" s="308"/>
      <c r="M61" s="15" t="s">
        <v>31</v>
      </c>
      <c r="N61" s="16" t="s">
        <v>29</v>
      </c>
      <c r="O61" s="10"/>
    </row>
    <row r="62" spans="1:40" ht="18" customHeight="1" x14ac:dyDescent="0.2">
      <c r="A62" s="318"/>
      <c r="B62" s="319"/>
      <c r="C62" s="319"/>
      <c r="D62" s="319"/>
      <c r="E62" s="319"/>
      <c r="F62" s="319"/>
      <c r="G62" s="320"/>
      <c r="H62" s="309" t="s">
        <v>47</v>
      </c>
      <c r="I62" s="310"/>
      <c r="J62" s="310"/>
      <c r="K62" s="310"/>
      <c r="L62" s="311"/>
      <c r="M62" s="15" t="s">
        <v>32</v>
      </c>
      <c r="N62" s="16" t="s">
        <v>30</v>
      </c>
      <c r="O62" s="10"/>
    </row>
    <row r="63" spans="1:40" ht="18" customHeight="1" thickBot="1" x14ac:dyDescent="0.25">
      <c r="A63" s="321"/>
      <c r="B63" s="322"/>
      <c r="C63" s="322"/>
      <c r="D63" s="322"/>
      <c r="E63" s="322"/>
      <c r="F63" s="322"/>
      <c r="G63" s="323"/>
      <c r="H63" s="312"/>
      <c r="I63" s="313"/>
      <c r="J63" s="313"/>
      <c r="K63" s="313"/>
      <c r="L63" s="314"/>
      <c r="M63" s="17" t="s">
        <v>33</v>
      </c>
      <c r="N63" s="18" t="s">
        <v>31</v>
      </c>
      <c r="O63" s="10"/>
    </row>
    <row r="64" spans="1:40" x14ac:dyDescent="0.2">
      <c r="A64" s="329"/>
      <c r="B64" s="329"/>
      <c r="C64" s="329"/>
      <c r="D64" s="329"/>
      <c r="E64" s="329"/>
      <c r="H64" s="67"/>
    </row>
    <row r="65" spans="1:10" x14ac:dyDescent="0.2">
      <c r="A65" s="329"/>
      <c r="B65" s="329"/>
      <c r="C65" s="329"/>
      <c r="D65" s="329"/>
      <c r="E65" s="329"/>
    </row>
    <row r="66" spans="1:10" x14ac:dyDescent="0.2">
      <c r="A66" s="329"/>
      <c r="B66" s="337"/>
      <c r="C66" s="337"/>
      <c r="D66" s="337"/>
      <c r="E66" s="337"/>
      <c r="J66" s="67"/>
    </row>
    <row r="67" spans="1:10" x14ac:dyDescent="0.2">
      <c r="A67" s="337"/>
      <c r="B67" s="337"/>
      <c r="C67" s="337"/>
      <c r="D67" s="337"/>
      <c r="E67" s="337"/>
    </row>
    <row r="68" spans="1:10" x14ac:dyDescent="0.2">
      <c r="A68" s="338"/>
      <c r="B68" s="339"/>
      <c r="C68" s="339"/>
      <c r="D68" s="339"/>
      <c r="E68" s="339"/>
    </row>
    <row r="69" spans="1:10" x14ac:dyDescent="0.2">
      <c r="A69" s="303"/>
      <c r="B69" s="303"/>
      <c r="C69" s="303"/>
      <c r="D69" s="303"/>
      <c r="E69" s="303"/>
    </row>
    <row r="70" spans="1:10" x14ac:dyDescent="0.2">
      <c r="A70" s="31"/>
      <c r="B70" s="31"/>
      <c r="C70" s="31"/>
      <c r="D70" s="31"/>
      <c r="E70" s="31"/>
    </row>
  </sheetData>
  <sheetProtection algorithmName="SHA-512" hashValue="wfiNzaHvD/HWBJu+a8GXu+Rm26LTJphz3j7fumY8QyMbXpUGT8A5Tp/n3f+4HTfCCxzYF1QfI5oGRaGVHHue5w==" saltValue="0ssLpATn37yNfGRWmo3ELg==" spinCount="100000" sheet="1" objects="1" scenarios="1"/>
  <mergeCells count="285">
    <mergeCell ref="I8:I9"/>
    <mergeCell ref="H10:H11"/>
    <mergeCell ref="I10:I11"/>
    <mergeCell ref="P10:AN11"/>
    <mergeCell ref="E1:N3"/>
    <mergeCell ref="B3:C3"/>
    <mergeCell ref="E4:N6"/>
    <mergeCell ref="B5:C5"/>
    <mergeCell ref="B7:C7"/>
    <mergeCell ref="E7:F7"/>
    <mergeCell ref="G7:K7"/>
    <mergeCell ref="M7:N7"/>
    <mergeCell ref="J8:J9"/>
    <mergeCell ref="K8:K9"/>
    <mergeCell ref="L8:L9"/>
    <mergeCell ref="M8:M9"/>
    <mergeCell ref="N8:N9"/>
    <mergeCell ref="B9:C9"/>
    <mergeCell ref="A10:A11"/>
    <mergeCell ref="B10:B11"/>
    <mergeCell ref="C10:C11"/>
    <mergeCell ref="D10:D11"/>
    <mergeCell ref="E10:F15"/>
    <mergeCell ref="G10:G11"/>
    <mergeCell ref="A8:A9"/>
    <mergeCell ref="D8:D9"/>
    <mergeCell ref="E8:E9"/>
    <mergeCell ref="F8:F9"/>
    <mergeCell ref="G8:H8"/>
    <mergeCell ref="P12:AN13"/>
    <mergeCell ref="A14:A15"/>
    <mergeCell ref="B14:B15"/>
    <mergeCell ref="C14:C15"/>
    <mergeCell ref="D14:D15"/>
    <mergeCell ref="G14:G15"/>
    <mergeCell ref="H14:H15"/>
    <mergeCell ref="I14:I15"/>
    <mergeCell ref="P14:AN15"/>
    <mergeCell ref="A12:A13"/>
    <mergeCell ref="B12:B13"/>
    <mergeCell ref="C12:C13"/>
    <mergeCell ref="D12:D13"/>
    <mergeCell ref="G12:G13"/>
    <mergeCell ref="H12:H13"/>
    <mergeCell ref="I12:I13"/>
    <mergeCell ref="G16:H16"/>
    <mergeCell ref="P16:AN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P17:AN18"/>
    <mergeCell ref="A19:A20"/>
    <mergeCell ref="B19:B20"/>
    <mergeCell ref="C19:C20"/>
    <mergeCell ref="D19:D20"/>
    <mergeCell ref="E19:E20"/>
    <mergeCell ref="F19:F20"/>
    <mergeCell ref="G19:G20"/>
    <mergeCell ref="H19:H20"/>
    <mergeCell ref="P19:AN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P23:AN24"/>
    <mergeCell ref="J24:K24"/>
    <mergeCell ref="L24:M25"/>
    <mergeCell ref="N24:N25"/>
    <mergeCell ref="G25:H25"/>
    <mergeCell ref="J25:K25"/>
    <mergeCell ref="P25:AN25"/>
    <mergeCell ref="I21:I22"/>
    <mergeCell ref="P21:AN22"/>
    <mergeCell ref="M26:M27"/>
    <mergeCell ref="N26:N31"/>
    <mergeCell ref="P26:AN27"/>
    <mergeCell ref="A28:A29"/>
    <mergeCell ref="B28:B29"/>
    <mergeCell ref="C28:C29"/>
    <mergeCell ref="D28:D29"/>
    <mergeCell ref="E28:E29"/>
    <mergeCell ref="F28:F29"/>
    <mergeCell ref="G28:G29"/>
    <mergeCell ref="G26:G27"/>
    <mergeCell ref="H26:H27"/>
    <mergeCell ref="I26:I27"/>
    <mergeCell ref="J26:J27"/>
    <mergeCell ref="K26:K27"/>
    <mergeCell ref="L26:L27"/>
    <mergeCell ref="A26:A27"/>
    <mergeCell ref="B26:B27"/>
    <mergeCell ref="C26:C27"/>
    <mergeCell ref="D26:D27"/>
    <mergeCell ref="E26:E27"/>
    <mergeCell ref="F26:F27"/>
    <mergeCell ref="P28:AN29"/>
    <mergeCell ref="A30:A31"/>
    <mergeCell ref="P30:AN31"/>
    <mergeCell ref="B30:B31"/>
    <mergeCell ref="C30:C31"/>
    <mergeCell ref="D30:D31"/>
    <mergeCell ref="E30:E31"/>
    <mergeCell ref="F30:F31"/>
    <mergeCell ref="G30:G31"/>
    <mergeCell ref="H30:H31"/>
    <mergeCell ref="I30:I31"/>
    <mergeCell ref="J28:J29"/>
    <mergeCell ref="K28:K29"/>
    <mergeCell ref="L28:L29"/>
    <mergeCell ref="M28:M29"/>
    <mergeCell ref="J30:J31"/>
    <mergeCell ref="K30:K31"/>
    <mergeCell ref="L30:L31"/>
    <mergeCell ref="M30:M31"/>
    <mergeCell ref="H28:H29"/>
    <mergeCell ref="I28:I29"/>
    <mergeCell ref="L35:L36"/>
    <mergeCell ref="M35:M36"/>
    <mergeCell ref="A33:A34"/>
    <mergeCell ref="B33:B34"/>
    <mergeCell ref="C33:C34"/>
    <mergeCell ref="D33:D34"/>
    <mergeCell ref="E33:E34"/>
    <mergeCell ref="L33:L34"/>
    <mergeCell ref="M33:M34"/>
    <mergeCell ref="A35:A36"/>
    <mergeCell ref="B35:B36"/>
    <mergeCell ref="C35:C36"/>
    <mergeCell ref="D35:D36"/>
    <mergeCell ref="E35:E36"/>
    <mergeCell ref="G35:G36"/>
    <mergeCell ref="F33:F42"/>
    <mergeCell ref="G33:G34"/>
    <mergeCell ref="H33:H34"/>
    <mergeCell ref="I33:I34"/>
    <mergeCell ref="J33:J42"/>
    <mergeCell ref="K33:K34"/>
    <mergeCell ref="H35:H36"/>
    <mergeCell ref="I35:I36"/>
    <mergeCell ref="I39:I40"/>
    <mergeCell ref="H41:H42"/>
    <mergeCell ref="I41:I42"/>
    <mergeCell ref="K41:K42"/>
    <mergeCell ref="L41:L42"/>
    <mergeCell ref="M41:M42"/>
    <mergeCell ref="P41:AN42"/>
    <mergeCell ref="A39:A40"/>
    <mergeCell ref="B39:B40"/>
    <mergeCell ref="C39:C40"/>
    <mergeCell ref="D39:D40"/>
    <mergeCell ref="E39:E40"/>
    <mergeCell ref="G39:G40"/>
    <mergeCell ref="K39:K40"/>
    <mergeCell ref="L39:L40"/>
    <mergeCell ref="M39:M40"/>
    <mergeCell ref="A41:A42"/>
    <mergeCell ref="B41:B42"/>
    <mergeCell ref="C41:C42"/>
    <mergeCell ref="D41:D42"/>
    <mergeCell ref="E41:E42"/>
    <mergeCell ref="G41:G42"/>
    <mergeCell ref="N33:N42"/>
    <mergeCell ref="P33:AN34"/>
    <mergeCell ref="K35:K36"/>
    <mergeCell ref="P35:AN36"/>
    <mergeCell ref="A37:A38"/>
    <mergeCell ref="B37:B38"/>
    <mergeCell ref="C37:C38"/>
    <mergeCell ref="D37:D38"/>
    <mergeCell ref="E37:E38"/>
    <mergeCell ref="G37:G38"/>
    <mergeCell ref="H37:H38"/>
    <mergeCell ref="H39:H40"/>
    <mergeCell ref="P39:AN40"/>
    <mergeCell ref="K37:K38"/>
    <mergeCell ref="L37:L38"/>
    <mergeCell ref="M37:M38"/>
    <mergeCell ref="P37:AN38"/>
    <mergeCell ref="I37:I38"/>
    <mergeCell ref="M44:M45"/>
    <mergeCell ref="N44:N53"/>
    <mergeCell ref="P44:AN45"/>
    <mergeCell ref="A46:A47"/>
    <mergeCell ref="B46:B47"/>
    <mergeCell ref="C46:C47"/>
    <mergeCell ref="D46:D47"/>
    <mergeCell ref="E46:E47"/>
    <mergeCell ref="F46:F47"/>
    <mergeCell ref="G46:G47"/>
    <mergeCell ref="G44:G45"/>
    <mergeCell ref="H44:H45"/>
    <mergeCell ref="I44:I45"/>
    <mergeCell ref="J44:J45"/>
    <mergeCell ref="K44:K45"/>
    <mergeCell ref="L44:L45"/>
    <mergeCell ref="A44:A45"/>
    <mergeCell ref="B44:B45"/>
    <mergeCell ref="C44:C45"/>
    <mergeCell ref="D44:D45"/>
    <mergeCell ref="E44:E45"/>
    <mergeCell ref="F44:F45"/>
    <mergeCell ref="P46:AN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H46:H47"/>
    <mergeCell ref="I46:I47"/>
    <mergeCell ref="J46:J47"/>
    <mergeCell ref="K46:K47"/>
    <mergeCell ref="L46:L47"/>
    <mergeCell ref="M46:M47"/>
    <mergeCell ref="J48:J49"/>
    <mergeCell ref="K48:K49"/>
    <mergeCell ref="L48:L49"/>
    <mergeCell ref="M48:M49"/>
    <mergeCell ref="P48:AN49"/>
    <mergeCell ref="A50:A51"/>
    <mergeCell ref="B50:B51"/>
    <mergeCell ref="C50:C51"/>
    <mergeCell ref="D50:D51"/>
    <mergeCell ref="E50:E51"/>
    <mergeCell ref="L50:L51"/>
    <mergeCell ref="M50:M51"/>
    <mergeCell ref="P50:AN51"/>
    <mergeCell ref="A52:A53"/>
    <mergeCell ref="B52:B53"/>
    <mergeCell ref="C52:C53"/>
    <mergeCell ref="D52:D53"/>
    <mergeCell ref="E52:E53"/>
    <mergeCell ref="F52:F53"/>
    <mergeCell ref="G52:G53"/>
    <mergeCell ref="F50:F51"/>
    <mergeCell ref="G50:G51"/>
    <mergeCell ref="H50:H51"/>
    <mergeCell ref="I50:I51"/>
    <mergeCell ref="J50:J51"/>
    <mergeCell ref="K50:K51"/>
    <mergeCell ref="A64:E64"/>
    <mergeCell ref="A65:E65"/>
    <mergeCell ref="A66:E66"/>
    <mergeCell ref="A67:E67"/>
    <mergeCell ref="A68:E68"/>
    <mergeCell ref="A69:E69"/>
    <mergeCell ref="P52:AN53"/>
    <mergeCell ref="L55:M55"/>
    <mergeCell ref="A56:G63"/>
    <mergeCell ref="H56:L56"/>
    <mergeCell ref="H57:L57"/>
    <mergeCell ref="H58:L58"/>
    <mergeCell ref="H59:L59"/>
    <mergeCell ref="H60:L60"/>
    <mergeCell ref="H61:L61"/>
    <mergeCell ref="H62:L63"/>
    <mergeCell ref="H52:H53"/>
    <mergeCell ref="I52:I53"/>
    <mergeCell ref="J52:J53"/>
    <mergeCell ref="K52:K53"/>
    <mergeCell ref="L52:L53"/>
    <mergeCell ref="M52:M53"/>
  </mergeCells>
  <conditionalFormatting sqref="I10:I16">
    <cfRule type="cellIs" dxfId="1097" priority="42" operator="greaterThan">
      <formula>0.2</formula>
    </cfRule>
  </conditionalFormatting>
  <conditionalFormatting sqref="M26:M31">
    <cfRule type="containsText" dxfId="1096" priority="29" operator="containsText" text="invalid">
      <formula>NOT(ISERROR(SEARCH("invalid",M26)))</formula>
    </cfRule>
    <cfRule type="cellIs" dxfId="1095" priority="40" operator="lessThan">
      <formula>167.5</formula>
    </cfRule>
    <cfRule type="cellIs" dxfId="1094" priority="41" operator="greaterThan">
      <formula>228.5</formula>
    </cfRule>
  </conditionalFormatting>
  <conditionalFormatting sqref="M33:M42 M44:M53">
    <cfRule type="containsText" dxfId="1093" priority="39" operator="containsText" text="INVALID">
      <formula>NOT(ISERROR(SEARCH("INVALID",M33)))</formula>
    </cfRule>
  </conditionalFormatting>
  <conditionalFormatting sqref="P33 P44 P46 P48 P50 P52 P35 P37 P39 P41">
    <cfRule type="containsText" dxfId="1092" priority="38" operator="containsText" text="Sample">
      <formula>NOT(ISERROR(SEARCH("Sample",P33)))</formula>
    </cfRule>
  </conditionalFormatting>
  <conditionalFormatting sqref="P26 P28 P30">
    <cfRule type="containsText" dxfId="1091" priority="37" operator="containsText" text="seed">
      <formula>NOT(ISERROR(SEARCH("seed",P26)))</formula>
    </cfRule>
  </conditionalFormatting>
  <conditionalFormatting sqref="P14 P10 P12">
    <cfRule type="containsText" dxfId="1090" priority="36" operator="containsText" text="contamination">
      <formula>NOT(ISERROR(SEARCH("contamination",P10)))</formula>
    </cfRule>
  </conditionalFormatting>
  <conditionalFormatting sqref="P16">
    <cfRule type="containsText" dxfId="1089" priority="35" operator="containsText" text="outside">
      <formula>NOT(ISERROR(SEARCH("outside",P16)))</formula>
    </cfRule>
  </conditionalFormatting>
  <conditionalFormatting sqref="I16 F25 I25 N26 P16 N43 N54 N32">
    <cfRule type="containsErrors" dxfId="1088" priority="34">
      <formula>ISERROR(F16)</formula>
    </cfRule>
  </conditionalFormatting>
  <conditionalFormatting sqref="M18">
    <cfRule type="containsErrors" dxfId="1087" priority="33">
      <formula>ISERROR(M18)</formula>
    </cfRule>
  </conditionalFormatting>
  <conditionalFormatting sqref="N33">
    <cfRule type="containsErrors" dxfId="1086" priority="32">
      <formula>ISERROR(N33)</formula>
    </cfRule>
  </conditionalFormatting>
  <conditionalFormatting sqref="N44">
    <cfRule type="containsErrors" dxfId="1085" priority="31">
      <formula>ISERROR(N44)</formula>
    </cfRule>
  </conditionalFormatting>
  <conditionalFormatting sqref="N55">
    <cfRule type="containsErrors" dxfId="1084" priority="30">
      <formula>ISERROR(N55)</formula>
    </cfRule>
  </conditionalFormatting>
  <conditionalFormatting sqref="M33:M42">
    <cfRule type="containsText" dxfId="1083" priority="28" operator="containsText" text="invalid">
      <formula>NOT(ISERROR(SEARCH("invalid",M33)))</formula>
    </cfRule>
  </conditionalFormatting>
  <conditionalFormatting sqref="M44:M53">
    <cfRule type="containsText" dxfId="1082" priority="27" operator="containsText" text="invalid">
      <formula>NOT(ISERROR(SEARCH("invalid",M44)))</formula>
    </cfRule>
  </conditionalFormatting>
  <conditionalFormatting sqref="I26:M31 P30 P28 P26">
    <cfRule type="cellIs" dxfId="1081" priority="25" operator="equal">
      <formula>0</formula>
    </cfRule>
    <cfRule type="containsErrors" dxfId="1080" priority="26">
      <formula>ISERROR(I26)</formula>
    </cfRule>
  </conditionalFormatting>
  <conditionalFormatting sqref="I33:M42 P41 P39 P37 P35 P33">
    <cfRule type="cellIs" dxfId="1079" priority="23" operator="equal">
      <formula>0</formula>
    </cfRule>
    <cfRule type="containsErrors" dxfId="1078" priority="24">
      <formula>ISERROR(I33)</formula>
    </cfRule>
  </conditionalFormatting>
  <conditionalFormatting sqref="I44:N53 P44 P50 P48 P46 P52">
    <cfRule type="cellIs" dxfId="1077" priority="21" operator="equal">
      <formula>0</formula>
    </cfRule>
    <cfRule type="containsErrors" dxfId="1076" priority="22">
      <formula>ISERROR(I44)</formula>
    </cfRule>
  </conditionalFormatting>
  <conditionalFormatting sqref="P30 P28 P26">
    <cfRule type="containsBlanks" dxfId="1075" priority="20">
      <formula>LEN(TRIM(P26))=0</formula>
    </cfRule>
  </conditionalFormatting>
  <conditionalFormatting sqref="I10:I15">
    <cfRule type="containsBlanks" dxfId="1074" priority="19">
      <formula>LEN(TRIM(I10))=0</formula>
    </cfRule>
  </conditionalFormatting>
  <conditionalFormatting sqref="J24:K25">
    <cfRule type="containsText" dxfId="1073" priority="18" operator="containsText" text="too">
      <formula>NOT(ISERROR(SEARCH("too",J24)))</formula>
    </cfRule>
  </conditionalFormatting>
  <conditionalFormatting sqref="E19 E21 E23 E17">
    <cfRule type="containsText" dxfId="1072" priority="17" operator="containsText" text="delete">
      <formula>NOT(ISERROR(SEARCH("delete",E17)))</formula>
    </cfRule>
  </conditionalFormatting>
  <conditionalFormatting sqref="P25">
    <cfRule type="containsText" dxfId="1071" priority="16" operator="containsText" text="seed">
      <formula>NOT(ISERROR(SEARCH("seed",P25)))</formula>
    </cfRule>
  </conditionalFormatting>
  <conditionalFormatting sqref="J24:K25 N24:N25 P25">
    <cfRule type="containsErrors" dxfId="1070" priority="15">
      <formula>ISERROR(J24)</formula>
    </cfRule>
  </conditionalFormatting>
  <conditionalFormatting sqref="M26:M31 M33:M42 M44:M53">
    <cfRule type="cellIs" dxfId="1069" priority="14" operator="lessThan">
      <formula>0</formula>
    </cfRule>
  </conditionalFormatting>
  <conditionalFormatting sqref="P17 P23 P19 P21">
    <cfRule type="containsText" dxfId="1068" priority="13" operator="containsText" text="Need">
      <formula>NOT(ISERROR(SEARCH("Need",P17)))</formula>
    </cfRule>
  </conditionalFormatting>
  <conditionalFormatting sqref="I17:I24">
    <cfRule type="expression" dxfId="1067" priority="12">
      <formula>(G17-H17&lt;2)</formula>
    </cfRule>
  </conditionalFormatting>
  <conditionalFormatting sqref="I17:I24">
    <cfRule type="expression" dxfId="1066" priority="11">
      <formula>(H17&lt;1)</formula>
    </cfRule>
  </conditionalFormatting>
  <conditionalFormatting sqref="I17:I24">
    <cfRule type="expression" dxfId="1065" priority="10">
      <formula>ISBLANK(H17)</formula>
    </cfRule>
  </conditionalFormatting>
  <conditionalFormatting sqref="E17:E18">
    <cfRule type="expression" dxfId="1064" priority="9">
      <formula>ISBLANK(H17)</formula>
    </cfRule>
  </conditionalFormatting>
  <conditionalFormatting sqref="E19:E20">
    <cfRule type="expression" dxfId="1063" priority="8">
      <formula>ISBLANK(H19)</formula>
    </cfRule>
  </conditionalFormatting>
  <conditionalFormatting sqref="E21:E22">
    <cfRule type="expression" dxfId="1062" priority="7">
      <formula>ISBLANK(H21)</formula>
    </cfRule>
  </conditionalFormatting>
  <conditionalFormatting sqref="E23:E24">
    <cfRule type="expression" dxfId="1061" priority="6">
      <formula>ISBLANK(H23)</formula>
    </cfRule>
  </conditionalFormatting>
  <conditionalFormatting sqref="P10:AN15">
    <cfRule type="containsText" dxfId="1060" priority="4" operator="containsText" text="meter">
      <formula>NOT(ISERROR(SEARCH("meter",P10)))</formula>
    </cfRule>
    <cfRule type="containsText" dxfId="1059" priority="5" operator="containsText" text="False">
      <formula>NOT(ISERROR(SEARCH("False",P10)))</formula>
    </cfRule>
  </conditionalFormatting>
  <conditionalFormatting sqref="I10:I11">
    <cfRule type="expression" dxfId="1058" priority="3">
      <formula>I10&lt;0</formula>
    </cfRule>
  </conditionalFormatting>
  <conditionalFormatting sqref="I12:I13">
    <cfRule type="expression" dxfId="1057" priority="2">
      <formula>I12&lt;0</formula>
    </cfRule>
  </conditionalFormatting>
  <conditionalFormatting sqref="I14:I15">
    <cfRule type="expression" dxfId="1056" priority="1">
      <formula>I14&lt;0</formula>
    </cfRule>
  </conditionalFormatting>
  <pageMargins left="0.7" right="0.7" top="0.75" bottom="0.75" header="0.3" footer="0.3"/>
  <pageSetup scale="50" orientation="landscape" r:id="rId1"/>
  <colBreaks count="1" manualBreakCount="1">
    <brk id="16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70"/>
  <sheetViews>
    <sheetView showGridLines="0" topLeftCell="A29" zoomScaleNormal="100" workbookViewId="0">
      <selection activeCell="A56" sqref="A56:G63"/>
    </sheetView>
  </sheetViews>
  <sheetFormatPr defaultRowHeight="12.75" x14ac:dyDescent="0.2"/>
  <cols>
    <col min="1" max="1" width="18" style="1" customWidth="1"/>
    <col min="2" max="8" width="11.7109375" style="1" customWidth="1"/>
    <col min="9" max="13" width="13.7109375" style="1" customWidth="1"/>
    <col min="14" max="14" width="15.7109375" style="1" customWidth="1"/>
    <col min="15" max="15" width="1.28515625" style="43" customWidth="1"/>
    <col min="16" max="16384" width="9.140625" style="1"/>
  </cols>
  <sheetData>
    <row r="1" spans="1:40" ht="12.75" customHeight="1" x14ac:dyDescent="0.2">
      <c r="A1" s="78" t="s">
        <v>25</v>
      </c>
      <c r="B1" s="79" t="s">
        <v>24</v>
      </c>
      <c r="C1" s="79"/>
      <c r="D1" s="19"/>
      <c r="E1" s="281" t="s">
        <v>22</v>
      </c>
      <c r="F1" s="281"/>
      <c r="G1" s="281"/>
      <c r="H1" s="281"/>
      <c r="I1" s="281"/>
      <c r="J1" s="281"/>
      <c r="K1" s="281"/>
      <c r="L1" s="281"/>
      <c r="M1" s="281"/>
      <c r="N1" s="282"/>
      <c r="O1" s="34"/>
    </row>
    <row r="2" spans="1:40" ht="12.75" customHeight="1" x14ac:dyDescent="0.2">
      <c r="A2" s="2" t="s">
        <v>19</v>
      </c>
      <c r="B2" s="3" t="s">
        <v>19</v>
      </c>
      <c r="C2" s="20"/>
      <c r="D2" s="14"/>
      <c r="E2" s="283"/>
      <c r="F2" s="283"/>
      <c r="G2" s="283"/>
      <c r="H2" s="283"/>
      <c r="I2" s="283"/>
      <c r="J2" s="283"/>
      <c r="K2" s="283"/>
      <c r="L2" s="283"/>
      <c r="M2" s="283"/>
      <c r="N2" s="284"/>
      <c r="O2" s="34"/>
    </row>
    <row r="3" spans="1:40" ht="12.75" customHeight="1" x14ac:dyDescent="0.2">
      <c r="A3" s="25"/>
      <c r="B3" s="285"/>
      <c r="C3" s="285"/>
      <c r="D3" s="23"/>
      <c r="E3" s="283"/>
      <c r="F3" s="283"/>
      <c r="G3" s="283"/>
      <c r="H3" s="283"/>
      <c r="I3" s="283"/>
      <c r="J3" s="283"/>
      <c r="K3" s="283"/>
      <c r="L3" s="283"/>
      <c r="M3" s="283"/>
      <c r="N3" s="284"/>
      <c r="O3" s="34"/>
    </row>
    <row r="4" spans="1:40" ht="12.75" customHeight="1" x14ac:dyDescent="0.2">
      <c r="A4" s="2" t="s">
        <v>20</v>
      </c>
      <c r="B4" s="3" t="s">
        <v>20</v>
      </c>
      <c r="C4" s="20"/>
      <c r="D4" s="14"/>
      <c r="E4" s="286" t="s">
        <v>21</v>
      </c>
      <c r="F4" s="286"/>
      <c r="G4" s="286"/>
      <c r="H4" s="286"/>
      <c r="I4" s="286"/>
      <c r="J4" s="286"/>
      <c r="K4" s="286"/>
      <c r="L4" s="286"/>
      <c r="M4" s="286"/>
      <c r="N4" s="287"/>
      <c r="O4" s="35"/>
    </row>
    <row r="5" spans="1:40" ht="12.75" customHeight="1" x14ac:dyDescent="0.2">
      <c r="A5" s="25"/>
      <c r="B5" s="285"/>
      <c r="C5" s="285"/>
      <c r="D5" s="23"/>
      <c r="E5" s="286"/>
      <c r="F5" s="286"/>
      <c r="G5" s="286"/>
      <c r="H5" s="286"/>
      <c r="I5" s="286"/>
      <c r="J5" s="286"/>
      <c r="K5" s="286"/>
      <c r="L5" s="286"/>
      <c r="M5" s="286"/>
      <c r="N5" s="287"/>
      <c r="O5" s="35"/>
    </row>
    <row r="6" spans="1:40" ht="12.75" customHeight="1" x14ac:dyDescent="0.2">
      <c r="A6" s="2" t="s">
        <v>36</v>
      </c>
      <c r="B6" s="3" t="s">
        <v>36</v>
      </c>
      <c r="C6" s="3"/>
      <c r="D6" s="23"/>
      <c r="E6" s="286"/>
      <c r="F6" s="286"/>
      <c r="G6" s="286"/>
      <c r="H6" s="286"/>
      <c r="I6" s="286"/>
      <c r="J6" s="286"/>
      <c r="K6" s="286"/>
      <c r="L6" s="286"/>
      <c r="M6" s="286"/>
      <c r="N6" s="287"/>
      <c r="O6" s="35"/>
    </row>
    <row r="7" spans="1:40" ht="12.75" customHeight="1" x14ac:dyDescent="0.2">
      <c r="A7" s="24"/>
      <c r="B7" s="288"/>
      <c r="C7" s="288"/>
      <c r="D7" s="31"/>
      <c r="E7" s="289"/>
      <c r="F7" s="289"/>
      <c r="G7" s="289"/>
      <c r="H7" s="289"/>
      <c r="I7" s="289"/>
      <c r="J7" s="289"/>
      <c r="K7" s="289"/>
      <c r="L7" s="21"/>
      <c r="M7" s="289"/>
      <c r="N7" s="290"/>
      <c r="O7" s="36"/>
    </row>
    <row r="8" spans="1:40" ht="14.25" customHeight="1" x14ac:dyDescent="0.2">
      <c r="A8" s="262" t="s">
        <v>0</v>
      </c>
      <c r="B8" s="83" t="s">
        <v>1</v>
      </c>
      <c r="C8" s="82" t="s">
        <v>40</v>
      </c>
      <c r="D8" s="264" t="s">
        <v>9</v>
      </c>
      <c r="E8" s="264" t="s">
        <v>10</v>
      </c>
      <c r="F8" s="264" t="s">
        <v>11</v>
      </c>
      <c r="G8" s="266" t="s">
        <v>7</v>
      </c>
      <c r="H8" s="266"/>
      <c r="I8" s="267" t="s">
        <v>37</v>
      </c>
      <c r="J8" s="267" t="s">
        <v>8</v>
      </c>
      <c r="K8" s="267" t="s">
        <v>12</v>
      </c>
      <c r="L8" s="267" t="s">
        <v>38</v>
      </c>
      <c r="M8" s="267" t="s">
        <v>39</v>
      </c>
      <c r="N8" s="299" t="s">
        <v>13</v>
      </c>
      <c r="O8" s="37"/>
    </row>
    <row r="9" spans="1:40" ht="55.5" customHeight="1" thickBot="1" x14ac:dyDescent="0.25">
      <c r="A9" s="263"/>
      <c r="B9" s="301" t="s">
        <v>43</v>
      </c>
      <c r="C9" s="302"/>
      <c r="D9" s="265"/>
      <c r="E9" s="265"/>
      <c r="F9" s="265"/>
      <c r="G9" s="69" t="s">
        <v>2</v>
      </c>
      <c r="H9" s="69" t="s">
        <v>3</v>
      </c>
      <c r="I9" s="268"/>
      <c r="J9" s="268"/>
      <c r="K9" s="268"/>
      <c r="L9" s="268"/>
      <c r="M9" s="268"/>
      <c r="N9" s="300"/>
      <c r="O9" s="37"/>
    </row>
    <row r="10" spans="1:40" ht="15" customHeight="1" x14ac:dyDescent="0.2">
      <c r="A10" s="276" t="s">
        <v>45</v>
      </c>
      <c r="B10" s="277"/>
      <c r="C10" s="165"/>
      <c r="D10" s="254">
        <v>1</v>
      </c>
      <c r="E10" s="292"/>
      <c r="F10" s="293"/>
      <c r="G10" s="279"/>
      <c r="H10" s="280"/>
      <c r="I10" s="271" t="str">
        <f>IF(AND(G10&gt;0,H10&gt;0),G10-H10,"")</f>
        <v/>
      </c>
      <c r="J10" s="90"/>
      <c r="K10" s="91"/>
      <c r="L10" s="71"/>
      <c r="M10" s="71"/>
      <c r="N10" s="72"/>
      <c r="O10" s="85"/>
      <c r="P10" s="136" t="str">
        <f>IF(ISBLANK(H10),"",IF(AND(I10&gt;0.2,I10&lt;0.3),"Contamination, Labware, or Supersaturation of Dilution (D.I.) water.",IF(AND(I10&gt;0.29),"Review SOP's and fix the contamination issue.",IF(AND(I10&lt;0),"D.O. meter equipment issues."))))</f>
        <v/>
      </c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</row>
    <row r="11" spans="1:40" ht="15" customHeight="1" x14ac:dyDescent="0.2">
      <c r="A11" s="272"/>
      <c r="B11" s="278"/>
      <c r="C11" s="148"/>
      <c r="D11" s="255"/>
      <c r="E11" s="294"/>
      <c r="F11" s="295"/>
      <c r="G11" s="274"/>
      <c r="H11" s="201"/>
      <c r="I11" s="269"/>
      <c r="J11" s="92"/>
      <c r="K11" s="93"/>
      <c r="L11" s="59"/>
      <c r="M11" s="59"/>
      <c r="N11" s="61"/>
      <c r="O11" s="85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</row>
    <row r="12" spans="1:40" ht="15" customHeight="1" x14ac:dyDescent="0.2">
      <c r="A12" s="258" t="s">
        <v>45</v>
      </c>
      <c r="B12" s="273"/>
      <c r="C12" s="148"/>
      <c r="D12" s="255">
        <v>2</v>
      </c>
      <c r="E12" s="294"/>
      <c r="F12" s="295"/>
      <c r="G12" s="170"/>
      <c r="H12" s="170"/>
      <c r="I12" s="269" t="str">
        <f>IF(AND(G12&gt;0,H12&gt;0),G12-H12,"")</f>
        <v/>
      </c>
      <c r="J12" s="92"/>
      <c r="K12" s="93"/>
      <c r="L12" s="59"/>
      <c r="M12" s="59"/>
      <c r="N12" s="61"/>
      <c r="O12" s="86"/>
      <c r="P12" s="136" t="str">
        <f>IF(ISBLANK(H12),"",IF(AND(I12&gt;0.2,I12&lt;0.3),"Contamination, Labware, or Supersaturation of Dilution (D.I.) water.",IF(AND(I12&gt;0.29),"Review SOP's and fix the contamination issue.",IF(AND(I12&lt;0),"D.O. meter equipment issues."))))</f>
        <v/>
      </c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</row>
    <row r="13" spans="1:40" ht="15" customHeight="1" x14ac:dyDescent="0.2">
      <c r="A13" s="272"/>
      <c r="B13" s="274"/>
      <c r="C13" s="148"/>
      <c r="D13" s="255"/>
      <c r="E13" s="294"/>
      <c r="F13" s="295"/>
      <c r="G13" s="275"/>
      <c r="H13" s="275"/>
      <c r="I13" s="270"/>
      <c r="J13" s="92"/>
      <c r="K13" s="93"/>
      <c r="L13" s="59"/>
      <c r="M13" s="59"/>
      <c r="N13" s="61"/>
      <c r="O13" s="8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</row>
    <row r="14" spans="1:40" ht="15" customHeight="1" x14ac:dyDescent="0.2">
      <c r="A14" s="325" t="s">
        <v>45</v>
      </c>
      <c r="B14" s="278"/>
      <c r="C14" s="148"/>
      <c r="D14" s="255">
        <v>3</v>
      </c>
      <c r="E14" s="294"/>
      <c r="F14" s="295"/>
      <c r="G14" s="147"/>
      <c r="H14" s="147"/>
      <c r="I14" s="269" t="str">
        <f>IF(AND(G14&gt;0,H14&gt;0),G14-H14,"")</f>
        <v/>
      </c>
      <c r="J14" s="92"/>
      <c r="K14" s="93"/>
      <c r="L14" s="59"/>
      <c r="M14" s="59"/>
      <c r="N14" s="61"/>
      <c r="O14" s="86"/>
      <c r="P14" s="136" t="str">
        <f>IF(ISBLANK(H14),"",IF(AND(I14&gt;0.2,I14&lt;0.3),"Contamination, Labware, or Supersaturation of Dilution (D.I.) water.",IF(AND(I14&gt;0.29),"Review SOP's and fix the contamination issue.",IF(AND(I14&lt;0),"D.O. meter equipment issues."))))</f>
        <v/>
      </c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</row>
    <row r="15" spans="1:40" ht="15" customHeight="1" thickBot="1" x14ac:dyDescent="0.25">
      <c r="A15" s="326"/>
      <c r="B15" s="291"/>
      <c r="C15" s="149"/>
      <c r="D15" s="260"/>
      <c r="E15" s="296"/>
      <c r="F15" s="297"/>
      <c r="G15" s="156"/>
      <c r="H15" s="156"/>
      <c r="I15" s="298"/>
      <c r="J15" s="92"/>
      <c r="K15" s="93"/>
      <c r="L15" s="59"/>
      <c r="M15" s="59"/>
      <c r="N15" s="62"/>
      <c r="O15" s="8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</row>
    <row r="16" spans="1:40" ht="13.5" thickBot="1" x14ac:dyDescent="0.25">
      <c r="A16" s="8" t="s">
        <v>6</v>
      </c>
      <c r="B16" s="11"/>
      <c r="C16" s="9"/>
      <c r="D16" s="10"/>
      <c r="E16" s="31"/>
      <c r="F16" s="47"/>
      <c r="G16" s="251" t="s">
        <v>17</v>
      </c>
      <c r="H16" s="252"/>
      <c r="I16" s="80" t="e">
        <f>AVERAGEIF(I10:I15,"&gt;0")</f>
        <v>#DIV/0!</v>
      </c>
      <c r="J16" s="92"/>
      <c r="K16" s="93"/>
      <c r="L16" s="59"/>
      <c r="M16" s="59"/>
      <c r="N16" s="63"/>
      <c r="O16" s="87"/>
      <c r="P16" s="336" t="e">
        <f>IF(I16&gt;0.2,"Outside QA/QC parameters.","")</f>
        <v>#DIV/0!</v>
      </c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</row>
    <row r="17" spans="1:40" ht="15" customHeight="1" x14ac:dyDescent="0.2">
      <c r="A17" s="276" t="s">
        <v>4</v>
      </c>
      <c r="B17" s="165"/>
      <c r="C17" s="165"/>
      <c r="D17" s="254">
        <v>4</v>
      </c>
      <c r="E17" s="333" t="str">
        <f t="shared" ref="E17:E23" si="0">IF(AND(I17&gt;=2,H17&gt;=1),"","Delete Seed Values")</f>
        <v>Delete Seed Values</v>
      </c>
      <c r="F17" s="340"/>
      <c r="G17" s="169"/>
      <c r="H17" s="169"/>
      <c r="I17" s="334" t="str">
        <f t="shared" ref="I17:I23" si="1">IF(ISBLANK(H17),"",(G17-H17))</f>
        <v/>
      </c>
      <c r="J17" s="60"/>
      <c r="K17" s="60"/>
      <c r="L17" s="58"/>
      <c r="M17" s="58"/>
      <c r="N17" s="64"/>
      <c r="O17" s="84"/>
      <c r="P17" s="335" t="str">
        <f>IF(ISBLANK(H17),"",IF(AND(H17&lt;1),"Need to DELETE this individual seed control sample to perform accuarate SCF calculation. D.O. Depletion &lt; 1.0 mg/L remaining in bottle. Environmental sample too strong. Use LESS Sample. Need more nutrient water in bottle. Sample is not dilute enough.",IF(AND(G17-H17&lt;2),"Need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</row>
    <row r="18" spans="1:40" ht="15" customHeight="1" x14ac:dyDescent="0.2">
      <c r="A18" s="272"/>
      <c r="B18" s="148"/>
      <c r="C18" s="148"/>
      <c r="D18" s="255"/>
      <c r="E18" s="333"/>
      <c r="F18" s="256"/>
      <c r="G18" s="147"/>
      <c r="H18" s="147"/>
      <c r="I18" s="257"/>
      <c r="J18" s="60"/>
      <c r="K18" s="60"/>
      <c r="L18" s="10"/>
      <c r="M18" s="54"/>
      <c r="N18" s="65"/>
      <c r="O18" s="38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</row>
    <row r="19" spans="1:40" ht="15" customHeight="1" x14ac:dyDescent="0.2">
      <c r="A19" s="258" t="s">
        <v>4</v>
      </c>
      <c r="B19" s="148"/>
      <c r="C19" s="148"/>
      <c r="D19" s="255">
        <v>5</v>
      </c>
      <c r="E19" s="333" t="str">
        <f t="shared" si="0"/>
        <v>Delete Seed Values</v>
      </c>
      <c r="F19" s="256"/>
      <c r="G19" s="147"/>
      <c r="H19" s="147"/>
      <c r="I19" s="257" t="str">
        <f t="shared" si="1"/>
        <v/>
      </c>
      <c r="J19" s="60"/>
      <c r="K19" s="60"/>
      <c r="L19" s="55"/>
      <c r="M19" s="56"/>
      <c r="N19" s="75"/>
      <c r="O19" s="31"/>
      <c r="P19" s="335" t="str">
        <f t="shared" ref="P19" si="2">IF(ISBLANK(H19),"",IF(AND(H19&lt;1),"Need to DELETE this individual seed control sample to perform accuarate SCF calculation. D.O. Depletion &lt; 1.0 mg/L remaining in bottle. Environmental sample too strong. Use LESS Sample. Need more nutrient water in bottle. Sample is not dilute enough.",IF(AND(G19-H19&lt;2),"Need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</row>
    <row r="20" spans="1:40" ht="15" customHeight="1" x14ac:dyDescent="0.2">
      <c r="A20" s="272"/>
      <c r="B20" s="148"/>
      <c r="C20" s="148"/>
      <c r="D20" s="255"/>
      <c r="E20" s="333"/>
      <c r="F20" s="256"/>
      <c r="G20" s="147"/>
      <c r="H20" s="147"/>
      <c r="I20" s="257"/>
      <c r="J20" s="60"/>
      <c r="K20" s="60"/>
      <c r="L20" s="57"/>
      <c r="M20" s="56"/>
      <c r="N20" s="75"/>
      <c r="O20" s="31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</row>
    <row r="21" spans="1:40" ht="15" customHeight="1" x14ac:dyDescent="0.2">
      <c r="A21" s="258" t="s">
        <v>44</v>
      </c>
      <c r="B21" s="148"/>
      <c r="C21" s="148"/>
      <c r="D21" s="255">
        <v>6</v>
      </c>
      <c r="E21" s="333" t="str">
        <f t="shared" si="0"/>
        <v>Delete Seed Values</v>
      </c>
      <c r="F21" s="256"/>
      <c r="G21" s="147"/>
      <c r="H21" s="147"/>
      <c r="I21" s="257" t="str">
        <f t="shared" si="1"/>
        <v/>
      </c>
      <c r="J21" s="60"/>
      <c r="K21" s="60"/>
      <c r="L21" s="57"/>
      <c r="M21" s="56"/>
      <c r="N21" s="75"/>
      <c r="O21" s="31"/>
      <c r="P21" s="335" t="str">
        <f t="shared" ref="P21" si="3">IF(ISBLANK(H21),"",IF(AND(H21&lt;1),"Need to DELETE this individual seed control sample to perform accuarate SCF calculation. D.O. Depletion &lt; 1.0 mg/L remaining in bottle. Environmental sample too strong. Use LESS Sample. Need more nutrient water in bottle. Sample is not dilute enough.",IF(AND(G21-H21&lt;2),"Need to DELETE this individual seed control sample to perform accuarate SCF calculation. D.O. Depletion less than at least 2.0 mg/L. Environmental sample too weak. Use MORE Sample. Need less nutrient water in bottle. Sample is too dilute.","")))</f>
        <v/>
      </c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</row>
    <row r="22" spans="1:40" ht="15" customHeight="1" x14ac:dyDescent="0.2">
      <c r="A22" s="272"/>
      <c r="B22" s="148"/>
      <c r="C22" s="148"/>
      <c r="D22" s="255"/>
      <c r="E22" s="333"/>
      <c r="F22" s="256"/>
      <c r="G22" s="147"/>
      <c r="H22" s="147"/>
      <c r="I22" s="257"/>
      <c r="J22" s="60"/>
      <c r="K22" s="60"/>
      <c r="L22" s="57"/>
      <c r="M22" s="56"/>
      <c r="N22" s="75"/>
      <c r="O22" s="31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</row>
    <row r="23" spans="1:40" ht="15" customHeight="1" thickBot="1" x14ac:dyDescent="0.25">
      <c r="A23" s="258" t="s">
        <v>4</v>
      </c>
      <c r="B23" s="148"/>
      <c r="C23" s="148"/>
      <c r="D23" s="255">
        <v>7</v>
      </c>
      <c r="E23" s="333" t="str">
        <f t="shared" si="0"/>
        <v>Delete Seed Values</v>
      </c>
      <c r="F23" s="148"/>
      <c r="G23" s="147"/>
      <c r="H23" s="147"/>
      <c r="I23" s="257" t="str">
        <f t="shared" si="1"/>
        <v/>
      </c>
      <c r="J23" s="73"/>
      <c r="K23" s="73"/>
      <c r="L23" s="74"/>
      <c r="M23" s="76"/>
      <c r="N23" s="77"/>
      <c r="O23" s="31"/>
      <c r="P23" s="335" t="str">
        <f t="shared" ref="P23" si="4">IF(ISBLANK(H23),"",IF(AND(H23&lt;1),"Need to DELETE mLs Seed to perform accuarate SCF calculation. D.O. Depletion &lt; 1.0 mg/L remaining in bottle. Environmental sample too strong. Use LESS Sample. Need more nutrient water in bottle. Sample is not dilute enough.",IF(AND(G23-H23&lt;2),"Need to DELETE mLs Seed to perform accuarate SCF calculation. D.O. Depletion less than at least 2.0 mg/L. Environmental sample too weak. Use MORE Sample. Need less nutrient water in bottle. Sample is too dilute.","")))</f>
        <v/>
      </c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</row>
    <row r="24" spans="1:40" ht="15" customHeight="1" thickBot="1" x14ac:dyDescent="0.25">
      <c r="A24" s="259"/>
      <c r="B24" s="149"/>
      <c r="C24" s="149"/>
      <c r="D24" s="260"/>
      <c r="E24" s="333"/>
      <c r="F24" s="149"/>
      <c r="G24" s="156"/>
      <c r="H24" s="156"/>
      <c r="I24" s="261"/>
      <c r="J24" s="328" t="e">
        <f>IF(N24&lt;0.6,"SCF too Weak?","")</f>
        <v>#DIV/0!</v>
      </c>
      <c r="K24" s="328"/>
      <c r="L24" s="327" t="s">
        <v>46</v>
      </c>
      <c r="M24" s="327"/>
      <c r="N24" s="324" t="e">
        <f>IF(F25&gt;0,I25/F25,"")</f>
        <v>#DIV/0!</v>
      </c>
      <c r="O24" s="31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</row>
    <row r="25" spans="1:40" ht="15" customHeight="1" thickBot="1" x14ac:dyDescent="0.25">
      <c r="A25" s="8" t="s">
        <v>6</v>
      </c>
      <c r="B25" s="11"/>
      <c r="C25" s="9"/>
      <c r="D25" s="10"/>
      <c r="E25" s="31"/>
      <c r="F25" s="68" t="e">
        <f>AVERAGEIF(F17:F24,"&gt;0")</f>
        <v>#DIV/0!</v>
      </c>
      <c r="G25" s="251"/>
      <c r="H25" s="252"/>
      <c r="I25" s="81" t="e">
        <f>AVERAGEIF(I17:I24,"&gt;0")</f>
        <v>#DIV/0!</v>
      </c>
      <c r="J25" s="328" t="e">
        <f>IF(N24&gt;1,"SCF too Strong?","")</f>
        <v>#DIV/0!</v>
      </c>
      <c r="K25" s="328"/>
      <c r="L25" s="327"/>
      <c r="M25" s="327"/>
      <c r="N25" s="324"/>
      <c r="O25" s="31"/>
      <c r="P25" s="335" t="e">
        <f>IF(AND(N24&gt;1),"Increase dilution water. Seed correction sample too strong.",IF(AND(N24&lt;0.6),"Decrease dilution water. Seed correction sample too weak.",""))</f>
        <v>#DIV/0!</v>
      </c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</row>
    <row r="26" spans="1:40" ht="15" customHeight="1" x14ac:dyDescent="0.2">
      <c r="A26" s="253" t="s">
        <v>14</v>
      </c>
      <c r="B26" s="165"/>
      <c r="C26" s="165"/>
      <c r="D26" s="254">
        <v>8</v>
      </c>
      <c r="E26" s="167"/>
      <c r="F26" s="165"/>
      <c r="G26" s="169"/>
      <c r="H26" s="169"/>
      <c r="I26" s="238" t="str">
        <f>IF(AND(G26&gt;0,H26&gt;0),G26-H26,"")</f>
        <v/>
      </c>
      <c r="J26" s="238" t="str">
        <f>IF(F26&gt;0,N24*F26,"")</f>
        <v/>
      </c>
      <c r="K26" s="238" t="str">
        <f>IF(AND(G26&gt;0,H26&gt;0),I26-J26,"")</f>
        <v/>
      </c>
      <c r="L26" s="240">
        <f>IF(E26&gt;0,300/E26,0)</f>
        <v>0</v>
      </c>
      <c r="M26" s="240" t="str">
        <f>IF(AND(I26&gt;=2,H26&gt;=1),L26*K26,"INVALID")</f>
        <v>INVALID</v>
      </c>
      <c r="N26" s="242" t="e">
        <f>N32</f>
        <v>#DIV/0!</v>
      </c>
      <c r="O26" s="32"/>
      <c r="P26" s="136" t="str">
        <f>IF(ISBLANK(H26),"",IF(AND(M26&gt;228.5),"Decrease mLs of seed delivered to GGA bottle. Confirm with last 20 Standard deviation results.",IF(AND(M26&lt;167.5),"Increase mLs of seed delivered to GGA bottle. Confirm with last 20 Standard deviation results.","")))</f>
        <v/>
      </c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</row>
    <row r="27" spans="1:40" ht="15" customHeight="1" x14ac:dyDescent="0.2">
      <c r="A27" s="233"/>
      <c r="B27" s="148"/>
      <c r="C27" s="148"/>
      <c r="D27" s="255"/>
      <c r="E27" s="152"/>
      <c r="F27" s="148"/>
      <c r="G27" s="147"/>
      <c r="H27" s="147"/>
      <c r="I27" s="228"/>
      <c r="J27" s="239"/>
      <c r="K27" s="228"/>
      <c r="L27" s="241"/>
      <c r="M27" s="241"/>
      <c r="N27" s="243"/>
      <c r="O27" s="32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</row>
    <row r="28" spans="1:40" ht="15" customHeight="1" x14ac:dyDescent="0.2">
      <c r="A28" s="233" t="s">
        <v>14</v>
      </c>
      <c r="B28" s="148"/>
      <c r="C28" s="148"/>
      <c r="D28" s="235">
        <v>9</v>
      </c>
      <c r="E28" s="229"/>
      <c r="F28" s="227" t="str">
        <f>IF(F26&gt;0,F26,"")</f>
        <v/>
      </c>
      <c r="G28" s="147"/>
      <c r="H28" s="147"/>
      <c r="I28" s="228" t="str">
        <f>IF(AND(G28&gt;0,H28&gt;0),G28-H28,"")</f>
        <v/>
      </c>
      <c r="J28" s="239" t="e">
        <f>IF(F28&gt;0,N24*F28,"")</f>
        <v>#DIV/0!</v>
      </c>
      <c r="K28" s="239" t="str">
        <f>IF(AND(G28&gt;0,H28&gt;0),I28-J28,"")</f>
        <v/>
      </c>
      <c r="L28" s="247">
        <f>IF(E28&gt;0,300/E28,0)</f>
        <v>0</v>
      </c>
      <c r="M28" s="241" t="str">
        <f t="shared" ref="M28" si="5">IF(AND(I28&gt;=2,H28&gt;=1),L28*K28,"INVALID")</f>
        <v>INVALID</v>
      </c>
      <c r="N28" s="243"/>
      <c r="O28" s="32"/>
      <c r="P28" s="136" t="str">
        <f>IF(ISBLANK(H28),"",IF(AND(M28&gt;228.5),"Decrease mLs of seed delivered to GGA bottle. Confirm with last 20 Standard deviation results.",IF(AND(M28&lt;167.5),"Increase mLs of seed delivered to GGA bottle. Confirm with last 20 Standard deviation results.","")))</f>
        <v/>
      </c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</row>
    <row r="29" spans="1:40" ht="15" customHeight="1" x14ac:dyDescent="0.2">
      <c r="A29" s="233"/>
      <c r="B29" s="148"/>
      <c r="C29" s="148"/>
      <c r="D29" s="237"/>
      <c r="E29" s="229"/>
      <c r="F29" s="227"/>
      <c r="G29" s="147"/>
      <c r="H29" s="147"/>
      <c r="I29" s="228"/>
      <c r="J29" s="245"/>
      <c r="K29" s="246"/>
      <c r="L29" s="248"/>
      <c r="M29" s="241"/>
      <c r="N29" s="243"/>
      <c r="O29" s="32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</row>
    <row r="30" spans="1:40" ht="15" customHeight="1" x14ac:dyDescent="0.2">
      <c r="A30" s="233" t="s">
        <v>14</v>
      </c>
      <c r="B30" s="148"/>
      <c r="C30" s="148"/>
      <c r="D30" s="235">
        <v>10</v>
      </c>
      <c r="E30" s="229"/>
      <c r="F30" s="227" t="str">
        <f>IF(F26&gt;0,F26,"")</f>
        <v/>
      </c>
      <c r="G30" s="147"/>
      <c r="H30" s="147"/>
      <c r="I30" s="228" t="str">
        <f>IF(AND(G30&gt;0,H30&gt;0),G30-H30,"")</f>
        <v/>
      </c>
      <c r="J30" s="239" t="e">
        <f>IF(F30&gt;0,N24*F30,"")</f>
        <v>#DIV/0!</v>
      </c>
      <c r="K30" s="228" t="str">
        <f>IF(AND(G30&gt;0,H30&gt;0),I30-J30,"")</f>
        <v/>
      </c>
      <c r="L30" s="241">
        <f>IF(E30&gt;0,300/E30,0)</f>
        <v>0</v>
      </c>
      <c r="M30" s="241" t="str">
        <f t="shared" ref="M30" si="6">IF(AND(I30&gt;=2,H30&gt;=1),L30*K30,"INVALID")</f>
        <v>INVALID</v>
      </c>
      <c r="N30" s="243"/>
      <c r="O30" s="32"/>
      <c r="P30" s="136" t="str">
        <f t="shared" ref="P30" si="7">IF(ISBLANK(H30),"",IF(AND(M30&gt;228.5),"Decrease mLs of seed delivered to GGA bottle. Confirm with last 20 Standard deviation results.",IF(AND(M30&lt;167.5),"Increase mLs of seed delivered to GGA bottle. Confirm with last 20 Standard deviation results.","")))</f>
        <v/>
      </c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</row>
    <row r="31" spans="1:40" ht="15" customHeight="1" thickBot="1" x14ac:dyDescent="0.25">
      <c r="A31" s="234"/>
      <c r="B31" s="149"/>
      <c r="C31" s="149"/>
      <c r="D31" s="236"/>
      <c r="E31" s="230"/>
      <c r="F31" s="231"/>
      <c r="G31" s="147"/>
      <c r="H31" s="147"/>
      <c r="I31" s="232"/>
      <c r="J31" s="249"/>
      <c r="K31" s="232"/>
      <c r="L31" s="250"/>
      <c r="M31" s="250"/>
      <c r="N31" s="244"/>
      <c r="O31" s="32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</row>
    <row r="32" spans="1:40" ht="13.5" thickBot="1" x14ac:dyDescent="0.25">
      <c r="A32" s="8" t="s">
        <v>6</v>
      </c>
      <c r="B32" s="50"/>
      <c r="C32" s="9"/>
      <c r="D32" s="10"/>
      <c r="E32" s="9"/>
      <c r="F32" s="51"/>
      <c r="G32" s="50"/>
      <c r="H32" s="50"/>
      <c r="I32" s="49"/>
      <c r="J32" s="11"/>
      <c r="K32" s="11"/>
      <c r="L32" s="49"/>
      <c r="M32" s="48" t="s">
        <v>5</v>
      </c>
      <c r="N32" s="52" t="e">
        <f>AVERAGEIF(M26:M31,"&gt;0")</f>
        <v>#DIV/0!</v>
      </c>
      <c r="O32" s="33"/>
      <c r="P32" s="45"/>
      <c r="Q32" s="45"/>
      <c r="R32" s="45"/>
      <c r="S32" s="45"/>
      <c r="T32" s="45"/>
      <c r="U32" s="45"/>
      <c r="V32" s="45"/>
      <c r="W32" s="45"/>
      <c r="X32" s="45"/>
      <c r="Y32" s="46"/>
      <c r="Z32" s="46"/>
      <c r="AA32" s="46"/>
      <c r="AB32" s="46"/>
      <c r="AC32" s="46"/>
      <c r="AD32" s="46"/>
      <c r="AE32" s="46"/>
    </row>
    <row r="33" spans="1:40" ht="15" customHeight="1" x14ac:dyDescent="0.2">
      <c r="A33" s="209" t="s">
        <v>15</v>
      </c>
      <c r="B33" s="211"/>
      <c r="C33" s="211"/>
      <c r="D33" s="212">
        <v>11</v>
      </c>
      <c r="E33" s="213"/>
      <c r="F33" s="214"/>
      <c r="G33" s="217"/>
      <c r="H33" s="195"/>
      <c r="I33" s="196" t="str">
        <f>IF(AND(G33&gt;0,H33&gt;0),G33-H33,"")</f>
        <v/>
      </c>
      <c r="J33" s="203"/>
      <c r="K33" s="206" t="str">
        <f>IF(AND(G33&gt;0,H33&gt;0),I33-J33,"")</f>
        <v/>
      </c>
      <c r="L33" s="218">
        <f>IF(E33&gt;0,300/E33,0)</f>
        <v>0</v>
      </c>
      <c r="M33" s="219" t="str">
        <f>IF(AND(I33&gt;=2,H33&gt;=1),L33*K33,"INVALID")</f>
        <v>INVALID</v>
      </c>
      <c r="N33" s="179" t="e">
        <f>N43</f>
        <v>#DIV/0!</v>
      </c>
      <c r="O33" s="39"/>
      <c r="P33" s="136" t="str">
        <f>IF(ISBLANK(H33),"",IF(AND(H33&lt;1),"D.O. Depletion &lt; 1.0 mg/L remaining in bottle. Environmental sample too strong. Use LESS Sample. Need more nutrient water in bottle. Sample is not dilute enough.",IF(AND(G33-H33&lt;2),"D.O. Depletion less than at least 2.0 mg/L. Environmental sample too weak. Use MORE Sample. Need less nutrient water in bottle. Sample is too dilute.","")))</f>
        <v/>
      </c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</row>
    <row r="34" spans="1:40" ht="15" customHeight="1" x14ac:dyDescent="0.2">
      <c r="A34" s="210"/>
      <c r="B34" s="185"/>
      <c r="C34" s="185"/>
      <c r="D34" s="187"/>
      <c r="E34" s="189"/>
      <c r="F34" s="215"/>
      <c r="G34" s="191"/>
      <c r="H34" s="193"/>
      <c r="I34" s="197"/>
      <c r="J34" s="204"/>
      <c r="K34" s="175"/>
      <c r="L34" s="178"/>
      <c r="M34" s="172"/>
      <c r="N34" s="180"/>
      <c r="O34" s="40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</row>
    <row r="35" spans="1:40" ht="15" customHeight="1" x14ac:dyDescent="0.2">
      <c r="A35" s="182" t="s">
        <v>15</v>
      </c>
      <c r="B35" s="184"/>
      <c r="C35" s="184"/>
      <c r="D35" s="186">
        <v>12</v>
      </c>
      <c r="E35" s="188"/>
      <c r="F35" s="215"/>
      <c r="G35" s="190"/>
      <c r="H35" s="192"/>
      <c r="I35" s="194" t="str">
        <f t="shared" ref="I35" si="8">IF(AND(G35&gt;0,H35&gt;0),G35-H35,"")</f>
        <v/>
      </c>
      <c r="J35" s="204"/>
      <c r="K35" s="175" t="str">
        <f t="shared" ref="K35" si="9">IF(AND(G35&gt;0,H35&gt;0),I35-J35,"")</f>
        <v/>
      </c>
      <c r="L35" s="172">
        <f t="shared" ref="L35" si="10">IF(E35&gt;0,300/E35,0)</f>
        <v>0</v>
      </c>
      <c r="M35" s="172" t="str">
        <f>IF(AND(I35&gt;=2,H35&gt;=1),L35*K35,"INVALID")</f>
        <v>INVALID</v>
      </c>
      <c r="N35" s="180"/>
      <c r="O35" s="40"/>
      <c r="P35" s="136" t="str">
        <f t="shared" ref="P35" si="11">IF(ISBLANK(H35),"",IF(AND(H35&lt;1),"D.O. Depletion &lt; 1.0 mg/L remaining in bottle. Environmental sample too strong. Use LESS Sample. Need more nutrient water in bottle. Sample is not dilute enough.",IF(AND(G35-H35&lt;2),"D.O. Depletion less than at least 2.0 mg/L. Environmental sample too weak. Use MORE Sample. Need less nutrient water in bottle. Sample is too dilute.","")))</f>
        <v/>
      </c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</row>
    <row r="36" spans="1:40" ht="15" customHeight="1" x14ac:dyDescent="0.2">
      <c r="A36" s="183"/>
      <c r="B36" s="185"/>
      <c r="C36" s="185"/>
      <c r="D36" s="187"/>
      <c r="E36" s="189"/>
      <c r="F36" s="215"/>
      <c r="G36" s="191"/>
      <c r="H36" s="193"/>
      <c r="I36" s="194"/>
      <c r="J36" s="204"/>
      <c r="K36" s="175"/>
      <c r="L36" s="172"/>
      <c r="M36" s="172"/>
      <c r="N36" s="180"/>
      <c r="O36" s="40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</row>
    <row r="37" spans="1:40" ht="15" customHeight="1" x14ac:dyDescent="0.2">
      <c r="A37" s="198" t="s">
        <v>15</v>
      </c>
      <c r="B37" s="184"/>
      <c r="C37" s="184"/>
      <c r="D37" s="186">
        <v>13</v>
      </c>
      <c r="E37" s="188"/>
      <c r="F37" s="215"/>
      <c r="G37" s="190"/>
      <c r="H37" s="192"/>
      <c r="I37" s="194" t="str">
        <f t="shared" ref="I37:I41" si="12">IF(AND(G37&gt;0,H37&gt;0),G37-H37,"")</f>
        <v/>
      </c>
      <c r="J37" s="204"/>
      <c r="K37" s="175" t="str">
        <f t="shared" ref="K37" si="13">IF(AND(G37&gt;0,H37&gt;0),I37-J37,"")</f>
        <v/>
      </c>
      <c r="L37" s="172">
        <f t="shared" ref="L37" si="14">IF(E37&gt;0,300/E37,0)</f>
        <v>0</v>
      </c>
      <c r="M37" s="172" t="str">
        <f>IF(AND(I37&gt;=2,H37&gt;=1),L37*K37,"INVALID")</f>
        <v>INVALID</v>
      </c>
      <c r="N37" s="180"/>
      <c r="O37" s="40"/>
      <c r="P37" s="136" t="str">
        <f t="shared" ref="P37" si="15">IF(ISBLANK(H37),"",IF(AND(H37&lt;1),"D.O. Depletion &lt; 1.0 mg/L remaining in bottle. Environmental sample too strong. Use LESS Sample. Need more nutrient water in bottle. Sample is not dilute enough.",IF(AND(G37-H37&lt;2),"D.O. Depletion less than at least 2.0 mg/L. Environmental sample too weak. Use MORE Sample. Need less nutrient water in bottle. Sample is too dilute.","")))</f>
        <v/>
      </c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</row>
    <row r="38" spans="1:40" ht="15" customHeight="1" x14ac:dyDescent="0.2">
      <c r="A38" s="182"/>
      <c r="B38" s="220"/>
      <c r="C38" s="220"/>
      <c r="D38" s="221"/>
      <c r="E38" s="222"/>
      <c r="F38" s="215"/>
      <c r="G38" s="223"/>
      <c r="H38" s="224"/>
      <c r="I38" s="173"/>
      <c r="J38" s="204"/>
      <c r="K38" s="175"/>
      <c r="L38" s="172"/>
      <c r="M38" s="172"/>
      <c r="N38" s="180"/>
      <c r="O38" s="41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</row>
    <row r="39" spans="1:40" ht="15" customHeight="1" x14ac:dyDescent="0.2">
      <c r="A39" s="198" t="s">
        <v>15</v>
      </c>
      <c r="B39" s="184"/>
      <c r="C39" s="184"/>
      <c r="D39" s="186">
        <v>14</v>
      </c>
      <c r="E39" s="199"/>
      <c r="F39" s="215"/>
      <c r="G39" s="170"/>
      <c r="H39" s="170"/>
      <c r="I39" s="173" t="str">
        <f t="shared" si="12"/>
        <v/>
      </c>
      <c r="J39" s="204"/>
      <c r="K39" s="175" t="str">
        <f>IF(AND(G39&gt;0,H39&gt;0),I39-J39,"")</f>
        <v/>
      </c>
      <c r="L39" s="178">
        <f>IF(E39&gt;0,300/E39,0)</f>
        <v>0</v>
      </c>
      <c r="M39" s="172" t="str">
        <f>IF(AND(I39&gt;=2,H39&gt;=1),L39*K39,"INVALID")</f>
        <v>INVALID</v>
      </c>
      <c r="N39" s="180"/>
      <c r="O39" s="41"/>
      <c r="P39" s="136" t="str">
        <f t="shared" ref="P39" si="16">IF(ISBLANK(H39),"",IF(AND(H39&lt;1),"D.O. Depletion &lt; 1.0 mg/L remaining in bottle. Environmental sample too strong. Use LESS Sample. Need more nutrient water in bottle. Sample is not dilute enough.",IF(AND(G39-H39&lt;2),"D.O. Depletion less than at least 2.0 mg/L. Environmental sample too weak. Use MORE Sample. Need less nutrient water in bottle. Sample is too dilute.","")))</f>
        <v/>
      </c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</row>
    <row r="40" spans="1:40" ht="15" customHeight="1" x14ac:dyDescent="0.2">
      <c r="A40" s="182"/>
      <c r="B40" s="185"/>
      <c r="C40" s="185"/>
      <c r="D40" s="187"/>
      <c r="E40" s="200"/>
      <c r="F40" s="215"/>
      <c r="G40" s="201"/>
      <c r="H40" s="201"/>
      <c r="I40" s="202"/>
      <c r="J40" s="204"/>
      <c r="K40" s="175"/>
      <c r="L40" s="178"/>
      <c r="M40" s="172"/>
      <c r="N40" s="180"/>
      <c r="O40" s="41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</row>
    <row r="41" spans="1:40" ht="15" customHeight="1" x14ac:dyDescent="0.2">
      <c r="A41" s="198" t="s">
        <v>15</v>
      </c>
      <c r="B41" s="184"/>
      <c r="C41" s="184"/>
      <c r="D41" s="186">
        <v>15</v>
      </c>
      <c r="E41" s="199"/>
      <c r="F41" s="215"/>
      <c r="G41" s="170"/>
      <c r="H41" s="170"/>
      <c r="I41" s="173" t="str">
        <f t="shared" si="12"/>
        <v/>
      </c>
      <c r="J41" s="204"/>
      <c r="K41" s="175" t="str">
        <f t="shared" ref="K41" si="17">IF(AND(G41&gt;0,H41&gt;0),I41-J41,"")</f>
        <v/>
      </c>
      <c r="L41" s="172">
        <f t="shared" ref="L41" si="18">IF(E41&gt;0,300/E41,0)</f>
        <v>0</v>
      </c>
      <c r="M41" s="172" t="str">
        <f>IF(AND(I41&gt;=2,H41&gt;=1),L41*K41,"INVALID")</f>
        <v>INVALID</v>
      </c>
      <c r="N41" s="180"/>
      <c r="O41" s="41"/>
      <c r="P41" s="136" t="str">
        <f t="shared" ref="P41" si="19">IF(ISBLANK(H41),"",IF(AND(H41&lt;1),"D.O. Depletion &lt; 1.0 mg/L remaining in bottle. Environmental sample too strong. Use LESS Sample. Need more nutrient water in bottle. Sample is not dilute enough.",IF(AND(G41-H41&lt;2),"D.O. Depletion less than at least 2.0 mg/L. Environmental sample too weak. Use MORE Sample. Need less nutrient water in bottle. Sample is too dilute.","")))</f>
        <v/>
      </c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</row>
    <row r="42" spans="1:40" ht="15" customHeight="1" thickBot="1" x14ac:dyDescent="0.25">
      <c r="A42" s="207"/>
      <c r="B42" s="208"/>
      <c r="C42" s="208"/>
      <c r="D42" s="225"/>
      <c r="E42" s="226"/>
      <c r="F42" s="216"/>
      <c r="G42" s="171"/>
      <c r="H42" s="171"/>
      <c r="I42" s="174"/>
      <c r="J42" s="205"/>
      <c r="K42" s="176"/>
      <c r="L42" s="177"/>
      <c r="M42" s="177"/>
      <c r="N42" s="181"/>
      <c r="O42" s="41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</row>
    <row r="43" spans="1:40" ht="13.5" thickBot="1" x14ac:dyDescent="0.25">
      <c r="A43" s="8" t="s">
        <v>6</v>
      </c>
      <c r="B43" s="50"/>
      <c r="C43" s="9"/>
      <c r="D43" s="10"/>
      <c r="E43" s="9"/>
      <c r="F43" s="51"/>
      <c r="G43" s="50"/>
      <c r="H43" s="50"/>
      <c r="I43" s="49"/>
      <c r="J43" s="11"/>
      <c r="K43" s="11"/>
      <c r="L43" s="49"/>
      <c r="M43" s="48" t="s">
        <v>15</v>
      </c>
      <c r="N43" s="94" t="e">
        <f>AVERAGEIF(M33:M42,"&gt;0")</f>
        <v>#DIV/0!</v>
      </c>
      <c r="O43" s="33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</row>
    <row r="44" spans="1:40" ht="15" customHeight="1" x14ac:dyDescent="0.2">
      <c r="A44" s="164" t="s">
        <v>16</v>
      </c>
      <c r="B44" s="165"/>
      <c r="C44" s="165"/>
      <c r="D44" s="166">
        <v>16</v>
      </c>
      <c r="E44" s="167"/>
      <c r="F44" s="168" t="str">
        <f>IF(F26&gt;0,F26,"")</f>
        <v/>
      </c>
      <c r="G44" s="169"/>
      <c r="H44" s="169"/>
      <c r="I44" s="139" t="str">
        <f t="shared" ref="I44:I52" si="20">IF(AND(G44&gt;0,H44&gt;0),G44-H44,"")</f>
        <v/>
      </c>
      <c r="J44" s="158" t="e">
        <f>IF(F44&gt;0,N24*F44,"")</f>
        <v>#DIV/0!</v>
      </c>
      <c r="K44" s="159" t="str">
        <f t="shared" ref="K44:K52" si="21">IF(AND(G44&gt;0,H44&gt;0),I44-J44,"")</f>
        <v/>
      </c>
      <c r="L44" s="160">
        <f t="shared" ref="L44:L52" si="22">IF(E44&gt;0,300/E44,0)</f>
        <v>0</v>
      </c>
      <c r="M44" s="160" t="str">
        <f>IF(AND(I44&gt;=2,H44&gt;=1),L44*K44,"INVALID")</f>
        <v>INVALID</v>
      </c>
      <c r="N44" s="161" t="e">
        <f>N54</f>
        <v>#DIV/0!</v>
      </c>
      <c r="O44" s="39"/>
      <c r="P44" s="341" t="str">
        <f>IF(ISBLANK(H44),"",IF(AND(H44&lt;1),"D.O. Depletion &lt; 1.0 mg/L remaining in bottle. Environmental sample too strong. Use LESS Sample. Need more nutrient water in bottle. Sample is not dilute enough.",IF(AND(G44-H44&lt;2),"D.O. Depletion less than at least 2.0 mg/L. Environmental sample too weak. Use MORE Sample. Need less nutrient water in bottle. Sample is too dilute.","")))</f>
        <v/>
      </c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</row>
    <row r="45" spans="1:40" ht="15" customHeight="1" x14ac:dyDescent="0.2">
      <c r="A45" s="131"/>
      <c r="B45" s="148"/>
      <c r="C45" s="148"/>
      <c r="D45" s="157"/>
      <c r="E45" s="152"/>
      <c r="F45" s="154"/>
      <c r="G45" s="147"/>
      <c r="H45" s="147"/>
      <c r="I45" s="139"/>
      <c r="J45" s="141"/>
      <c r="K45" s="143"/>
      <c r="L45" s="145"/>
      <c r="M45" s="145"/>
      <c r="N45" s="162"/>
      <c r="O45" s="39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</row>
    <row r="46" spans="1:40" ht="15" customHeight="1" x14ac:dyDescent="0.2">
      <c r="A46" s="131" t="s">
        <v>16</v>
      </c>
      <c r="B46" s="148"/>
      <c r="C46" s="148"/>
      <c r="D46" s="157">
        <v>17</v>
      </c>
      <c r="E46" s="152"/>
      <c r="F46" s="154" t="str">
        <f>IF(F26&gt;0,F26,"")</f>
        <v/>
      </c>
      <c r="G46" s="147"/>
      <c r="H46" s="147"/>
      <c r="I46" s="139" t="str">
        <f t="shared" si="20"/>
        <v/>
      </c>
      <c r="J46" s="141" t="e">
        <f>IF(F46&gt;0,N24*F46,"")</f>
        <v>#DIV/0!</v>
      </c>
      <c r="K46" s="143" t="str">
        <f t="shared" si="21"/>
        <v/>
      </c>
      <c r="L46" s="145">
        <f t="shared" si="22"/>
        <v>0</v>
      </c>
      <c r="M46" s="145" t="str">
        <f t="shared" ref="M46" si="23">IF(AND(I46&gt;=2,H46&gt;=1),L46*K46,"INVALID")</f>
        <v>INVALID</v>
      </c>
      <c r="N46" s="162"/>
      <c r="O46" s="39"/>
      <c r="P46" s="341" t="str">
        <f t="shared" ref="P46" si="24">IF(ISBLANK(H46),"",IF(AND(H46&lt;1),"D.O. Depletion &lt; 1.0 mg/L remaining in bottle. Environmental sample too strong. Use LESS Sample. Need more nutrient water in bottle. Sample is not dilute enough.",IF(AND(G46-H46&lt;2),"D.O. Depletion less than at least 2.0 mg/L. Environmental sample too weak. Use MORE Sample. Need less nutrient water in bottle. Sample is too dilute.","")))</f>
        <v/>
      </c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41"/>
    </row>
    <row r="47" spans="1:40" ht="15" customHeight="1" x14ac:dyDescent="0.2">
      <c r="A47" s="131"/>
      <c r="B47" s="148"/>
      <c r="C47" s="148"/>
      <c r="D47" s="157"/>
      <c r="E47" s="152"/>
      <c r="F47" s="154"/>
      <c r="G47" s="147"/>
      <c r="H47" s="147"/>
      <c r="I47" s="139"/>
      <c r="J47" s="141"/>
      <c r="K47" s="143"/>
      <c r="L47" s="145"/>
      <c r="M47" s="145"/>
      <c r="N47" s="162"/>
      <c r="O47" s="39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</row>
    <row r="48" spans="1:40" ht="15" customHeight="1" x14ac:dyDescent="0.2">
      <c r="A48" s="131" t="s">
        <v>16</v>
      </c>
      <c r="B48" s="148"/>
      <c r="C48" s="148"/>
      <c r="D48" s="150">
        <v>18</v>
      </c>
      <c r="E48" s="152"/>
      <c r="F48" s="154" t="str">
        <f>IF(F26&gt;0,F26,"")</f>
        <v/>
      </c>
      <c r="G48" s="147"/>
      <c r="H48" s="147"/>
      <c r="I48" s="139" t="str">
        <f t="shared" si="20"/>
        <v/>
      </c>
      <c r="J48" s="141" t="e">
        <f>IF(F48&gt;0,N24*F48,"")</f>
        <v>#DIV/0!</v>
      </c>
      <c r="K48" s="143" t="str">
        <f t="shared" si="21"/>
        <v/>
      </c>
      <c r="L48" s="145">
        <f t="shared" si="22"/>
        <v>0</v>
      </c>
      <c r="M48" s="145" t="str">
        <f t="shared" ref="M48" si="25">IF(AND(I48&gt;=2,H48&gt;=1),L48*K48,"INVALID")</f>
        <v>INVALID</v>
      </c>
      <c r="N48" s="162"/>
      <c r="O48" s="39"/>
      <c r="P48" s="341" t="str">
        <f t="shared" ref="P48" si="26">IF(ISBLANK(H48),"",IF(AND(H48&lt;1),"D.O. Depletion &lt; 1.0 mg/L remaining in bottle. Environmental sample too strong. Use LESS Sample. Need more nutrient water in bottle. Sample is not dilute enough.",IF(AND(G48-H48&lt;2),"D.O. Depletion less than at least 2.0 mg/L. Environmental sample too weak. Use MORE Sample. Need less nutrient water in bottle. Sample is too dilute.","")))</f>
        <v/>
      </c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</row>
    <row r="49" spans="1:40" ht="15" customHeight="1" x14ac:dyDescent="0.2">
      <c r="A49" s="131"/>
      <c r="B49" s="148"/>
      <c r="C49" s="148"/>
      <c r="D49" s="150"/>
      <c r="E49" s="152"/>
      <c r="F49" s="154"/>
      <c r="G49" s="147"/>
      <c r="H49" s="147"/>
      <c r="I49" s="139"/>
      <c r="J49" s="141"/>
      <c r="K49" s="143"/>
      <c r="L49" s="145"/>
      <c r="M49" s="145"/>
      <c r="N49" s="162"/>
      <c r="O49" s="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</row>
    <row r="50" spans="1:40" ht="15" customHeight="1" x14ac:dyDescent="0.2">
      <c r="A50" s="131" t="s">
        <v>16</v>
      </c>
      <c r="B50" s="148"/>
      <c r="C50" s="148"/>
      <c r="D50" s="150">
        <v>19</v>
      </c>
      <c r="E50" s="152"/>
      <c r="F50" s="154" t="str">
        <f>IF(F26&gt;0,F26,"")</f>
        <v/>
      </c>
      <c r="G50" s="147"/>
      <c r="H50" s="147"/>
      <c r="I50" s="139" t="str">
        <f t="shared" si="20"/>
        <v/>
      </c>
      <c r="J50" s="141" t="e">
        <f>IF(F50&gt;0,N24*F50,"")</f>
        <v>#DIV/0!</v>
      </c>
      <c r="K50" s="143" t="str">
        <f t="shared" si="21"/>
        <v/>
      </c>
      <c r="L50" s="145">
        <f t="shared" si="22"/>
        <v>0</v>
      </c>
      <c r="M50" s="145" t="str">
        <f t="shared" ref="M50" si="27">IF(AND(I50&gt;=2,H50&gt;=1),L50*K50,"INVALID")</f>
        <v>INVALID</v>
      </c>
      <c r="N50" s="162"/>
      <c r="O50" s="41"/>
      <c r="P50" s="341" t="str">
        <f t="shared" ref="P50" si="28">IF(ISBLANK(H50),"",IF(AND(H50&lt;1),"D.O. Depletion &lt; 1.0 mg/L remaining in bottle. Environmental sample too strong. Use LESS Sample. Need more nutrient water in bottle. Sample is not dilute enough.",IF(AND(G50-H50&lt;2),"D.O. Depletion less than at least 2.0 mg/L. Environmental sample too weak. Use MORE Sample. Need less nutrient water in bottle. Sample is too dilute.","")))</f>
        <v/>
      </c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</row>
    <row r="51" spans="1:40" ht="15" customHeight="1" x14ac:dyDescent="0.2">
      <c r="A51" s="131"/>
      <c r="B51" s="148"/>
      <c r="C51" s="148"/>
      <c r="D51" s="150"/>
      <c r="E51" s="152"/>
      <c r="F51" s="154"/>
      <c r="G51" s="147"/>
      <c r="H51" s="147"/>
      <c r="I51" s="139"/>
      <c r="J51" s="141"/>
      <c r="K51" s="143"/>
      <c r="L51" s="145"/>
      <c r="M51" s="145"/>
      <c r="N51" s="162"/>
      <c r="O51" s="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</row>
    <row r="52" spans="1:40" ht="15" customHeight="1" x14ac:dyDescent="0.2">
      <c r="A52" s="131" t="s">
        <v>16</v>
      </c>
      <c r="B52" s="148"/>
      <c r="C52" s="148"/>
      <c r="D52" s="150">
        <v>20</v>
      </c>
      <c r="E52" s="152"/>
      <c r="F52" s="154" t="str">
        <f>IF(F26&gt;0,F26,"")</f>
        <v/>
      </c>
      <c r="G52" s="147"/>
      <c r="H52" s="147"/>
      <c r="I52" s="139" t="str">
        <f t="shared" si="20"/>
        <v/>
      </c>
      <c r="J52" s="141" t="e">
        <f>IF(F52&gt;0,N24*F52,"")</f>
        <v>#DIV/0!</v>
      </c>
      <c r="K52" s="143" t="str">
        <f t="shared" si="21"/>
        <v/>
      </c>
      <c r="L52" s="145">
        <f t="shared" si="22"/>
        <v>0</v>
      </c>
      <c r="M52" s="145" t="str">
        <f t="shared" ref="M52" si="29">IF(AND(I52&gt;=2,H52&gt;=1),L52*K52,"INVALID")</f>
        <v>INVALID</v>
      </c>
      <c r="N52" s="162"/>
      <c r="O52" s="41"/>
      <c r="P52" s="341" t="str">
        <f t="shared" ref="P52" si="30">IF(ISBLANK(H52),"",IF(AND(H52&lt;1),"D.O. Depletion &lt; 1.0 mg/L remaining in bottle. Environmental sample too strong. Use LESS Sample. Need more nutrient water in bottle. Sample is not dilute enough.",IF(AND(G52-H52&lt;2),"D.O. Depletion less than at least 2.0 mg/L. Environmental sample too weak. Use MORE Sample. Need less nutrient water in bottle. Sample is too dilute.","")))</f>
        <v/>
      </c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</row>
    <row r="53" spans="1:40" ht="15" customHeight="1" thickBot="1" x14ac:dyDescent="0.25">
      <c r="A53" s="132"/>
      <c r="B53" s="149"/>
      <c r="C53" s="149"/>
      <c r="D53" s="151"/>
      <c r="E53" s="153"/>
      <c r="F53" s="155"/>
      <c r="G53" s="156"/>
      <c r="H53" s="156"/>
      <c r="I53" s="140"/>
      <c r="J53" s="142"/>
      <c r="K53" s="144"/>
      <c r="L53" s="146"/>
      <c r="M53" s="146"/>
      <c r="N53" s="163"/>
      <c r="O53" s="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</row>
    <row r="54" spans="1:40" ht="12.2" customHeight="1" thickBot="1" x14ac:dyDescent="0.25">
      <c r="A54" s="4" t="s">
        <v>6</v>
      </c>
      <c r="B54" s="26"/>
      <c r="C54" s="6"/>
      <c r="D54" s="7"/>
      <c r="E54" s="6"/>
      <c r="F54" s="27"/>
      <c r="G54" s="26"/>
      <c r="H54" s="26"/>
      <c r="I54" s="12"/>
      <c r="J54" s="5"/>
      <c r="K54" s="5"/>
      <c r="L54" s="12"/>
      <c r="M54" s="28" t="s">
        <v>16</v>
      </c>
      <c r="N54" s="29" t="e">
        <f>AVERAGEIF(M44:M49,"&gt;0")</f>
        <v>#DIV/0!</v>
      </c>
      <c r="O54" s="33"/>
    </row>
    <row r="55" spans="1:40" ht="18" customHeight="1" thickBot="1" x14ac:dyDescent="0.25">
      <c r="A55" s="30" t="s">
        <v>26</v>
      </c>
      <c r="B55" s="70"/>
      <c r="C55" s="31"/>
      <c r="D55" s="31"/>
      <c r="E55" s="31"/>
      <c r="F55" s="31"/>
      <c r="G55" s="31"/>
      <c r="H55" s="31"/>
      <c r="I55" s="31"/>
      <c r="J55" s="31"/>
      <c r="K55" s="31"/>
      <c r="L55" s="137" t="s">
        <v>23</v>
      </c>
      <c r="M55" s="138"/>
      <c r="N55" s="44" t="e">
        <f>(N43-N54)/N43*100%</f>
        <v>#DIV/0!</v>
      </c>
      <c r="O55" s="42"/>
    </row>
    <row r="56" spans="1:40" ht="18" customHeight="1" x14ac:dyDescent="0.2">
      <c r="A56" s="315" t="s">
        <v>71</v>
      </c>
      <c r="B56" s="316"/>
      <c r="C56" s="316"/>
      <c r="D56" s="316"/>
      <c r="E56" s="316"/>
      <c r="F56" s="316"/>
      <c r="G56" s="317"/>
      <c r="H56" s="330" t="s">
        <v>41</v>
      </c>
      <c r="I56" s="331"/>
      <c r="J56" s="331"/>
      <c r="K56" s="331"/>
      <c r="L56" s="332"/>
      <c r="M56" s="53" t="s">
        <v>34</v>
      </c>
      <c r="N56" s="22" t="s">
        <v>35</v>
      </c>
      <c r="O56" s="84"/>
      <c r="P56" s="13"/>
      <c r="Q56" s="13"/>
    </row>
    <row r="57" spans="1:40" ht="18" customHeight="1" x14ac:dyDescent="0.2">
      <c r="A57" s="318"/>
      <c r="B57" s="319"/>
      <c r="C57" s="319"/>
      <c r="D57" s="319"/>
      <c r="E57" s="319"/>
      <c r="F57" s="319"/>
      <c r="G57" s="320"/>
      <c r="H57" s="306" t="s">
        <v>48</v>
      </c>
      <c r="I57" s="307"/>
      <c r="J57" s="307"/>
      <c r="K57" s="307"/>
      <c r="L57" s="308"/>
      <c r="M57" s="15" t="s">
        <v>27</v>
      </c>
      <c r="N57" s="16" t="s">
        <v>32</v>
      </c>
      <c r="O57" s="10"/>
    </row>
    <row r="58" spans="1:40" ht="18" customHeight="1" x14ac:dyDescent="0.2">
      <c r="A58" s="318"/>
      <c r="B58" s="319"/>
      <c r="C58" s="319"/>
      <c r="D58" s="319"/>
      <c r="E58" s="319"/>
      <c r="F58" s="319"/>
      <c r="G58" s="320"/>
      <c r="H58" s="304" t="s">
        <v>18</v>
      </c>
      <c r="I58" s="303"/>
      <c r="J58" s="303"/>
      <c r="K58" s="303"/>
      <c r="L58" s="305"/>
      <c r="M58" s="15" t="s">
        <v>28</v>
      </c>
      <c r="N58" s="16" t="s">
        <v>33</v>
      </c>
      <c r="O58" s="10"/>
    </row>
    <row r="59" spans="1:40" ht="18" customHeight="1" x14ac:dyDescent="0.2">
      <c r="A59" s="318"/>
      <c r="B59" s="319"/>
      <c r="C59" s="319"/>
      <c r="D59" s="319"/>
      <c r="E59" s="319"/>
      <c r="F59" s="319"/>
      <c r="G59" s="320"/>
      <c r="H59" s="304" t="s">
        <v>49</v>
      </c>
      <c r="I59" s="303"/>
      <c r="J59" s="303"/>
      <c r="K59" s="303"/>
      <c r="L59" s="305"/>
      <c r="M59" s="15" t="s">
        <v>29</v>
      </c>
      <c r="N59" s="16" t="s">
        <v>27</v>
      </c>
      <c r="O59" s="10"/>
    </row>
    <row r="60" spans="1:40" ht="18" customHeight="1" x14ac:dyDescent="0.2">
      <c r="A60" s="318"/>
      <c r="B60" s="319"/>
      <c r="C60" s="319"/>
      <c r="D60" s="319"/>
      <c r="E60" s="319"/>
      <c r="F60" s="319"/>
      <c r="G60" s="320"/>
      <c r="H60" s="133" t="s">
        <v>50</v>
      </c>
      <c r="I60" s="134"/>
      <c r="J60" s="134"/>
      <c r="K60" s="134"/>
      <c r="L60" s="135"/>
      <c r="M60" s="15" t="s">
        <v>30</v>
      </c>
      <c r="N60" s="16" t="s">
        <v>28</v>
      </c>
      <c r="O60" s="10"/>
    </row>
    <row r="61" spans="1:40" ht="18" customHeight="1" x14ac:dyDescent="0.2">
      <c r="A61" s="318"/>
      <c r="B61" s="319"/>
      <c r="C61" s="319"/>
      <c r="D61" s="319"/>
      <c r="E61" s="319"/>
      <c r="F61" s="319"/>
      <c r="G61" s="320"/>
      <c r="H61" s="306" t="s">
        <v>42</v>
      </c>
      <c r="I61" s="307"/>
      <c r="J61" s="307"/>
      <c r="K61" s="307"/>
      <c r="L61" s="308"/>
      <c r="M61" s="15" t="s">
        <v>31</v>
      </c>
      <c r="N61" s="16" t="s">
        <v>29</v>
      </c>
      <c r="O61" s="10"/>
    </row>
    <row r="62" spans="1:40" ht="18" customHeight="1" x14ac:dyDescent="0.2">
      <c r="A62" s="318"/>
      <c r="B62" s="319"/>
      <c r="C62" s="319"/>
      <c r="D62" s="319"/>
      <c r="E62" s="319"/>
      <c r="F62" s="319"/>
      <c r="G62" s="320"/>
      <c r="H62" s="309" t="s">
        <v>47</v>
      </c>
      <c r="I62" s="310"/>
      <c r="J62" s="310"/>
      <c r="K62" s="310"/>
      <c r="L62" s="311"/>
      <c r="M62" s="15" t="s">
        <v>32</v>
      </c>
      <c r="N62" s="16" t="s">
        <v>30</v>
      </c>
      <c r="O62" s="10"/>
    </row>
    <row r="63" spans="1:40" ht="18" customHeight="1" thickBot="1" x14ac:dyDescent="0.25">
      <c r="A63" s="321"/>
      <c r="B63" s="322"/>
      <c r="C63" s="322"/>
      <c r="D63" s="322"/>
      <c r="E63" s="322"/>
      <c r="F63" s="322"/>
      <c r="G63" s="323"/>
      <c r="H63" s="312"/>
      <c r="I63" s="313"/>
      <c r="J63" s="313"/>
      <c r="K63" s="313"/>
      <c r="L63" s="314"/>
      <c r="M63" s="17" t="s">
        <v>33</v>
      </c>
      <c r="N63" s="18" t="s">
        <v>31</v>
      </c>
      <c r="O63" s="10"/>
    </row>
    <row r="64" spans="1:40" x14ac:dyDescent="0.2">
      <c r="A64" s="329"/>
      <c r="B64" s="329"/>
      <c r="C64" s="329"/>
      <c r="D64" s="329"/>
      <c r="E64" s="329"/>
      <c r="H64" s="67"/>
    </row>
    <row r="65" spans="1:10" x14ac:dyDescent="0.2">
      <c r="A65" s="329"/>
      <c r="B65" s="329"/>
      <c r="C65" s="329"/>
      <c r="D65" s="329"/>
      <c r="E65" s="329"/>
    </row>
    <row r="66" spans="1:10" x14ac:dyDescent="0.2">
      <c r="A66" s="329"/>
      <c r="B66" s="337"/>
      <c r="C66" s="337"/>
      <c r="D66" s="337"/>
      <c r="E66" s="337"/>
      <c r="J66" s="67"/>
    </row>
    <row r="67" spans="1:10" x14ac:dyDescent="0.2">
      <c r="A67" s="337"/>
      <c r="B67" s="337"/>
      <c r="C67" s="337"/>
      <c r="D67" s="337"/>
      <c r="E67" s="337"/>
    </row>
    <row r="68" spans="1:10" x14ac:dyDescent="0.2">
      <c r="A68" s="338"/>
      <c r="B68" s="339"/>
      <c r="C68" s="339"/>
      <c r="D68" s="339"/>
      <c r="E68" s="339"/>
    </row>
    <row r="69" spans="1:10" x14ac:dyDescent="0.2">
      <c r="A69" s="303"/>
      <c r="B69" s="303"/>
      <c r="C69" s="303"/>
      <c r="D69" s="303"/>
      <c r="E69" s="303"/>
    </row>
    <row r="70" spans="1:10" x14ac:dyDescent="0.2">
      <c r="A70" s="31"/>
      <c r="B70" s="31"/>
      <c r="C70" s="31"/>
      <c r="D70" s="31"/>
      <c r="E70" s="31"/>
    </row>
  </sheetData>
  <sheetProtection algorithmName="SHA-512" hashValue="E4nL1QyHWIp+s+wIf6fsHgaOhloI/j+KUZW42dXPv9A4CKKpYLRAhRf2+GVhs3cdJW+iL3gbveewU+lbVvnIUQ==" saltValue="tnkM6jjqeFFX0PGdz3+wjQ==" spinCount="100000" sheet="1" objects="1" scenarios="1"/>
  <mergeCells count="285">
    <mergeCell ref="I8:I9"/>
    <mergeCell ref="H10:H11"/>
    <mergeCell ref="I10:I11"/>
    <mergeCell ref="P10:AN11"/>
    <mergeCell ref="E1:N3"/>
    <mergeCell ref="B3:C3"/>
    <mergeCell ref="E4:N6"/>
    <mergeCell ref="B5:C5"/>
    <mergeCell ref="B7:C7"/>
    <mergeCell ref="E7:F7"/>
    <mergeCell ref="G7:K7"/>
    <mergeCell ref="M7:N7"/>
    <mergeCell ref="J8:J9"/>
    <mergeCell ref="K8:K9"/>
    <mergeCell ref="L8:L9"/>
    <mergeCell ref="M8:M9"/>
    <mergeCell ref="N8:N9"/>
    <mergeCell ref="B9:C9"/>
    <mergeCell ref="A10:A11"/>
    <mergeCell ref="B10:B11"/>
    <mergeCell ref="C10:C11"/>
    <mergeCell ref="D10:D11"/>
    <mergeCell ref="E10:F15"/>
    <mergeCell ref="G10:G11"/>
    <mergeCell ref="A8:A9"/>
    <mergeCell ref="D8:D9"/>
    <mergeCell ref="E8:E9"/>
    <mergeCell ref="F8:F9"/>
    <mergeCell ref="G8:H8"/>
    <mergeCell ref="P12:AN13"/>
    <mergeCell ref="A14:A15"/>
    <mergeCell ref="B14:B15"/>
    <mergeCell ref="C14:C15"/>
    <mergeCell ref="D14:D15"/>
    <mergeCell ref="G14:G15"/>
    <mergeCell ref="H14:H15"/>
    <mergeCell ref="I14:I15"/>
    <mergeCell ref="P14:AN15"/>
    <mergeCell ref="A12:A13"/>
    <mergeCell ref="B12:B13"/>
    <mergeCell ref="C12:C13"/>
    <mergeCell ref="D12:D13"/>
    <mergeCell ref="G12:G13"/>
    <mergeCell ref="H12:H13"/>
    <mergeCell ref="I12:I13"/>
    <mergeCell ref="G16:H16"/>
    <mergeCell ref="P16:AN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P17:AN18"/>
    <mergeCell ref="A19:A20"/>
    <mergeCell ref="B19:B20"/>
    <mergeCell ref="C19:C20"/>
    <mergeCell ref="D19:D20"/>
    <mergeCell ref="E19:E20"/>
    <mergeCell ref="F19:F20"/>
    <mergeCell ref="G19:G20"/>
    <mergeCell ref="H19:H20"/>
    <mergeCell ref="P19:AN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P23:AN24"/>
    <mergeCell ref="J24:K24"/>
    <mergeCell ref="L24:M25"/>
    <mergeCell ref="N24:N25"/>
    <mergeCell ref="G25:H25"/>
    <mergeCell ref="J25:K25"/>
    <mergeCell ref="P25:AN25"/>
    <mergeCell ref="I21:I22"/>
    <mergeCell ref="P21:AN22"/>
    <mergeCell ref="M26:M27"/>
    <mergeCell ref="N26:N31"/>
    <mergeCell ref="P26:AN27"/>
    <mergeCell ref="A28:A29"/>
    <mergeCell ref="B28:B29"/>
    <mergeCell ref="C28:C29"/>
    <mergeCell ref="D28:D29"/>
    <mergeCell ref="E28:E29"/>
    <mergeCell ref="F28:F29"/>
    <mergeCell ref="G28:G29"/>
    <mergeCell ref="G26:G27"/>
    <mergeCell ref="H26:H27"/>
    <mergeCell ref="I26:I27"/>
    <mergeCell ref="J26:J27"/>
    <mergeCell ref="K26:K27"/>
    <mergeCell ref="L26:L27"/>
    <mergeCell ref="A26:A27"/>
    <mergeCell ref="B26:B27"/>
    <mergeCell ref="C26:C27"/>
    <mergeCell ref="D26:D27"/>
    <mergeCell ref="E26:E27"/>
    <mergeCell ref="F26:F27"/>
    <mergeCell ref="P28:AN29"/>
    <mergeCell ref="A30:A31"/>
    <mergeCell ref="P30:AN31"/>
    <mergeCell ref="B30:B31"/>
    <mergeCell ref="C30:C31"/>
    <mergeCell ref="D30:D31"/>
    <mergeCell ref="E30:E31"/>
    <mergeCell ref="F30:F31"/>
    <mergeCell ref="G30:G31"/>
    <mergeCell ref="H30:H31"/>
    <mergeCell ref="I30:I31"/>
    <mergeCell ref="J28:J29"/>
    <mergeCell ref="K28:K29"/>
    <mergeCell ref="L28:L29"/>
    <mergeCell ref="M28:M29"/>
    <mergeCell ref="J30:J31"/>
    <mergeCell ref="K30:K31"/>
    <mergeCell ref="L30:L31"/>
    <mergeCell ref="M30:M31"/>
    <mergeCell ref="H28:H29"/>
    <mergeCell ref="I28:I29"/>
    <mergeCell ref="L35:L36"/>
    <mergeCell ref="M35:M36"/>
    <mergeCell ref="A33:A34"/>
    <mergeCell ref="B33:B34"/>
    <mergeCell ref="C33:C34"/>
    <mergeCell ref="D33:D34"/>
    <mergeCell ref="E33:E34"/>
    <mergeCell ref="L33:L34"/>
    <mergeCell ref="M33:M34"/>
    <mergeCell ref="A35:A36"/>
    <mergeCell ref="B35:B36"/>
    <mergeCell ref="C35:C36"/>
    <mergeCell ref="D35:D36"/>
    <mergeCell ref="E35:E36"/>
    <mergeCell ref="G35:G36"/>
    <mergeCell ref="F33:F42"/>
    <mergeCell ref="G33:G34"/>
    <mergeCell ref="H33:H34"/>
    <mergeCell ref="I33:I34"/>
    <mergeCell ref="J33:J42"/>
    <mergeCell ref="K33:K34"/>
    <mergeCell ref="H35:H36"/>
    <mergeCell ref="I35:I36"/>
    <mergeCell ref="I39:I40"/>
    <mergeCell ref="H41:H42"/>
    <mergeCell ref="I41:I42"/>
    <mergeCell ref="K41:K42"/>
    <mergeCell ref="L41:L42"/>
    <mergeCell ref="M41:M42"/>
    <mergeCell ref="P41:AN42"/>
    <mergeCell ref="A39:A40"/>
    <mergeCell ref="B39:B40"/>
    <mergeCell ref="C39:C40"/>
    <mergeCell ref="D39:D40"/>
    <mergeCell ref="E39:E40"/>
    <mergeCell ref="G39:G40"/>
    <mergeCell ref="K39:K40"/>
    <mergeCell ref="L39:L40"/>
    <mergeCell ref="M39:M40"/>
    <mergeCell ref="A41:A42"/>
    <mergeCell ref="B41:B42"/>
    <mergeCell ref="C41:C42"/>
    <mergeCell ref="D41:D42"/>
    <mergeCell ref="E41:E42"/>
    <mergeCell ref="G41:G42"/>
    <mergeCell ref="N33:N42"/>
    <mergeCell ref="P33:AN34"/>
    <mergeCell ref="K35:K36"/>
    <mergeCell ref="P35:AN36"/>
    <mergeCell ref="A37:A38"/>
    <mergeCell ref="B37:B38"/>
    <mergeCell ref="C37:C38"/>
    <mergeCell ref="D37:D38"/>
    <mergeCell ref="E37:E38"/>
    <mergeCell ref="G37:G38"/>
    <mergeCell ref="H37:H38"/>
    <mergeCell ref="H39:H40"/>
    <mergeCell ref="P39:AN40"/>
    <mergeCell ref="K37:K38"/>
    <mergeCell ref="L37:L38"/>
    <mergeCell ref="M37:M38"/>
    <mergeCell ref="P37:AN38"/>
    <mergeCell ref="I37:I38"/>
    <mergeCell ref="M44:M45"/>
    <mergeCell ref="N44:N53"/>
    <mergeCell ref="P44:AN45"/>
    <mergeCell ref="A46:A47"/>
    <mergeCell ref="B46:B47"/>
    <mergeCell ref="C46:C47"/>
    <mergeCell ref="D46:D47"/>
    <mergeCell ref="E46:E47"/>
    <mergeCell ref="F46:F47"/>
    <mergeCell ref="G46:G47"/>
    <mergeCell ref="G44:G45"/>
    <mergeCell ref="H44:H45"/>
    <mergeCell ref="I44:I45"/>
    <mergeCell ref="J44:J45"/>
    <mergeCell ref="K44:K45"/>
    <mergeCell ref="L44:L45"/>
    <mergeCell ref="A44:A45"/>
    <mergeCell ref="B44:B45"/>
    <mergeCell ref="C44:C45"/>
    <mergeCell ref="D44:D45"/>
    <mergeCell ref="E44:E45"/>
    <mergeCell ref="F44:F45"/>
    <mergeCell ref="P46:AN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H46:H47"/>
    <mergeCell ref="I46:I47"/>
    <mergeCell ref="J46:J47"/>
    <mergeCell ref="K46:K47"/>
    <mergeCell ref="L46:L47"/>
    <mergeCell ref="M46:M47"/>
    <mergeCell ref="J48:J49"/>
    <mergeCell ref="K48:K49"/>
    <mergeCell ref="L48:L49"/>
    <mergeCell ref="M48:M49"/>
    <mergeCell ref="P48:AN49"/>
    <mergeCell ref="A50:A51"/>
    <mergeCell ref="B50:B51"/>
    <mergeCell ref="C50:C51"/>
    <mergeCell ref="D50:D51"/>
    <mergeCell ref="E50:E51"/>
    <mergeCell ref="L50:L51"/>
    <mergeCell ref="M50:M51"/>
    <mergeCell ref="P50:AN51"/>
    <mergeCell ref="A52:A53"/>
    <mergeCell ref="B52:B53"/>
    <mergeCell ref="C52:C53"/>
    <mergeCell ref="D52:D53"/>
    <mergeCell ref="E52:E53"/>
    <mergeCell ref="F52:F53"/>
    <mergeCell ref="G52:G53"/>
    <mergeCell ref="F50:F51"/>
    <mergeCell ref="G50:G51"/>
    <mergeCell ref="H50:H51"/>
    <mergeCell ref="I50:I51"/>
    <mergeCell ref="J50:J51"/>
    <mergeCell ref="K50:K51"/>
    <mergeCell ref="A64:E64"/>
    <mergeCell ref="A65:E65"/>
    <mergeCell ref="A66:E66"/>
    <mergeCell ref="A67:E67"/>
    <mergeCell ref="A68:E68"/>
    <mergeCell ref="A69:E69"/>
    <mergeCell ref="P52:AN53"/>
    <mergeCell ref="L55:M55"/>
    <mergeCell ref="A56:G63"/>
    <mergeCell ref="H56:L56"/>
    <mergeCell ref="H57:L57"/>
    <mergeCell ref="H58:L58"/>
    <mergeCell ref="H59:L59"/>
    <mergeCell ref="H60:L60"/>
    <mergeCell ref="H61:L61"/>
    <mergeCell ref="H62:L63"/>
    <mergeCell ref="H52:H53"/>
    <mergeCell ref="I52:I53"/>
    <mergeCell ref="J52:J53"/>
    <mergeCell ref="K52:K53"/>
    <mergeCell ref="L52:L53"/>
    <mergeCell ref="M52:M53"/>
  </mergeCells>
  <conditionalFormatting sqref="I10:I16">
    <cfRule type="cellIs" dxfId="1055" priority="42" operator="greaterThan">
      <formula>0.2</formula>
    </cfRule>
  </conditionalFormatting>
  <conditionalFormatting sqref="M26:M31">
    <cfRule type="containsText" dxfId="1054" priority="29" operator="containsText" text="invalid">
      <formula>NOT(ISERROR(SEARCH("invalid",M26)))</formula>
    </cfRule>
    <cfRule type="cellIs" dxfId="1053" priority="40" operator="lessThan">
      <formula>167.5</formula>
    </cfRule>
    <cfRule type="cellIs" dxfId="1052" priority="41" operator="greaterThan">
      <formula>228.5</formula>
    </cfRule>
  </conditionalFormatting>
  <conditionalFormatting sqref="M33:M42 M44:M53">
    <cfRule type="containsText" dxfId="1051" priority="39" operator="containsText" text="INVALID">
      <formula>NOT(ISERROR(SEARCH("INVALID",M33)))</formula>
    </cfRule>
  </conditionalFormatting>
  <conditionalFormatting sqref="P33 P44 P46 P48 P50 P52 P35 P37 P39 P41">
    <cfRule type="containsText" dxfId="1050" priority="38" operator="containsText" text="Sample">
      <formula>NOT(ISERROR(SEARCH("Sample",P33)))</formula>
    </cfRule>
  </conditionalFormatting>
  <conditionalFormatting sqref="P26 P28 P30">
    <cfRule type="containsText" dxfId="1049" priority="37" operator="containsText" text="seed">
      <formula>NOT(ISERROR(SEARCH("seed",P26)))</formula>
    </cfRule>
  </conditionalFormatting>
  <conditionalFormatting sqref="P14 P10 P12">
    <cfRule type="containsText" dxfId="1048" priority="36" operator="containsText" text="contamination">
      <formula>NOT(ISERROR(SEARCH("contamination",P10)))</formula>
    </cfRule>
  </conditionalFormatting>
  <conditionalFormatting sqref="P16">
    <cfRule type="containsText" dxfId="1047" priority="35" operator="containsText" text="outside">
      <formula>NOT(ISERROR(SEARCH("outside",P16)))</formula>
    </cfRule>
  </conditionalFormatting>
  <conditionalFormatting sqref="I16 F25 I25 N26 P16 N43 N54 N32">
    <cfRule type="containsErrors" dxfId="1046" priority="34">
      <formula>ISERROR(F16)</formula>
    </cfRule>
  </conditionalFormatting>
  <conditionalFormatting sqref="M18">
    <cfRule type="containsErrors" dxfId="1045" priority="33">
      <formula>ISERROR(M18)</formula>
    </cfRule>
  </conditionalFormatting>
  <conditionalFormatting sqref="N33">
    <cfRule type="containsErrors" dxfId="1044" priority="32">
      <formula>ISERROR(N33)</formula>
    </cfRule>
  </conditionalFormatting>
  <conditionalFormatting sqref="N44">
    <cfRule type="containsErrors" dxfId="1043" priority="31">
      <formula>ISERROR(N44)</formula>
    </cfRule>
  </conditionalFormatting>
  <conditionalFormatting sqref="N55">
    <cfRule type="containsErrors" dxfId="1042" priority="30">
      <formula>ISERROR(N55)</formula>
    </cfRule>
  </conditionalFormatting>
  <conditionalFormatting sqref="M33:M42">
    <cfRule type="containsText" dxfId="1041" priority="28" operator="containsText" text="invalid">
      <formula>NOT(ISERROR(SEARCH("invalid",M33)))</formula>
    </cfRule>
  </conditionalFormatting>
  <conditionalFormatting sqref="M44:M53">
    <cfRule type="containsText" dxfId="1040" priority="27" operator="containsText" text="invalid">
      <formula>NOT(ISERROR(SEARCH("invalid",M44)))</formula>
    </cfRule>
  </conditionalFormatting>
  <conditionalFormatting sqref="I26:M31 P30 P28 P26">
    <cfRule type="cellIs" dxfId="1039" priority="25" operator="equal">
      <formula>0</formula>
    </cfRule>
    <cfRule type="containsErrors" dxfId="1038" priority="26">
      <formula>ISERROR(I26)</formula>
    </cfRule>
  </conditionalFormatting>
  <conditionalFormatting sqref="I33:M42 P41 P39 P37 P35 P33">
    <cfRule type="cellIs" dxfId="1037" priority="23" operator="equal">
      <formula>0</formula>
    </cfRule>
    <cfRule type="containsErrors" dxfId="1036" priority="24">
      <formula>ISERROR(I33)</formula>
    </cfRule>
  </conditionalFormatting>
  <conditionalFormatting sqref="I44:N53 P44 P50 P48 P46 P52">
    <cfRule type="cellIs" dxfId="1035" priority="21" operator="equal">
      <formula>0</formula>
    </cfRule>
    <cfRule type="containsErrors" dxfId="1034" priority="22">
      <formula>ISERROR(I44)</formula>
    </cfRule>
  </conditionalFormatting>
  <conditionalFormatting sqref="P30 P28 P26">
    <cfRule type="containsBlanks" dxfId="1033" priority="20">
      <formula>LEN(TRIM(P26))=0</formula>
    </cfRule>
  </conditionalFormatting>
  <conditionalFormatting sqref="I10:I15">
    <cfRule type="containsBlanks" dxfId="1032" priority="19">
      <formula>LEN(TRIM(I10))=0</formula>
    </cfRule>
  </conditionalFormatting>
  <conditionalFormatting sqref="J24:K25">
    <cfRule type="containsText" dxfId="1031" priority="18" operator="containsText" text="too">
      <formula>NOT(ISERROR(SEARCH("too",J24)))</formula>
    </cfRule>
  </conditionalFormatting>
  <conditionalFormatting sqref="E19 E21 E23 E17">
    <cfRule type="containsText" dxfId="1030" priority="17" operator="containsText" text="delete">
      <formula>NOT(ISERROR(SEARCH("delete",E17)))</formula>
    </cfRule>
  </conditionalFormatting>
  <conditionalFormatting sqref="P25">
    <cfRule type="containsText" dxfId="1029" priority="16" operator="containsText" text="seed">
      <formula>NOT(ISERROR(SEARCH("seed",P25)))</formula>
    </cfRule>
  </conditionalFormatting>
  <conditionalFormatting sqref="J24:K25 N24:N25 P25">
    <cfRule type="containsErrors" dxfId="1028" priority="15">
      <formula>ISERROR(J24)</formula>
    </cfRule>
  </conditionalFormatting>
  <conditionalFormatting sqref="M26:M31 M33:M42 M44:M53">
    <cfRule type="cellIs" dxfId="1027" priority="14" operator="lessThan">
      <formula>0</formula>
    </cfRule>
  </conditionalFormatting>
  <conditionalFormatting sqref="P17 P23 P19 P21">
    <cfRule type="containsText" dxfId="1026" priority="13" operator="containsText" text="Need">
      <formula>NOT(ISERROR(SEARCH("Need",P17)))</formula>
    </cfRule>
  </conditionalFormatting>
  <conditionalFormatting sqref="I17:I24">
    <cfRule type="expression" dxfId="1025" priority="12">
      <formula>(G17-H17&lt;2)</formula>
    </cfRule>
  </conditionalFormatting>
  <conditionalFormatting sqref="I17:I24">
    <cfRule type="expression" dxfId="1024" priority="11">
      <formula>(H17&lt;1)</formula>
    </cfRule>
  </conditionalFormatting>
  <conditionalFormatting sqref="I17:I24">
    <cfRule type="expression" dxfId="1023" priority="10">
      <formula>ISBLANK(H17)</formula>
    </cfRule>
  </conditionalFormatting>
  <conditionalFormatting sqref="E17:E18">
    <cfRule type="expression" dxfId="1022" priority="9">
      <formula>ISBLANK(H17)</formula>
    </cfRule>
  </conditionalFormatting>
  <conditionalFormatting sqref="E19:E20">
    <cfRule type="expression" dxfId="1021" priority="8">
      <formula>ISBLANK(H19)</formula>
    </cfRule>
  </conditionalFormatting>
  <conditionalFormatting sqref="E21:E22">
    <cfRule type="expression" dxfId="1020" priority="7">
      <formula>ISBLANK(H21)</formula>
    </cfRule>
  </conditionalFormatting>
  <conditionalFormatting sqref="E23:E24">
    <cfRule type="expression" dxfId="1019" priority="6">
      <formula>ISBLANK(H23)</formula>
    </cfRule>
  </conditionalFormatting>
  <conditionalFormatting sqref="P10:AN15">
    <cfRule type="containsText" dxfId="1018" priority="4" operator="containsText" text="meter">
      <formula>NOT(ISERROR(SEARCH("meter",P10)))</formula>
    </cfRule>
    <cfRule type="containsText" dxfId="1017" priority="5" operator="containsText" text="False">
      <formula>NOT(ISERROR(SEARCH("False",P10)))</formula>
    </cfRule>
  </conditionalFormatting>
  <conditionalFormatting sqref="I10:I11">
    <cfRule type="expression" dxfId="1016" priority="3">
      <formula>I10&lt;0</formula>
    </cfRule>
  </conditionalFormatting>
  <conditionalFormatting sqref="I12:I13">
    <cfRule type="expression" dxfId="1015" priority="2">
      <formula>I12&lt;0</formula>
    </cfRule>
  </conditionalFormatting>
  <conditionalFormatting sqref="I14:I15">
    <cfRule type="expression" dxfId="1014" priority="1">
      <formula>I14&lt;0</formula>
    </cfRule>
  </conditionalFormatting>
  <pageMargins left="0.7" right="0.7" top="0.75" bottom="0.75" header="0.3" footer="0.3"/>
  <pageSetup scale="50" orientation="landscape" r:id="rId1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32</vt:i4>
      </vt:variant>
    </vt:vector>
  </HeadingPairs>
  <TitlesOfParts>
    <vt:vector size="68" baseType="lpstr">
      <vt:lpstr>Sample BOD Benchsheet</vt:lpstr>
      <vt:lpstr>Key</vt:lpstr>
      <vt:lpstr>"Blank" Hard Copy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Blank D.O. Depletion Chart</vt:lpstr>
      <vt:lpstr>SCF Chart</vt:lpstr>
      <vt:lpstr>GGA Chart</vt:lpstr>
      <vt:lpstr>'"Blank" Hard Copy'!Print_Area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'26'!Print_Area</vt:lpstr>
      <vt:lpstr>'27'!Print_Area</vt:lpstr>
      <vt:lpstr>'28'!Print_Area</vt:lpstr>
      <vt:lpstr>'29'!Print_Area</vt:lpstr>
      <vt:lpstr>'3'!Print_Area</vt:lpstr>
      <vt:lpstr>'30'!Print_Area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'Sample BOD Benchsheet'!Print_Area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Benchsheet (Bottle BOD)</dc:title>
  <dc:subject>BOD</dc:subject>
  <dc:creator>Ecology Employee</dc:creator>
  <cp:keywords>Benchsheet, BOD, Bottle</cp:keywords>
  <cp:lastModifiedBy>Olegre, Diana (ECY)</cp:lastModifiedBy>
  <cp:lastPrinted>2015-08-13T14:50:35Z</cp:lastPrinted>
  <dcterms:created xsi:type="dcterms:W3CDTF">2004-10-13T16:29:39Z</dcterms:created>
  <dcterms:modified xsi:type="dcterms:W3CDTF">2016-09-02T18:46:20Z</dcterms:modified>
</cp:coreProperties>
</file>