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96" windowWidth="12530" windowHeight="11760" activeTab="0"/>
  </bookViews>
  <sheets>
    <sheet name="C&amp;D Diverted &amp; Disposed" sheetId="1" r:id="rId1"/>
  </sheets>
  <definedNames>
    <definedName name="_xlnm.Print_Area" localSheetId="0">'C&amp;D Diverted &amp; Disposed'!$B$1:$X$56</definedName>
  </definedNames>
  <calcPr fullCalcOnLoad="1"/>
</workbook>
</file>

<file path=xl/sharedStrings.xml><?xml version="1.0" encoding="utf-8"?>
<sst xmlns="http://schemas.openxmlformats.org/spreadsheetml/2006/main" count="71" uniqueCount="51">
  <si>
    <t>Wood Waste</t>
  </si>
  <si>
    <t>Gypsum</t>
  </si>
  <si>
    <t>Land clearing debris</t>
  </si>
  <si>
    <t>Paint</t>
  </si>
  <si>
    <t>Railroad Ties</t>
  </si>
  <si>
    <t>Reuse - Construct/demol. Items</t>
  </si>
  <si>
    <t>Wood for Energy Recovery</t>
  </si>
  <si>
    <t>Ash, Sand &amp; Dust used in Asphalt Production</t>
  </si>
  <si>
    <t>Post-Industrial &amp; Flat Glass</t>
  </si>
  <si>
    <t>Roofing Material</t>
  </si>
  <si>
    <t>Construction &amp; Demolition Debris</t>
  </si>
  <si>
    <t xml:space="preserve">   Wood</t>
  </si>
  <si>
    <t xml:space="preserve">   Demolition Construction</t>
  </si>
  <si>
    <t>C&amp;D Materials Diverted</t>
  </si>
  <si>
    <t>n/a</t>
  </si>
  <si>
    <t xml:space="preserve">   Wood in MSW</t>
  </si>
  <si>
    <t xml:space="preserve">   C&amp;D in MSW</t>
  </si>
  <si>
    <t>Total C&amp;D Materials Disposed in MSW</t>
  </si>
  <si>
    <t>C&amp;D Percent of Total Waste Generated</t>
  </si>
  <si>
    <t>Landclearing Debris for Energy Recovery</t>
  </si>
  <si>
    <t>Carpet and Pad</t>
  </si>
  <si>
    <t>Construction and Demolition (C&amp;D) Related Materials Recycled, Diverted and Disposed (tons), C&amp;D Diversion Rate</t>
  </si>
  <si>
    <r>
      <t>Diverted Materials (C&amp;D related; tons)</t>
    </r>
    <r>
      <rPr>
        <b/>
        <vertAlign val="superscript"/>
        <sz val="10"/>
        <rFont val="Arial"/>
        <family val="2"/>
      </rPr>
      <t>1</t>
    </r>
  </si>
  <si>
    <t>Disposed Materials (C&amp;D related; tons)</t>
  </si>
  <si>
    <t>Total Waste Generation (tons)</t>
  </si>
  <si>
    <t>C&amp;D Materials Disposed</t>
  </si>
  <si>
    <t>Total C&amp;D Materials Generated</t>
  </si>
  <si>
    <t>Container Glass (used as aggregate)</t>
  </si>
  <si>
    <t>Data not available</t>
  </si>
  <si>
    <r>
      <t>C&amp;D Related Materials Disposed in MSW</t>
    </r>
    <r>
      <rPr>
        <b/>
        <vertAlign val="superscript"/>
        <sz val="10"/>
        <rFont val="Arial"/>
        <family val="2"/>
      </rPr>
      <t>2</t>
    </r>
  </si>
  <si>
    <r>
      <t xml:space="preserve">   Carpet/pad in MSW</t>
    </r>
    <r>
      <rPr>
        <vertAlign val="superscript"/>
        <sz val="10"/>
        <rFont val="Arial"/>
        <family val="2"/>
      </rPr>
      <t>3</t>
    </r>
  </si>
  <si>
    <t>3.  Appears as separate category only in 2003 study.  Included in C&amp;D in MSW for other studies.</t>
  </si>
  <si>
    <r>
      <t xml:space="preserve">   Plate Glass</t>
    </r>
    <r>
      <rPr>
        <vertAlign val="superscript"/>
        <sz val="10"/>
        <rFont val="Arial"/>
        <family val="2"/>
      </rPr>
      <t>4</t>
    </r>
  </si>
  <si>
    <t>4.  Appears as separate category only in 2009 study.  Included in C&amp;D in MSW for other studies.</t>
  </si>
  <si>
    <r>
      <t>C&amp;D Related Materials Reported Disposed (non-MSW)</t>
    </r>
    <r>
      <rPr>
        <b/>
        <vertAlign val="superscript"/>
        <sz val="10"/>
        <rFont val="Arial"/>
        <family val="2"/>
      </rPr>
      <t>5</t>
    </r>
  </si>
  <si>
    <t>5.  Data source:  Washington Department of Ecology collects annual reports from disposal facilities by material type.  C&amp;D type material categories are defined in Washington statute.</t>
  </si>
  <si>
    <r>
      <t xml:space="preserve">   Inert</t>
    </r>
    <r>
      <rPr>
        <vertAlign val="superscript"/>
        <sz val="10"/>
        <rFont val="Arial"/>
        <family val="2"/>
      </rPr>
      <t>6</t>
    </r>
  </si>
  <si>
    <t>6.  Inert waste is defined as solid waste that meets the criteria for inert waste in WAC 173-350-990, as reported by disposal facilities on annual reports collected by Ecology.</t>
  </si>
  <si>
    <r>
      <t xml:space="preserve">   Soil, rock, and gravel</t>
    </r>
    <r>
      <rPr>
        <vertAlign val="superscript"/>
        <sz val="10"/>
        <rFont val="Arial"/>
        <family val="2"/>
      </rPr>
      <t>7</t>
    </r>
  </si>
  <si>
    <t>7.  Soil, rock, and gravel was included in inert materials before 2007.</t>
  </si>
  <si>
    <r>
      <t>Total C&amp;D Materials Reported Disposed</t>
    </r>
    <r>
      <rPr>
        <b/>
        <vertAlign val="superscript"/>
        <sz val="10"/>
        <rFont val="Arial"/>
        <family val="2"/>
      </rPr>
      <t>8</t>
    </r>
  </si>
  <si>
    <t>8.  C&amp;D materials reported disposed by landfills and incinerators in separate categories defined in Washington statute.</t>
  </si>
  <si>
    <r>
      <t>C&amp;D Diversion Rate</t>
    </r>
    <r>
      <rPr>
        <b/>
        <vertAlign val="superscript"/>
        <sz val="10"/>
        <rFont val="Arial"/>
        <family val="2"/>
      </rPr>
      <t>9</t>
    </r>
  </si>
  <si>
    <t>9.  C&amp;D materials diverted divided by C&amp;D materials diverted plus C&amp;D related materials disposed.</t>
  </si>
  <si>
    <t>C&amp;D Percent of Total Waste Disposed</t>
  </si>
  <si>
    <t>Total Solid Waste Disposed</t>
  </si>
  <si>
    <t>Concrete</t>
  </si>
  <si>
    <t>Asphalt/Concrete mixed</t>
  </si>
  <si>
    <t xml:space="preserve">Asphalt </t>
  </si>
  <si>
    <t xml:space="preserve">1.  Data source:  Washington Department of Ecology collects annual reports and recycling surveys from facilities, haulers, buyback centers, brokers, and others in the recycling industry.  Data excludes soil blends from diversion data.   </t>
  </si>
  <si>
    <t>2.  Data source:  Calculated as a percentage of construction and demolition debris contained in municipal solid waste (MSW), based on the 1992 Washington State Waste Characterization Study (1992 data),  the 2003 Waste Composition Analysis for the State of Washington (2003 through 2007 data), and the 2009 Washington Statewide Waste Characterization Study (2008-2013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</si>
</sst>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s>
  <fonts count="74">
    <font>
      <sz val="10"/>
      <name val="Arial"/>
      <family val="0"/>
    </font>
    <font>
      <sz val="11"/>
      <color indexed="8"/>
      <name val="Calibri"/>
      <family val="2"/>
    </font>
    <font>
      <sz val="10"/>
      <color indexed="8"/>
      <name val="Arial"/>
      <family val="2"/>
    </font>
    <font>
      <sz val="8"/>
      <name val="Arial"/>
      <family val="2"/>
    </font>
    <font>
      <b/>
      <sz val="10"/>
      <name val="Arial"/>
      <family val="2"/>
    </font>
    <font>
      <b/>
      <sz val="10"/>
      <color indexed="12"/>
      <name val="Arial"/>
      <family val="2"/>
    </font>
    <font>
      <vertAlign val="superscript"/>
      <sz val="10"/>
      <name val="Arial"/>
      <family val="2"/>
    </font>
    <font>
      <b/>
      <vertAlign val="superscript"/>
      <sz val="10"/>
      <name val="Arial"/>
      <family val="2"/>
    </font>
    <font>
      <sz val="9"/>
      <color indexed="10"/>
      <name val="Arial"/>
      <family val="2"/>
    </font>
    <font>
      <sz val="10"/>
      <color indexed="10"/>
      <name val="Arial"/>
      <family val="2"/>
    </font>
    <font>
      <sz val="10"/>
      <name val="Tahoma"/>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7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2"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2"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2"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2"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9" fillId="28" borderId="2"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60"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4" fillId="0" borderId="6" applyNumberFormat="0" applyFill="0" applyAlignment="0" applyProtection="0"/>
    <xf numFmtId="0" fontId="65" fillId="31" borderId="0" applyNumberFormat="0" applyBorder="0" applyAlignment="0" applyProtection="0"/>
    <xf numFmtId="0" fontId="66" fillId="31" borderId="0" applyNumberFormat="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2" fillId="0" borderId="0">
      <alignment vertical="top"/>
      <protection/>
    </xf>
    <xf numFmtId="0" fontId="42" fillId="0" borderId="0">
      <alignment/>
      <protection/>
    </xf>
    <xf numFmtId="0" fontId="42" fillId="0" borderId="0">
      <alignment/>
      <protection/>
    </xf>
    <xf numFmtId="0" fontId="2" fillId="0" borderId="0">
      <alignment vertical="top"/>
      <protection/>
    </xf>
    <xf numFmtId="0" fontId="2" fillId="0" borderId="0">
      <alignment vertical="top"/>
      <protection/>
    </xf>
    <xf numFmtId="0" fontId="42" fillId="0" borderId="0">
      <alignment/>
      <protection/>
    </xf>
    <xf numFmtId="0" fontId="2" fillId="0" borderId="0">
      <alignment vertical="top"/>
      <protection/>
    </xf>
    <xf numFmtId="0" fontId="2" fillId="0" borderId="0">
      <alignment vertical="top"/>
      <protection/>
    </xf>
    <xf numFmtId="0" fontId="4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1"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1" fillId="0" borderId="0">
      <alignment/>
      <protection/>
    </xf>
    <xf numFmtId="0" fontId="0" fillId="32" borderId="7" applyNumberFormat="0" applyFont="0" applyAlignment="0" applyProtection="0"/>
    <xf numFmtId="0" fontId="42" fillId="32" borderId="7" applyNumberFormat="0" applyFont="0" applyAlignment="0" applyProtection="0"/>
    <xf numFmtId="0" fontId="41" fillId="32" borderId="7" applyNumberFormat="0" applyFont="0" applyAlignment="0" applyProtection="0"/>
    <xf numFmtId="0" fontId="41" fillId="32" borderId="7" applyNumberFormat="0" applyFont="0" applyAlignment="0" applyProtection="0"/>
    <xf numFmtId="0" fontId="41" fillId="32" borderId="7" applyNumberFormat="0" applyFont="0" applyAlignment="0" applyProtection="0"/>
    <xf numFmtId="0" fontId="67"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xf>
    <xf numFmtId="0" fontId="4" fillId="0" borderId="0" xfId="0" applyFont="1" applyAlignment="1">
      <alignment horizontal="center"/>
    </xf>
    <xf numFmtId="164" fontId="0" fillId="0" borderId="0" xfId="81" applyNumberFormat="1" applyFont="1" applyAlignment="1">
      <alignment/>
    </xf>
    <xf numFmtId="164" fontId="0" fillId="0" borderId="0" xfId="0" applyNumberFormat="1" applyAlignment="1">
      <alignment/>
    </xf>
    <xf numFmtId="0" fontId="5" fillId="0" borderId="0" xfId="0" applyFont="1" applyAlignment="1">
      <alignment/>
    </xf>
    <xf numFmtId="164" fontId="4" fillId="0" borderId="0" xfId="0" applyNumberFormat="1" applyFont="1" applyAlignment="1">
      <alignment/>
    </xf>
    <xf numFmtId="3" fontId="0" fillId="0" borderId="0" xfId="0" applyNumberFormat="1" applyAlignment="1">
      <alignment/>
    </xf>
    <xf numFmtId="3" fontId="4" fillId="0" borderId="0" xfId="0" applyNumberFormat="1" applyFont="1" applyAlignment="1">
      <alignment/>
    </xf>
    <xf numFmtId="0" fontId="4" fillId="0" borderId="0" xfId="0" applyFont="1" applyFill="1" applyAlignment="1">
      <alignment/>
    </xf>
    <xf numFmtId="0" fontId="8" fillId="0" borderId="0" xfId="0" applyFont="1" applyFill="1" applyBorder="1" applyAlignment="1">
      <alignment/>
    </xf>
    <xf numFmtId="3" fontId="9" fillId="0" borderId="0" xfId="0" applyNumberFormat="1" applyFont="1" applyAlignment="1">
      <alignment/>
    </xf>
    <xf numFmtId="0" fontId="0" fillId="0" borderId="0" xfId="0" applyFont="1" applyAlignment="1">
      <alignment/>
    </xf>
    <xf numFmtId="0" fontId="0" fillId="0" borderId="0" xfId="0" applyNumberFormat="1" applyAlignment="1">
      <alignment/>
    </xf>
    <xf numFmtId="0" fontId="4" fillId="33" borderId="0" xfId="0" applyFont="1" applyFill="1" applyAlignment="1">
      <alignment/>
    </xf>
    <xf numFmtId="0" fontId="0" fillId="33" borderId="0" xfId="0" applyFill="1" applyAlignment="1">
      <alignment/>
    </xf>
    <xf numFmtId="3" fontId="0" fillId="0" borderId="0" xfId="0" applyNumberFormat="1" applyFill="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4" fillId="0" borderId="0" xfId="0" applyFont="1" applyFill="1" applyBorder="1" applyAlignment="1">
      <alignment wrapText="1"/>
    </xf>
    <xf numFmtId="164" fontId="0" fillId="0" borderId="0" xfId="83" applyNumberFormat="1" applyFont="1" applyAlignment="1">
      <alignment/>
    </xf>
    <xf numFmtId="9" fontId="4" fillId="0" borderId="0" xfId="742" applyFont="1" applyAlignment="1">
      <alignment/>
    </xf>
    <xf numFmtId="164" fontId="0" fillId="0" borderId="0" xfId="162" applyNumberFormat="1" applyFont="1" applyFill="1" applyBorder="1" applyAlignment="1">
      <alignment/>
    </xf>
    <xf numFmtId="164" fontId="0" fillId="0" borderId="0" xfId="0" applyNumberFormat="1" applyBorder="1" applyAlignment="1">
      <alignment/>
    </xf>
    <xf numFmtId="164" fontId="0" fillId="0" borderId="0" xfId="0" applyNumberFormat="1" applyFill="1" applyBorder="1" applyAlignment="1">
      <alignment/>
    </xf>
    <xf numFmtId="0" fontId="0" fillId="0" borderId="0" xfId="0" applyFill="1" applyAlignment="1">
      <alignment/>
    </xf>
    <xf numFmtId="0" fontId="0" fillId="0" borderId="0" xfId="0" applyFont="1" applyFill="1" applyAlignment="1">
      <alignment/>
    </xf>
    <xf numFmtId="164" fontId="0" fillId="0" borderId="0" xfId="0" applyNumberFormat="1" applyFill="1" applyAlignment="1">
      <alignment/>
    </xf>
    <xf numFmtId="164" fontId="42" fillId="0" borderId="0" xfId="471" applyNumberFormat="1" applyFont="1" applyBorder="1">
      <alignment/>
      <protection/>
    </xf>
    <xf numFmtId="3" fontId="0" fillId="0" borderId="0" xfId="0" applyNumberFormat="1" applyFont="1" applyAlignment="1">
      <alignment/>
    </xf>
    <xf numFmtId="164" fontId="0" fillId="0" borderId="0" xfId="84" applyNumberFormat="1" applyFont="1" applyFill="1" applyBorder="1" applyAlignment="1">
      <alignment/>
    </xf>
    <xf numFmtId="164" fontId="42" fillId="0" borderId="0" xfId="473" applyNumberFormat="1" applyFont="1" applyBorder="1">
      <alignment/>
      <protection/>
    </xf>
    <xf numFmtId="0" fontId="4" fillId="0" borderId="0" xfId="0" applyFont="1" applyFill="1" applyAlignment="1">
      <alignment wrapText="1"/>
    </xf>
    <xf numFmtId="3" fontId="4" fillId="0" borderId="0" xfId="0" applyNumberFormat="1" applyFont="1" applyFill="1" applyAlignment="1">
      <alignment/>
    </xf>
    <xf numFmtId="0" fontId="0" fillId="0" borderId="0" xfId="0" applyFont="1" applyAlignment="1">
      <alignment/>
    </xf>
    <xf numFmtId="164" fontId="42" fillId="0" borderId="0" xfId="473" applyNumberFormat="1" applyFont="1" applyBorder="1">
      <alignment/>
      <protection/>
    </xf>
    <xf numFmtId="0" fontId="0" fillId="0" borderId="0" xfId="0" applyFont="1" applyFill="1" applyAlignment="1">
      <alignment/>
    </xf>
    <xf numFmtId="9" fontId="4" fillId="0" borderId="0" xfId="730" applyNumberFormat="1" applyFont="1" applyFill="1" applyAlignment="1">
      <alignment/>
    </xf>
    <xf numFmtId="164" fontId="0" fillId="0" borderId="0" xfId="85" applyNumberFormat="1" applyFont="1" applyFill="1" applyBorder="1" applyAlignment="1">
      <alignment/>
    </xf>
    <xf numFmtId="164" fontId="4" fillId="0" borderId="0" xfId="0" applyNumberFormat="1" applyFont="1" applyFill="1" applyBorder="1" applyAlignment="1">
      <alignment/>
    </xf>
    <xf numFmtId="0" fontId="4" fillId="0" borderId="0" xfId="0" applyNumberFormat="1" applyFont="1" applyAlignment="1">
      <alignment/>
    </xf>
    <xf numFmtId="0" fontId="4" fillId="0" borderId="0" xfId="0" applyNumberFormat="1" applyFont="1" applyFill="1" applyAlignment="1">
      <alignment/>
    </xf>
    <xf numFmtId="9" fontId="4" fillId="0" borderId="0" xfId="730" applyFont="1" applyFill="1" applyAlignment="1">
      <alignment/>
    </xf>
    <xf numFmtId="3" fontId="0" fillId="0" borderId="0" xfId="442" applyNumberFormat="1" applyFont="1" applyFill="1" applyBorder="1">
      <alignment/>
      <protection/>
    </xf>
    <xf numFmtId="3" fontId="10" fillId="0" borderId="0" xfId="442" applyNumberFormat="1" applyFont="1" applyFill="1" applyBorder="1" applyAlignment="1" applyProtection="1">
      <alignment vertical="top" wrapText="1" readingOrder="1"/>
      <protection locked="0"/>
    </xf>
    <xf numFmtId="3" fontId="0" fillId="0" borderId="0" xfId="0" applyNumberFormat="1" applyFont="1" applyFill="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 fillId="0" borderId="0" xfId="0" applyFont="1" applyAlignment="1">
      <alignment horizontal="left"/>
    </xf>
    <xf numFmtId="3" fontId="4" fillId="34" borderId="0" xfId="0" applyNumberFormat="1" applyFont="1" applyFill="1" applyAlignment="1">
      <alignment horizontal="center" vertical="center"/>
    </xf>
    <xf numFmtId="0" fontId="0" fillId="34" borderId="0" xfId="0" applyFont="1" applyFill="1" applyAlignment="1">
      <alignment horizontal="center" vertical="center"/>
    </xf>
    <xf numFmtId="0" fontId="0" fillId="34" borderId="0" xfId="0" applyFill="1" applyAlignment="1">
      <alignment horizontal="center" vertical="center"/>
    </xf>
    <xf numFmtId="0" fontId="0" fillId="34" borderId="0" xfId="0" applyFont="1" applyFill="1" applyAlignment="1">
      <alignment horizontal="center" vertical="center"/>
    </xf>
    <xf numFmtId="164" fontId="0" fillId="34" borderId="0" xfId="0" applyNumberFormat="1" applyFont="1" applyFill="1" applyAlignment="1">
      <alignment horizontal="center"/>
    </xf>
    <xf numFmtId="164" fontId="0" fillId="34" borderId="0" xfId="0" applyNumberFormat="1" applyFill="1" applyAlignment="1">
      <alignment horizontal="center"/>
    </xf>
    <xf numFmtId="3" fontId="0" fillId="34" borderId="0" xfId="0" applyNumberFormat="1" applyFont="1" applyFill="1" applyAlignment="1">
      <alignment horizontal="center"/>
    </xf>
    <xf numFmtId="3" fontId="0" fillId="34" borderId="0" xfId="0" applyNumberFormat="1" applyFill="1" applyAlignment="1">
      <alignment horizontal="center"/>
    </xf>
    <xf numFmtId="164" fontId="4" fillId="0" borderId="0" xfId="0" applyNumberFormat="1" applyFont="1" applyFill="1" applyAlignment="1">
      <alignment/>
    </xf>
  </cellXfs>
  <cellStyles count="73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omma 2 10" xfId="84"/>
    <cellStyle name="Comma 2 10 2" xfId="85"/>
    <cellStyle name="Comma 2 11" xfId="86"/>
    <cellStyle name="Comma 2 11 2" xfId="87"/>
    <cellStyle name="Comma 2 12" xfId="88"/>
    <cellStyle name="Comma 2 12 2" xfId="89"/>
    <cellStyle name="Comma 2 13" xfId="90"/>
    <cellStyle name="Comma 2 13 2" xfId="91"/>
    <cellStyle name="Comma 2 14" xfId="92"/>
    <cellStyle name="Comma 2 14 2" xfId="93"/>
    <cellStyle name="Comma 2 15" xfId="94"/>
    <cellStyle name="Comma 2 15 2" xfId="95"/>
    <cellStyle name="Comma 2 16" xfId="96"/>
    <cellStyle name="Comma 2 16 2" xfId="97"/>
    <cellStyle name="Comma 2 17" xfId="98"/>
    <cellStyle name="Comma 2 17 2" xfId="99"/>
    <cellStyle name="Comma 2 18" xfId="100"/>
    <cellStyle name="Comma 2 18 2" xfId="101"/>
    <cellStyle name="Comma 2 18 3" xfId="102"/>
    <cellStyle name="Comma 2 19" xfId="103"/>
    <cellStyle name="Comma 2 19 2" xfId="104"/>
    <cellStyle name="Comma 2 19 3" xfId="105"/>
    <cellStyle name="Comma 2 2" xfId="106"/>
    <cellStyle name="Comma 2 2 2" xfId="107"/>
    <cellStyle name="Comma 2 20" xfId="108"/>
    <cellStyle name="Comma 2 20 2" xfId="109"/>
    <cellStyle name="Comma 2 20 3" xfId="110"/>
    <cellStyle name="Comma 2 21" xfId="111"/>
    <cellStyle name="Comma 2 21 2" xfId="112"/>
    <cellStyle name="Comma 2 21 3" xfId="113"/>
    <cellStyle name="Comma 2 22" xfId="114"/>
    <cellStyle name="Comma 2 22 2" xfId="115"/>
    <cellStyle name="Comma 2 22 3" xfId="116"/>
    <cellStyle name="Comma 2 23" xfId="117"/>
    <cellStyle name="Comma 2 23 2" xfId="118"/>
    <cellStyle name="Comma 2 23 3" xfId="119"/>
    <cellStyle name="Comma 2 24" xfId="120"/>
    <cellStyle name="Comma 2 24 2" xfId="121"/>
    <cellStyle name="Comma 2 24 3" xfId="122"/>
    <cellStyle name="Comma 2 25" xfId="123"/>
    <cellStyle name="Comma 2 25 2" xfId="124"/>
    <cellStyle name="Comma 2 25 3" xfId="125"/>
    <cellStyle name="Comma 2 26" xfId="126"/>
    <cellStyle name="Comma 2 26 2" xfId="127"/>
    <cellStyle name="Comma 2 26 3" xfId="128"/>
    <cellStyle name="Comma 2 27" xfId="129"/>
    <cellStyle name="Comma 2 27 2" xfId="130"/>
    <cellStyle name="Comma 2 27 3" xfId="131"/>
    <cellStyle name="Comma 2 28" xfId="132"/>
    <cellStyle name="Comma 2 28 2" xfId="133"/>
    <cellStyle name="Comma 2 28 3" xfId="134"/>
    <cellStyle name="Comma 2 29" xfId="135"/>
    <cellStyle name="Comma 2 29 2" xfId="136"/>
    <cellStyle name="Comma 2 29 3" xfId="137"/>
    <cellStyle name="Comma 2 3" xfId="138"/>
    <cellStyle name="Comma 2 3 2" xfId="139"/>
    <cellStyle name="Comma 2 30" xfId="140"/>
    <cellStyle name="Comma 2 30 2" xfId="141"/>
    <cellStyle name="Comma 2 30 3" xfId="142"/>
    <cellStyle name="Comma 2 31" xfId="143"/>
    <cellStyle name="Comma 2 31 2" xfId="144"/>
    <cellStyle name="Comma 2 31 3" xfId="145"/>
    <cellStyle name="Comma 2 32" xfId="146"/>
    <cellStyle name="Comma 2 32 2" xfId="147"/>
    <cellStyle name="Comma 2 32 3" xfId="148"/>
    <cellStyle name="Comma 2 33" xfId="149"/>
    <cellStyle name="Comma 2 4" xfId="150"/>
    <cellStyle name="Comma 2 4 2" xfId="151"/>
    <cellStyle name="Comma 2 5" xfId="152"/>
    <cellStyle name="Comma 2 5 2" xfId="153"/>
    <cellStyle name="Comma 2 6" xfId="154"/>
    <cellStyle name="Comma 2 6 2" xfId="155"/>
    <cellStyle name="Comma 2 7" xfId="156"/>
    <cellStyle name="Comma 2 7 2" xfId="157"/>
    <cellStyle name="Comma 2 8" xfId="158"/>
    <cellStyle name="Comma 2 8 2" xfId="159"/>
    <cellStyle name="Comma 2 9" xfId="160"/>
    <cellStyle name="Comma 2 9 2" xfId="161"/>
    <cellStyle name="Comma 3" xfId="162"/>
    <cellStyle name="Comma 3 10" xfId="163"/>
    <cellStyle name="Comma 3 10 2" xfId="164"/>
    <cellStyle name="Comma 3 11" xfId="165"/>
    <cellStyle name="Comma 3 11 2" xfId="166"/>
    <cellStyle name="Comma 3 12" xfId="167"/>
    <cellStyle name="Comma 3 12 2" xfId="168"/>
    <cellStyle name="Comma 3 13" xfId="169"/>
    <cellStyle name="Comma 3 13 2" xfId="170"/>
    <cellStyle name="Comma 3 14" xfId="171"/>
    <cellStyle name="Comma 3 14 2" xfId="172"/>
    <cellStyle name="Comma 3 15" xfId="173"/>
    <cellStyle name="Comma 3 15 2" xfId="174"/>
    <cellStyle name="Comma 3 16" xfId="175"/>
    <cellStyle name="Comma 3 16 2" xfId="176"/>
    <cellStyle name="Comma 3 17" xfId="177"/>
    <cellStyle name="Comma 3 17 2" xfId="178"/>
    <cellStyle name="Comma 3 18" xfId="179"/>
    <cellStyle name="Comma 3 19" xfId="180"/>
    <cellStyle name="Comma 3 2" xfId="181"/>
    <cellStyle name="Comma 3 2 2" xfId="182"/>
    <cellStyle name="Comma 3 2 3" xfId="183"/>
    <cellStyle name="Comma 3 20" xfId="184"/>
    <cellStyle name="Comma 3 3" xfId="185"/>
    <cellStyle name="Comma 3 3 2" xfId="186"/>
    <cellStyle name="Comma 3 4" xfId="187"/>
    <cellStyle name="Comma 3 4 2" xfId="188"/>
    <cellStyle name="Comma 3 5" xfId="189"/>
    <cellStyle name="Comma 3 5 2" xfId="190"/>
    <cellStyle name="Comma 3 6" xfId="191"/>
    <cellStyle name="Comma 3 6 2" xfId="192"/>
    <cellStyle name="Comma 3 7" xfId="193"/>
    <cellStyle name="Comma 3 7 2" xfId="194"/>
    <cellStyle name="Comma 3 8" xfId="195"/>
    <cellStyle name="Comma 3 8 2" xfId="196"/>
    <cellStyle name="Comma 3 9" xfId="197"/>
    <cellStyle name="Comma 3 9 2" xfId="198"/>
    <cellStyle name="Comma 4" xfId="199"/>
    <cellStyle name="Comma 4 2" xfId="200"/>
    <cellStyle name="Comma 5" xfId="201"/>
    <cellStyle name="Comma 6" xfId="202"/>
    <cellStyle name="Currency" xfId="203"/>
    <cellStyle name="Currency [0]" xfId="204"/>
    <cellStyle name="Explanatory Text" xfId="205"/>
    <cellStyle name="Explanatory Text 2" xfId="206"/>
    <cellStyle name="Good" xfId="207"/>
    <cellStyle name="Good 2" xfId="208"/>
    <cellStyle name="Heading 1" xfId="209"/>
    <cellStyle name="Heading 1 2" xfId="210"/>
    <cellStyle name="Heading 2" xfId="211"/>
    <cellStyle name="Heading 2 2" xfId="212"/>
    <cellStyle name="Heading 3" xfId="213"/>
    <cellStyle name="Heading 3 2" xfId="214"/>
    <cellStyle name="Heading 4" xfId="215"/>
    <cellStyle name="Heading 4 2" xfId="216"/>
    <cellStyle name="Input" xfId="217"/>
    <cellStyle name="Input 2" xfId="218"/>
    <cellStyle name="Linked Cell" xfId="219"/>
    <cellStyle name="Linked Cell 2" xfId="220"/>
    <cellStyle name="Neutral" xfId="221"/>
    <cellStyle name="Neutral 2" xfId="222"/>
    <cellStyle name="Normal 10" xfId="223"/>
    <cellStyle name="Normal 10 2" xfId="224"/>
    <cellStyle name="Normal 10 2 2" xfId="225"/>
    <cellStyle name="Normal 10 3" xfId="226"/>
    <cellStyle name="Normal 10 3 2" xfId="227"/>
    <cellStyle name="Normal 10 4" xfId="228"/>
    <cellStyle name="Normal 10 5" xfId="229"/>
    <cellStyle name="Normal 11" xfId="230"/>
    <cellStyle name="Normal 11 2" xfId="231"/>
    <cellStyle name="Normal 11 2 2" xfId="232"/>
    <cellStyle name="Normal 11 3" xfId="233"/>
    <cellStyle name="Normal 11 3 2" xfId="234"/>
    <cellStyle name="Normal 11 4" xfId="235"/>
    <cellStyle name="Normal 11 5" xfId="236"/>
    <cellStyle name="Normal 12" xfId="237"/>
    <cellStyle name="Normal 12 2" xfId="238"/>
    <cellStyle name="Normal 12 2 2" xfId="239"/>
    <cellStyle name="Normal 12 3" xfId="240"/>
    <cellStyle name="Normal 12 3 2" xfId="241"/>
    <cellStyle name="Normal 12 4" xfId="242"/>
    <cellStyle name="Normal 12 5" xfId="243"/>
    <cellStyle name="Normal 13" xfId="244"/>
    <cellStyle name="Normal 13 2" xfId="245"/>
    <cellStyle name="Normal 13 2 2" xfId="246"/>
    <cellStyle name="Normal 13 3" xfId="247"/>
    <cellStyle name="Normal 13 3 2" xfId="248"/>
    <cellStyle name="Normal 13 4" xfId="249"/>
    <cellStyle name="Normal 13 5" xfId="250"/>
    <cellStyle name="Normal 14" xfId="251"/>
    <cellStyle name="Normal 14 2" xfId="252"/>
    <cellStyle name="Normal 14 2 2" xfId="253"/>
    <cellStyle name="Normal 14 3" xfId="254"/>
    <cellStyle name="Normal 14 3 2" xfId="255"/>
    <cellStyle name="Normal 14 4" xfId="256"/>
    <cellStyle name="Normal 14 5" xfId="257"/>
    <cellStyle name="Normal 15" xfId="258"/>
    <cellStyle name="Normal 15 2" xfId="259"/>
    <cellStyle name="Normal 15 2 2" xfId="260"/>
    <cellStyle name="Normal 15 3" xfId="261"/>
    <cellStyle name="Normal 15 3 2" xfId="262"/>
    <cellStyle name="Normal 15 4" xfId="263"/>
    <cellStyle name="Normal 15 5" xfId="264"/>
    <cellStyle name="Normal 16" xfId="265"/>
    <cellStyle name="Normal 16 2" xfId="266"/>
    <cellStyle name="Normal 16 2 2" xfId="267"/>
    <cellStyle name="Normal 16 3" xfId="268"/>
    <cellStyle name="Normal 16 3 2" xfId="269"/>
    <cellStyle name="Normal 16 4" xfId="270"/>
    <cellStyle name="Normal 16 5" xfId="271"/>
    <cellStyle name="Normal 17" xfId="272"/>
    <cellStyle name="Normal 17 2" xfId="273"/>
    <cellStyle name="Normal 17 2 2" xfId="274"/>
    <cellStyle name="Normal 17 3" xfId="275"/>
    <cellStyle name="Normal 17 3 2" xfId="276"/>
    <cellStyle name="Normal 17 4" xfId="277"/>
    <cellStyle name="Normal 17 5" xfId="278"/>
    <cellStyle name="Normal 18" xfId="279"/>
    <cellStyle name="Normal 18 2" xfId="280"/>
    <cellStyle name="Normal 18 2 2" xfId="281"/>
    <cellStyle name="Normal 18 3" xfId="282"/>
    <cellStyle name="Normal 18 3 2" xfId="283"/>
    <cellStyle name="Normal 18 4" xfId="284"/>
    <cellStyle name="Normal 18 5" xfId="285"/>
    <cellStyle name="Normal 19" xfId="286"/>
    <cellStyle name="Normal 2" xfId="287"/>
    <cellStyle name="Normal 2 10" xfId="288"/>
    <cellStyle name="Normal 2 10 2" xfId="289"/>
    <cellStyle name="Normal 2 10 2 2" xfId="290"/>
    <cellStyle name="Normal 2 10 3" xfId="291"/>
    <cellStyle name="Normal 2 10 4" xfId="292"/>
    <cellStyle name="Normal 2 11" xfId="293"/>
    <cellStyle name="Normal 2 11 2" xfId="294"/>
    <cellStyle name="Normal 2 11 2 2" xfId="295"/>
    <cellStyle name="Normal 2 11 3" xfId="296"/>
    <cellStyle name="Normal 2 11 4" xfId="297"/>
    <cellStyle name="Normal 2 12" xfId="298"/>
    <cellStyle name="Normal 2 12 2" xfId="299"/>
    <cellStyle name="Normal 2 12 2 2" xfId="300"/>
    <cellStyle name="Normal 2 12 3" xfId="301"/>
    <cellStyle name="Normal 2 12 4" xfId="302"/>
    <cellStyle name="Normal 2 13" xfId="303"/>
    <cellStyle name="Normal 2 13 2" xfId="304"/>
    <cellStyle name="Normal 2 13 2 2" xfId="305"/>
    <cellStyle name="Normal 2 13 3" xfId="306"/>
    <cellStyle name="Normal 2 13 4" xfId="307"/>
    <cellStyle name="Normal 2 14" xfId="308"/>
    <cellStyle name="Normal 2 14 2" xfId="309"/>
    <cellStyle name="Normal 2 14 2 2" xfId="310"/>
    <cellStyle name="Normal 2 14 3" xfId="311"/>
    <cellStyle name="Normal 2 14 4" xfId="312"/>
    <cellStyle name="Normal 2 15" xfId="313"/>
    <cellStyle name="Normal 2 15 2" xfId="314"/>
    <cellStyle name="Normal 2 15 2 2" xfId="315"/>
    <cellStyle name="Normal 2 15 3" xfId="316"/>
    <cellStyle name="Normal 2 15 4" xfId="317"/>
    <cellStyle name="Normal 2 16" xfId="318"/>
    <cellStyle name="Normal 2 16 2" xfId="319"/>
    <cellStyle name="Normal 2 16 3" xfId="320"/>
    <cellStyle name="Normal 2 16 4" xfId="321"/>
    <cellStyle name="Normal 2 17" xfId="322"/>
    <cellStyle name="Normal 2 17 2" xfId="323"/>
    <cellStyle name="Normal 2 17 3" xfId="324"/>
    <cellStyle name="Normal 2 18" xfId="325"/>
    <cellStyle name="Normal 2 18 2" xfId="326"/>
    <cellStyle name="Normal 2 18 3" xfId="327"/>
    <cellStyle name="Normal 2 19" xfId="328"/>
    <cellStyle name="Normal 2 19 2" xfId="329"/>
    <cellStyle name="Normal 2 2" xfId="330"/>
    <cellStyle name="Normal 2 2 2" xfId="331"/>
    <cellStyle name="Normal 2 2 2 2" xfId="332"/>
    <cellStyle name="Normal 2 2 3" xfId="333"/>
    <cellStyle name="Normal 2 2 4" xfId="334"/>
    <cellStyle name="Normal 2 20" xfId="335"/>
    <cellStyle name="Normal 2 20 2" xfId="336"/>
    <cellStyle name="Normal 2 21" xfId="337"/>
    <cellStyle name="Normal 2 21 2" xfId="338"/>
    <cellStyle name="Normal 2 22" xfId="339"/>
    <cellStyle name="Normal 2 3" xfId="340"/>
    <cellStyle name="Normal 2 3 2" xfId="341"/>
    <cellStyle name="Normal 2 3 2 2" xfId="342"/>
    <cellStyle name="Normal 2 3 3" xfId="343"/>
    <cellStyle name="Normal 2 3 4" xfId="344"/>
    <cellStyle name="Normal 2 4" xfId="345"/>
    <cellStyle name="Normal 2 4 2" xfId="346"/>
    <cellStyle name="Normal 2 4 2 2" xfId="347"/>
    <cellStyle name="Normal 2 4 3" xfId="348"/>
    <cellStyle name="Normal 2 4 4" xfId="349"/>
    <cellStyle name="Normal 2 5" xfId="350"/>
    <cellStyle name="Normal 2 5 2" xfId="351"/>
    <cellStyle name="Normal 2 5 2 2" xfId="352"/>
    <cellStyle name="Normal 2 5 3" xfId="353"/>
    <cellStyle name="Normal 2 5 4" xfId="354"/>
    <cellStyle name="Normal 2 6" xfId="355"/>
    <cellStyle name="Normal 2 6 2" xfId="356"/>
    <cellStyle name="Normal 2 6 2 2" xfId="357"/>
    <cellStyle name="Normal 2 6 3" xfId="358"/>
    <cellStyle name="Normal 2 6 4" xfId="359"/>
    <cellStyle name="Normal 2 7" xfId="360"/>
    <cellStyle name="Normal 2 7 2" xfId="361"/>
    <cellStyle name="Normal 2 7 2 2" xfId="362"/>
    <cellStyle name="Normal 2 7 3" xfId="363"/>
    <cellStyle name="Normal 2 7 4" xfId="364"/>
    <cellStyle name="Normal 2 8" xfId="365"/>
    <cellStyle name="Normal 2 8 2" xfId="366"/>
    <cellStyle name="Normal 2 8 2 2" xfId="367"/>
    <cellStyle name="Normal 2 8 3" xfId="368"/>
    <cellStyle name="Normal 2 8 4" xfId="369"/>
    <cellStyle name="Normal 2 9" xfId="370"/>
    <cellStyle name="Normal 2 9 2" xfId="371"/>
    <cellStyle name="Normal 2 9 2 2" xfId="372"/>
    <cellStyle name="Normal 2 9 3" xfId="373"/>
    <cellStyle name="Normal 2 9 4" xfId="374"/>
    <cellStyle name="Normal 20" xfId="375"/>
    <cellStyle name="Normal 20 2" xfId="376"/>
    <cellStyle name="Normal 20 2 2" xfId="377"/>
    <cellStyle name="Normal 20 3" xfId="378"/>
    <cellStyle name="Normal 20 3 2" xfId="379"/>
    <cellStyle name="Normal 20 4" xfId="380"/>
    <cellStyle name="Normal 20 5" xfId="381"/>
    <cellStyle name="Normal 21" xfId="382"/>
    <cellStyle name="Normal 21 2" xfId="383"/>
    <cellStyle name="Normal 21 2 2" xfId="384"/>
    <cellStyle name="Normal 21 3" xfId="385"/>
    <cellStyle name="Normal 21 3 2" xfId="386"/>
    <cellStyle name="Normal 21 4" xfId="387"/>
    <cellStyle name="Normal 21 5" xfId="388"/>
    <cellStyle name="Normal 22" xfId="389"/>
    <cellStyle name="Normal 22 2" xfId="390"/>
    <cellStyle name="Normal 22 2 2" xfId="391"/>
    <cellStyle name="Normal 22 3" xfId="392"/>
    <cellStyle name="Normal 22 3 2" xfId="393"/>
    <cellStyle name="Normal 22 4" xfId="394"/>
    <cellStyle name="Normal 22 5" xfId="395"/>
    <cellStyle name="Normal 23" xfId="396"/>
    <cellStyle name="Normal 23 2" xfId="397"/>
    <cellStyle name="Normal 23 2 2" xfId="398"/>
    <cellStyle name="Normal 23 3" xfId="399"/>
    <cellStyle name="Normal 23 3 2" xfId="400"/>
    <cellStyle name="Normal 23 4" xfId="401"/>
    <cellStyle name="Normal 23 5" xfId="402"/>
    <cellStyle name="Normal 24" xfId="403"/>
    <cellStyle name="Normal 24 2" xfId="404"/>
    <cellStyle name="Normal 24 2 2" xfId="405"/>
    <cellStyle name="Normal 24 3" xfId="406"/>
    <cellStyle name="Normal 24 3 2" xfId="407"/>
    <cellStyle name="Normal 24 4" xfId="408"/>
    <cellStyle name="Normal 24 5" xfId="409"/>
    <cellStyle name="Normal 25" xfId="410"/>
    <cellStyle name="Normal 25 2" xfId="411"/>
    <cellStyle name="Normal 25 2 2" xfId="412"/>
    <cellStyle name="Normal 25 3" xfId="413"/>
    <cellStyle name="Normal 25 3 2" xfId="414"/>
    <cellStyle name="Normal 25 4" xfId="415"/>
    <cellStyle name="Normal 25 5" xfId="416"/>
    <cellStyle name="Normal 26" xfId="417"/>
    <cellStyle name="Normal 26 2" xfId="418"/>
    <cellStyle name="Normal 26 2 2" xfId="419"/>
    <cellStyle name="Normal 26 3" xfId="420"/>
    <cellStyle name="Normal 26 3 2" xfId="421"/>
    <cellStyle name="Normal 26 4" xfId="422"/>
    <cellStyle name="Normal 26 5" xfId="423"/>
    <cellStyle name="Normal 27" xfId="424"/>
    <cellStyle name="Normal 27 2" xfId="425"/>
    <cellStyle name="Normal 27 2 2" xfId="426"/>
    <cellStyle name="Normal 27 3" xfId="427"/>
    <cellStyle name="Normal 27 3 2" xfId="428"/>
    <cellStyle name="Normal 27 4" xfId="429"/>
    <cellStyle name="Normal 27 5" xfId="430"/>
    <cellStyle name="Normal 28" xfId="431"/>
    <cellStyle name="Normal 28 2" xfId="432"/>
    <cellStyle name="Normal 28 3" xfId="433"/>
    <cellStyle name="Normal 29" xfId="434"/>
    <cellStyle name="Normal 29 2" xfId="435"/>
    <cellStyle name="Normal 29 2 2" xfId="436"/>
    <cellStyle name="Normal 29 3" xfId="437"/>
    <cellStyle name="Normal 29 3 2" xfId="438"/>
    <cellStyle name="Normal 29 4" xfId="439"/>
    <cellStyle name="Normal 3" xfId="440"/>
    <cellStyle name="Normal 3 10" xfId="441"/>
    <cellStyle name="Normal 3 10 2" xfId="442"/>
    <cellStyle name="Normal 3 11" xfId="443"/>
    <cellStyle name="Normal 3 11 2" xfId="444"/>
    <cellStyle name="Normal 3 12" xfId="445"/>
    <cellStyle name="Normal 3 12 2" xfId="446"/>
    <cellStyle name="Normal 3 13" xfId="447"/>
    <cellStyle name="Normal 3 13 2" xfId="448"/>
    <cellStyle name="Normal 3 14" xfId="449"/>
    <cellStyle name="Normal 3 14 2" xfId="450"/>
    <cellStyle name="Normal 3 15" xfId="451"/>
    <cellStyle name="Normal 3 15 2" xfId="452"/>
    <cellStyle name="Normal 3 16" xfId="453"/>
    <cellStyle name="Normal 3 2" xfId="454"/>
    <cellStyle name="Normal 3 2 2" xfId="455"/>
    <cellStyle name="Normal 3 3" xfId="456"/>
    <cellStyle name="Normal 3 3 2" xfId="457"/>
    <cellStyle name="Normal 3 4" xfId="458"/>
    <cellStyle name="Normal 3 4 2" xfId="459"/>
    <cellStyle name="Normal 3 5" xfId="460"/>
    <cellStyle name="Normal 3 5 2" xfId="461"/>
    <cellStyle name="Normal 3 6" xfId="462"/>
    <cellStyle name="Normal 3 6 2" xfId="463"/>
    <cellStyle name="Normal 3 7" xfId="464"/>
    <cellStyle name="Normal 3 7 2" xfId="465"/>
    <cellStyle name="Normal 3 8" xfId="466"/>
    <cellStyle name="Normal 3 8 2" xfId="467"/>
    <cellStyle name="Normal 3 9" xfId="468"/>
    <cellStyle name="Normal 3 9 2" xfId="469"/>
    <cellStyle name="Normal 30" xfId="470"/>
    <cellStyle name="Normal 4" xfId="471"/>
    <cellStyle name="Normal 4 10" xfId="472"/>
    <cellStyle name="Normal 4 10 2" xfId="473"/>
    <cellStyle name="Normal 4 10 2 2" xfId="474"/>
    <cellStyle name="Normal 4 10 3" xfId="475"/>
    <cellStyle name="Normal 4 10 4" xfId="476"/>
    <cellStyle name="Normal 4 11" xfId="477"/>
    <cellStyle name="Normal 4 11 2" xfId="478"/>
    <cellStyle name="Normal 4 11 2 2" xfId="479"/>
    <cellStyle name="Normal 4 11 3" xfId="480"/>
    <cellStyle name="Normal 4 11 4" xfId="481"/>
    <cellStyle name="Normal 4 12" xfId="482"/>
    <cellStyle name="Normal 4 12 2" xfId="483"/>
    <cellStyle name="Normal 4 12 2 2" xfId="484"/>
    <cellStyle name="Normal 4 12 3" xfId="485"/>
    <cellStyle name="Normal 4 12 4" xfId="486"/>
    <cellStyle name="Normal 4 13" xfId="487"/>
    <cellStyle name="Normal 4 13 2" xfId="488"/>
    <cellStyle name="Normal 4 13 2 2" xfId="489"/>
    <cellStyle name="Normal 4 13 3" xfId="490"/>
    <cellStyle name="Normal 4 13 4" xfId="491"/>
    <cellStyle name="Normal 4 14" xfId="492"/>
    <cellStyle name="Normal 4 14 2" xfId="493"/>
    <cellStyle name="Normal 4 14 2 2" xfId="494"/>
    <cellStyle name="Normal 4 14 3" xfId="495"/>
    <cellStyle name="Normal 4 14 4" xfId="496"/>
    <cellStyle name="Normal 4 15" xfId="497"/>
    <cellStyle name="Normal 4 15 2" xfId="498"/>
    <cellStyle name="Normal 4 15 2 2" xfId="499"/>
    <cellStyle name="Normal 4 15 3" xfId="500"/>
    <cellStyle name="Normal 4 15 4" xfId="501"/>
    <cellStyle name="Normal 4 16" xfId="502"/>
    <cellStyle name="Normal 4 16 2" xfId="503"/>
    <cellStyle name="Normal 4 17" xfId="504"/>
    <cellStyle name="Normal 4 18" xfId="505"/>
    <cellStyle name="Normal 4 19" xfId="506"/>
    <cellStyle name="Normal 4 2" xfId="507"/>
    <cellStyle name="Normal 4 2 2" xfId="508"/>
    <cellStyle name="Normal 4 2 2 2" xfId="509"/>
    <cellStyle name="Normal 4 2 3" xfId="510"/>
    <cellStyle name="Normal 4 2 4" xfId="511"/>
    <cellStyle name="Normal 4 2 5" xfId="512"/>
    <cellStyle name="Normal 4 3" xfId="513"/>
    <cellStyle name="Normal 4 3 2" xfId="514"/>
    <cellStyle name="Normal 4 3 2 2" xfId="515"/>
    <cellStyle name="Normal 4 3 3" xfId="516"/>
    <cellStyle name="Normal 4 3 4" xfId="517"/>
    <cellStyle name="Normal 4 4" xfId="518"/>
    <cellStyle name="Normal 4 4 2" xfId="519"/>
    <cellStyle name="Normal 4 4 2 2" xfId="520"/>
    <cellStyle name="Normal 4 4 3" xfId="521"/>
    <cellStyle name="Normal 4 4 4" xfId="522"/>
    <cellStyle name="Normal 4 5" xfId="523"/>
    <cellStyle name="Normal 4 5 2" xfId="524"/>
    <cellStyle name="Normal 4 5 2 2" xfId="525"/>
    <cellStyle name="Normal 4 5 3" xfId="526"/>
    <cellStyle name="Normal 4 5 4" xfId="527"/>
    <cellStyle name="Normal 4 6" xfId="528"/>
    <cellStyle name="Normal 4 6 2" xfId="529"/>
    <cellStyle name="Normal 4 6 2 2" xfId="530"/>
    <cellStyle name="Normal 4 6 3" xfId="531"/>
    <cellStyle name="Normal 4 6 4" xfId="532"/>
    <cellStyle name="Normal 4 7" xfId="533"/>
    <cellStyle name="Normal 4 7 2" xfId="534"/>
    <cellStyle name="Normal 4 7 2 2" xfId="535"/>
    <cellStyle name="Normal 4 7 3" xfId="536"/>
    <cellStyle name="Normal 4 7 4" xfId="537"/>
    <cellStyle name="Normal 4 8" xfId="538"/>
    <cellStyle name="Normal 4 8 2" xfId="539"/>
    <cellStyle name="Normal 4 8 2 2" xfId="540"/>
    <cellStyle name="Normal 4 8 3" xfId="541"/>
    <cellStyle name="Normal 4 8 4" xfId="542"/>
    <cellStyle name="Normal 4 9" xfId="543"/>
    <cellStyle name="Normal 4 9 2" xfId="544"/>
    <cellStyle name="Normal 4 9 2 2" xfId="545"/>
    <cellStyle name="Normal 4 9 3" xfId="546"/>
    <cellStyle name="Normal 4 9 4" xfId="547"/>
    <cellStyle name="Normal 5" xfId="548"/>
    <cellStyle name="Normal 5 2" xfId="549"/>
    <cellStyle name="Normal 5 2 2" xfId="550"/>
    <cellStyle name="Normal 5 3" xfId="551"/>
    <cellStyle name="Normal 5 3 2" xfId="552"/>
    <cellStyle name="Normal 5 4" xfId="553"/>
    <cellStyle name="Normal 5 5" xfId="554"/>
    <cellStyle name="Normal 5 6" xfId="555"/>
    <cellStyle name="Normal 6" xfId="556"/>
    <cellStyle name="Normal 6 2" xfId="557"/>
    <cellStyle name="Normal 6 2 2" xfId="558"/>
    <cellStyle name="Normal 6 3" xfId="559"/>
    <cellStyle name="Normal 6 3 2" xfId="560"/>
    <cellStyle name="Normal 6 4" xfId="561"/>
    <cellStyle name="Normal 6 5" xfId="562"/>
    <cellStyle name="Normal 6 6" xfId="563"/>
    <cellStyle name="Normal 7" xfId="564"/>
    <cellStyle name="Normal 7 10" xfId="565"/>
    <cellStyle name="Normal 7 10 2" xfId="566"/>
    <cellStyle name="Normal 7 10 2 2" xfId="567"/>
    <cellStyle name="Normal 7 10 3" xfId="568"/>
    <cellStyle name="Normal 7 11" xfId="569"/>
    <cellStyle name="Normal 7 11 2" xfId="570"/>
    <cellStyle name="Normal 7 11 2 2" xfId="571"/>
    <cellStyle name="Normal 7 11 3" xfId="572"/>
    <cellStyle name="Normal 7 11 4" xfId="573"/>
    <cellStyle name="Normal 7 12" xfId="574"/>
    <cellStyle name="Normal 7 12 2" xfId="575"/>
    <cellStyle name="Normal 7 12 2 2" xfId="576"/>
    <cellStyle name="Normal 7 12 3" xfId="577"/>
    <cellStyle name="Normal 7 12 4" xfId="578"/>
    <cellStyle name="Normal 7 13" xfId="579"/>
    <cellStyle name="Normal 7 13 2" xfId="580"/>
    <cellStyle name="Normal 7 13 2 2" xfId="581"/>
    <cellStyle name="Normal 7 13 3" xfId="582"/>
    <cellStyle name="Normal 7 13 4" xfId="583"/>
    <cellStyle name="Normal 7 14" xfId="584"/>
    <cellStyle name="Normal 7 14 2" xfId="585"/>
    <cellStyle name="Normal 7 14 2 2" xfId="586"/>
    <cellStyle name="Normal 7 14 3" xfId="587"/>
    <cellStyle name="Normal 7 14 4" xfId="588"/>
    <cellStyle name="Normal 7 15" xfId="589"/>
    <cellStyle name="Normal 7 15 2" xfId="590"/>
    <cellStyle name="Normal 7 15 2 2" xfId="591"/>
    <cellStyle name="Normal 7 15 3" xfId="592"/>
    <cellStyle name="Normal 7 15 4" xfId="593"/>
    <cellStyle name="Normal 7 16" xfId="594"/>
    <cellStyle name="Normal 7 16 2" xfId="595"/>
    <cellStyle name="Normal 7 2" xfId="596"/>
    <cellStyle name="Normal 7 2 2" xfId="597"/>
    <cellStyle name="Normal 7 2 2 2" xfId="598"/>
    <cellStyle name="Normal 7 2 3" xfId="599"/>
    <cellStyle name="Normal 7 2 3 2" xfId="600"/>
    <cellStyle name="Normal 7 2 4" xfId="601"/>
    <cellStyle name="Normal 7 2 5" xfId="602"/>
    <cellStyle name="Normal 7 3" xfId="603"/>
    <cellStyle name="Normal 7 3 2" xfId="604"/>
    <cellStyle name="Normal 7 3 2 2" xfId="605"/>
    <cellStyle name="Normal 7 3 3" xfId="606"/>
    <cellStyle name="Normal 7 3 4" xfId="607"/>
    <cellStyle name="Normal 7 4" xfId="608"/>
    <cellStyle name="Normal 7 4 2" xfId="609"/>
    <cellStyle name="Normal 7 4 2 2" xfId="610"/>
    <cellStyle name="Normal 7 4 3" xfId="611"/>
    <cellStyle name="Normal 7 4 4" xfId="612"/>
    <cellStyle name="Normal 7 5" xfId="613"/>
    <cellStyle name="Normal 7 5 2" xfId="614"/>
    <cellStyle name="Normal 7 5 2 2" xfId="615"/>
    <cellStyle name="Normal 7 5 3" xfId="616"/>
    <cellStyle name="Normal 7 5 4" xfId="617"/>
    <cellStyle name="Normal 7 6" xfId="618"/>
    <cellStyle name="Normal 7 6 2" xfId="619"/>
    <cellStyle name="Normal 7 6 2 2" xfId="620"/>
    <cellStyle name="Normal 7 6 3" xfId="621"/>
    <cellStyle name="Normal 7 6 4" xfId="622"/>
    <cellStyle name="Normal 7 7" xfId="623"/>
    <cellStyle name="Normal 7 7 2" xfId="624"/>
    <cellStyle name="Normal 7 7 2 2" xfId="625"/>
    <cellStyle name="Normal 7 7 3" xfId="626"/>
    <cellStyle name="Normal 7 7 4" xfId="627"/>
    <cellStyle name="Normal 7 8" xfId="628"/>
    <cellStyle name="Normal 7 8 2" xfId="629"/>
    <cellStyle name="Normal 7 8 2 2" xfId="630"/>
    <cellStyle name="Normal 7 8 3" xfId="631"/>
    <cellStyle name="Normal 7 8 4" xfId="632"/>
    <cellStyle name="Normal 7 9" xfId="633"/>
    <cellStyle name="Normal 7 9 2" xfId="634"/>
    <cellStyle name="Normal 7 9 2 2" xfId="635"/>
    <cellStyle name="Normal 7 9 3" xfId="636"/>
    <cellStyle name="Normal 7 9 4" xfId="637"/>
    <cellStyle name="Normal 8" xfId="638"/>
    <cellStyle name="Normal 8 10" xfId="639"/>
    <cellStyle name="Normal 8 10 2" xfId="640"/>
    <cellStyle name="Normal 8 10 2 2" xfId="641"/>
    <cellStyle name="Normal 8 10 3" xfId="642"/>
    <cellStyle name="Normal 8 10 4" xfId="643"/>
    <cellStyle name="Normal 8 11" xfId="644"/>
    <cellStyle name="Normal 8 11 2" xfId="645"/>
    <cellStyle name="Normal 8 11 2 2" xfId="646"/>
    <cellStyle name="Normal 8 11 3" xfId="647"/>
    <cellStyle name="Normal 8 11 4" xfId="648"/>
    <cellStyle name="Normal 8 12" xfId="649"/>
    <cellStyle name="Normal 8 12 2" xfId="650"/>
    <cellStyle name="Normal 8 12 2 2" xfId="651"/>
    <cellStyle name="Normal 8 12 3" xfId="652"/>
    <cellStyle name="Normal 8 12 4" xfId="653"/>
    <cellStyle name="Normal 8 13" xfId="654"/>
    <cellStyle name="Normal 8 13 2" xfId="655"/>
    <cellStyle name="Normal 8 13 2 2" xfId="656"/>
    <cellStyle name="Normal 8 13 3" xfId="657"/>
    <cellStyle name="Normal 8 13 4" xfId="658"/>
    <cellStyle name="Normal 8 14" xfId="659"/>
    <cellStyle name="Normal 8 14 2" xfId="660"/>
    <cellStyle name="Normal 8 14 2 2" xfId="661"/>
    <cellStyle name="Normal 8 14 3" xfId="662"/>
    <cellStyle name="Normal 8 14 4" xfId="663"/>
    <cellStyle name="Normal 8 15" xfId="664"/>
    <cellStyle name="Normal 8 15 2" xfId="665"/>
    <cellStyle name="Normal 8 15 2 2" xfId="666"/>
    <cellStyle name="Normal 8 15 3" xfId="667"/>
    <cellStyle name="Normal 8 15 4" xfId="668"/>
    <cellStyle name="Normal 8 16" xfId="669"/>
    <cellStyle name="Normal 8 16 2" xfId="670"/>
    <cellStyle name="Normal 8 17" xfId="671"/>
    <cellStyle name="Normal 8 18" xfId="672"/>
    <cellStyle name="Normal 8 19" xfId="673"/>
    <cellStyle name="Normal 8 2" xfId="674"/>
    <cellStyle name="Normal 8 2 2" xfId="675"/>
    <cellStyle name="Normal 8 2 2 2" xfId="676"/>
    <cellStyle name="Normal 8 2 3" xfId="677"/>
    <cellStyle name="Normal 8 2 4" xfId="678"/>
    <cellStyle name="Normal 8 2 5" xfId="679"/>
    <cellStyle name="Normal 8 3" xfId="680"/>
    <cellStyle name="Normal 8 3 2" xfId="681"/>
    <cellStyle name="Normal 8 3 2 2" xfId="682"/>
    <cellStyle name="Normal 8 3 3" xfId="683"/>
    <cellStyle name="Normal 8 3 4" xfId="684"/>
    <cellStyle name="Normal 8 4" xfId="685"/>
    <cellStyle name="Normal 8 4 2" xfId="686"/>
    <cellStyle name="Normal 8 4 2 2" xfId="687"/>
    <cellStyle name="Normal 8 4 3" xfId="688"/>
    <cellStyle name="Normal 8 4 4" xfId="689"/>
    <cellStyle name="Normal 8 5" xfId="690"/>
    <cellStyle name="Normal 8 5 2" xfId="691"/>
    <cellStyle name="Normal 8 5 2 2" xfId="692"/>
    <cellStyle name="Normal 8 5 3" xfId="693"/>
    <cellStyle name="Normal 8 5 4" xfId="694"/>
    <cellStyle name="Normal 8 6" xfId="695"/>
    <cellStyle name="Normal 8 6 2" xfId="696"/>
    <cellStyle name="Normal 8 6 2 2" xfId="697"/>
    <cellStyle name="Normal 8 6 3" xfId="698"/>
    <cellStyle name="Normal 8 6 4" xfId="699"/>
    <cellStyle name="Normal 8 7" xfId="700"/>
    <cellStyle name="Normal 8 7 2" xfId="701"/>
    <cellStyle name="Normal 8 7 2 2" xfId="702"/>
    <cellStyle name="Normal 8 7 3" xfId="703"/>
    <cellStyle name="Normal 8 7 4" xfId="704"/>
    <cellStyle name="Normal 8 8" xfId="705"/>
    <cellStyle name="Normal 8 8 2" xfId="706"/>
    <cellStyle name="Normal 8 8 2 2" xfId="707"/>
    <cellStyle name="Normal 8 8 3" xfId="708"/>
    <cellStyle name="Normal 8 8 4" xfId="709"/>
    <cellStyle name="Normal 8 9" xfId="710"/>
    <cellStyle name="Normal 8 9 2" xfId="711"/>
    <cellStyle name="Normal 8 9 2 2" xfId="712"/>
    <cellStyle name="Normal 8 9 3" xfId="713"/>
    <cellStyle name="Normal 8 9 4" xfId="714"/>
    <cellStyle name="Normal 9" xfId="715"/>
    <cellStyle name="Normal 9 2" xfId="716"/>
    <cellStyle name="Normal 9 2 2" xfId="717"/>
    <cellStyle name="Normal 9 3" xfId="718"/>
    <cellStyle name="Normal 9 3 2" xfId="719"/>
    <cellStyle name="Normal 9 4" xfId="720"/>
    <cellStyle name="Normal 9 5" xfId="721"/>
    <cellStyle name="Normal 9 6" xfId="722"/>
    <cellStyle name="Note" xfId="723"/>
    <cellStyle name="Note 2" xfId="724"/>
    <cellStyle name="Note 3" xfId="725"/>
    <cellStyle name="Note 3 2" xfId="726"/>
    <cellStyle name="Note 4" xfId="727"/>
    <cellStyle name="Output" xfId="728"/>
    <cellStyle name="Output 2" xfId="729"/>
    <cellStyle name="Percent" xfId="730"/>
    <cellStyle name="Percent 2" xfId="731"/>
    <cellStyle name="Percent 2 2" xfId="732"/>
    <cellStyle name="Percent 2 3" xfId="733"/>
    <cellStyle name="Percent 3" xfId="734"/>
    <cellStyle name="Percent 4" xfId="735"/>
    <cellStyle name="Percent 4 2" xfId="736"/>
    <cellStyle name="Percent 4 2 2" xfId="737"/>
    <cellStyle name="Percent 4 3" xfId="738"/>
    <cellStyle name="Percent 4 3 2" xfId="739"/>
    <cellStyle name="Percent 4 4" xfId="740"/>
    <cellStyle name="Percent 5" xfId="741"/>
    <cellStyle name="Percent 6" xfId="742"/>
    <cellStyle name="Percent 6 2" xfId="743"/>
    <cellStyle name="Percent 6 3" xfId="744"/>
    <cellStyle name="Title" xfId="745"/>
    <cellStyle name="Total" xfId="746"/>
    <cellStyle name="Total 2" xfId="747"/>
    <cellStyle name="Warning Text" xfId="748"/>
    <cellStyle name="Warning Text 2" xfId="749"/>
  </cellStyles>
  <dxfs count="1">
    <dxf>
      <fill>
        <patternFill patternType="darkHorizontal">
          <fgColor theme="3" tint="0.7999799847602844"/>
        </patternFill>
      </fill>
    </dxf>
  </dxfs>
  <tableStyles count="1" defaultTableStyle="TableStyleMedium9" defaultPivotStyle="PivotStyleLight16">
    <tableStyle name="PivotTable Style 1" table="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X56"/>
  <sheetViews>
    <sheetView tabSelected="1" zoomScale="110" zoomScaleNormal="11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44" sqref="B44"/>
    </sheetView>
  </sheetViews>
  <sheetFormatPr defaultColWidth="9.140625" defaultRowHeight="12.75"/>
  <cols>
    <col min="1" max="1" width="3.140625" style="0" customWidth="1"/>
    <col min="2" max="2" width="49.8515625" style="0" bestFit="1" customWidth="1"/>
    <col min="3" max="10" width="9.140625" style="0" bestFit="1" customWidth="1"/>
    <col min="11" max="22" width="10.421875" style="0" bestFit="1" customWidth="1"/>
    <col min="23" max="23" width="11.421875" style="0" bestFit="1" customWidth="1"/>
    <col min="24" max="24" width="10.421875" style="0" bestFit="1" customWidth="1"/>
  </cols>
  <sheetData>
    <row r="1" spans="2:16" ht="12.75">
      <c r="B1" s="49" t="s">
        <v>21</v>
      </c>
      <c r="C1" s="49"/>
      <c r="D1" s="49"/>
      <c r="E1" s="49"/>
      <c r="F1" s="49"/>
      <c r="G1" s="49"/>
      <c r="H1" s="49"/>
      <c r="I1" s="49"/>
      <c r="J1" s="49"/>
      <c r="K1" s="49"/>
      <c r="L1" s="49"/>
      <c r="M1" s="49"/>
      <c r="N1" s="49"/>
      <c r="O1" s="49"/>
      <c r="P1" s="49"/>
    </row>
    <row r="3" spans="2:24" ht="15">
      <c r="B3" s="14" t="s">
        <v>22</v>
      </c>
      <c r="C3" s="15"/>
      <c r="D3" s="15"/>
      <c r="E3" s="15"/>
      <c r="F3" s="15"/>
      <c r="G3" s="15"/>
      <c r="H3" s="15"/>
      <c r="I3" s="15"/>
      <c r="J3" s="15"/>
      <c r="K3" s="15"/>
      <c r="L3" s="15"/>
      <c r="M3" s="15"/>
      <c r="N3" s="15"/>
      <c r="O3" s="15"/>
      <c r="P3" s="15"/>
      <c r="Q3" s="15"/>
      <c r="R3" s="15"/>
      <c r="S3" s="15"/>
      <c r="T3" s="15"/>
      <c r="U3" s="15"/>
      <c r="V3" s="15"/>
      <c r="W3" s="15"/>
      <c r="X3" s="15"/>
    </row>
    <row r="4" spans="3:24" s="2" customFormat="1" ht="12.75">
      <c r="C4" s="2">
        <v>1992</v>
      </c>
      <c r="D4" s="2">
        <v>1993</v>
      </c>
      <c r="E4" s="2">
        <v>1994</v>
      </c>
      <c r="F4" s="2">
        <v>1995</v>
      </c>
      <c r="G4" s="2">
        <v>1996</v>
      </c>
      <c r="H4" s="2">
        <v>1997</v>
      </c>
      <c r="I4" s="2">
        <v>1998</v>
      </c>
      <c r="J4" s="2">
        <v>1999</v>
      </c>
      <c r="K4" s="2">
        <v>2000</v>
      </c>
      <c r="L4" s="2">
        <v>2001</v>
      </c>
      <c r="M4" s="2">
        <v>2002</v>
      </c>
      <c r="N4" s="2">
        <v>2003</v>
      </c>
      <c r="O4" s="2">
        <v>2004</v>
      </c>
      <c r="P4" s="2">
        <v>2005</v>
      </c>
      <c r="Q4" s="2">
        <v>2006</v>
      </c>
      <c r="R4" s="2">
        <v>2007</v>
      </c>
      <c r="S4" s="2">
        <v>2008</v>
      </c>
      <c r="T4" s="2">
        <v>2009</v>
      </c>
      <c r="U4" s="2">
        <v>2010</v>
      </c>
      <c r="V4" s="2">
        <v>2011</v>
      </c>
      <c r="W4" s="2">
        <v>2012</v>
      </c>
      <c r="X4" s="2">
        <v>2013</v>
      </c>
    </row>
    <row r="5" spans="2:24" ht="12">
      <c r="B5" s="12" t="s">
        <v>7</v>
      </c>
      <c r="C5" s="51" t="s">
        <v>28</v>
      </c>
      <c r="D5" s="53"/>
      <c r="E5" s="53"/>
      <c r="F5" s="53"/>
      <c r="G5" s="53"/>
      <c r="H5" s="53"/>
      <c r="I5" s="53"/>
      <c r="J5" s="4">
        <v>0</v>
      </c>
      <c r="K5" s="4">
        <v>10000</v>
      </c>
      <c r="L5" s="4">
        <v>12333</v>
      </c>
      <c r="M5" s="4">
        <v>290</v>
      </c>
      <c r="N5" s="4">
        <v>10576.2</v>
      </c>
      <c r="O5" s="4">
        <v>40409</v>
      </c>
      <c r="P5" s="4">
        <v>14588</v>
      </c>
      <c r="Q5" s="4">
        <v>4008</v>
      </c>
      <c r="R5" s="4">
        <v>2521</v>
      </c>
      <c r="S5" s="24">
        <v>0</v>
      </c>
      <c r="T5" s="24">
        <v>344</v>
      </c>
      <c r="U5" s="24">
        <v>20364</v>
      </c>
      <c r="V5" s="24">
        <v>0</v>
      </c>
      <c r="W5" s="24">
        <v>0</v>
      </c>
      <c r="X5" s="24">
        <v>0</v>
      </c>
    </row>
    <row r="6" spans="2:24" ht="12">
      <c r="B6" s="34" t="s">
        <v>48</v>
      </c>
      <c r="C6" s="51"/>
      <c r="D6" s="53"/>
      <c r="E6" s="53"/>
      <c r="F6" s="53"/>
      <c r="G6" s="53"/>
      <c r="H6" s="53"/>
      <c r="I6" s="53"/>
      <c r="J6" s="54" t="s">
        <v>28</v>
      </c>
      <c r="K6" s="54"/>
      <c r="L6" s="54"/>
      <c r="M6" s="54"/>
      <c r="N6" s="54"/>
      <c r="O6" s="54"/>
      <c r="P6" s="54"/>
      <c r="Q6" s="54"/>
      <c r="R6" s="54"/>
      <c r="S6" s="54"/>
      <c r="T6" s="54"/>
      <c r="U6" s="54"/>
      <c r="V6" s="54"/>
      <c r="W6">
        <v>820149.38</v>
      </c>
      <c r="X6" s="24">
        <v>488068</v>
      </c>
    </row>
    <row r="7" spans="2:24" ht="12">
      <c r="B7" s="34" t="s">
        <v>47</v>
      </c>
      <c r="C7" s="53"/>
      <c r="D7" s="53"/>
      <c r="E7" s="53"/>
      <c r="F7" s="53"/>
      <c r="G7" s="53"/>
      <c r="H7" s="53"/>
      <c r="I7" s="53"/>
      <c r="J7" s="4">
        <v>49136</v>
      </c>
      <c r="K7" s="4">
        <v>893218</v>
      </c>
      <c r="L7" s="4">
        <v>1116870.96</v>
      </c>
      <c r="M7" s="4">
        <v>1451958.69</v>
      </c>
      <c r="N7" s="4">
        <v>1600288.21</v>
      </c>
      <c r="O7" s="4">
        <v>2002171</v>
      </c>
      <c r="P7" s="4">
        <v>1783418</v>
      </c>
      <c r="Q7" s="4">
        <v>2295278</v>
      </c>
      <c r="R7" s="4">
        <v>2089972</v>
      </c>
      <c r="S7" s="24">
        <v>1510051.15</v>
      </c>
      <c r="T7" s="24">
        <v>2186429.15</v>
      </c>
      <c r="U7" s="24">
        <v>2188200.055</v>
      </c>
      <c r="V7" s="24">
        <v>2211889</v>
      </c>
      <c r="W7" s="24">
        <v>183632.18</v>
      </c>
      <c r="X7" s="24">
        <v>773024.21</v>
      </c>
    </row>
    <row r="8" spans="2:24" ht="12">
      <c r="B8" s="12" t="s">
        <v>20</v>
      </c>
      <c r="C8" s="53"/>
      <c r="D8" s="53"/>
      <c r="E8" s="53"/>
      <c r="F8" s="53"/>
      <c r="G8" s="53"/>
      <c r="H8" s="53"/>
      <c r="I8" s="53"/>
      <c r="J8" s="4">
        <v>18</v>
      </c>
      <c r="K8" s="4">
        <v>97.1</v>
      </c>
      <c r="L8" s="4">
        <v>819.54</v>
      </c>
      <c r="M8" s="4">
        <v>148.49</v>
      </c>
      <c r="N8" s="4">
        <v>257.58</v>
      </c>
      <c r="O8" s="4">
        <v>304</v>
      </c>
      <c r="P8" s="4">
        <v>186</v>
      </c>
      <c r="Q8" s="4">
        <v>897</v>
      </c>
      <c r="R8" s="4">
        <v>1193</v>
      </c>
      <c r="S8" s="24">
        <v>3297.03</v>
      </c>
      <c r="T8" s="24">
        <v>3316.69</v>
      </c>
      <c r="U8" s="24">
        <v>3867.29</v>
      </c>
      <c r="V8" s="24">
        <v>3653</v>
      </c>
      <c r="W8" s="38">
        <v>2420.31</v>
      </c>
      <c r="X8" s="38">
        <v>4340.61</v>
      </c>
    </row>
    <row r="9" spans="2:24" ht="12">
      <c r="B9" s="34" t="s">
        <v>46</v>
      </c>
      <c r="C9" s="53"/>
      <c r="D9" s="53"/>
      <c r="E9" s="53"/>
      <c r="F9" s="53"/>
      <c r="G9" s="53"/>
      <c r="H9" s="53"/>
      <c r="I9" s="53"/>
      <c r="J9" s="54" t="s">
        <v>28</v>
      </c>
      <c r="K9" s="54"/>
      <c r="L9" s="54"/>
      <c r="M9" s="54"/>
      <c r="N9" s="54"/>
      <c r="O9" s="54"/>
      <c r="P9" s="54"/>
      <c r="Q9" s="54"/>
      <c r="R9" s="54"/>
      <c r="S9" s="54"/>
      <c r="T9" s="54"/>
      <c r="U9" s="54"/>
      <c r="V9" s="54"/>
      <c r="W9" s="3">
        <v>883798.72</v>
      </c>
      <c r="X9" s="24">
        <v>894005</v>
      </c>
    </row>
    <row r="10" spans="2:24" ht="12">
      <c r="B10" s="12" t="s">
        <v>10</v>
      </c>
      <c r="C10" s="53"/>
      <c r="D10" s="53"/>
      <c r="E10" s="53"/>
      <c r="F10" s="53"/>
      <c r="G10" s="53"/>
      <c r="H10" s="53"/>
      <c r="I10" s="53"/>
      <c r="J10" s="4">
        <v>145605</v>
      </c>
      <c r="K10" s="4">
        <v>376683.5</v>
      </c>
      <c r="L10" s="4">
        <v>131921.78</v>
      </c>
      <c r="M10" s="4">
        <v>131700.57</v>
      </c>
      <c r="N10" s="4">
        <v>143844.31</v>
      </c>
      <c r="O10" s="4">
        <v>166325</v>
      </c>
      <c r="P10" s="4">
        <v>521087</v>
      </c>
      <c r="Q10" s="4">
        <v>300820</v>
      </c>
      <c r="R10" s="4">
        <v>302089</v>
      </c>
      <c r="S10" s="24">
        <v>339066.4900000001</v>
      </c>
      <c r="T10" s="24">
        <v>302835.87</v>
      </c>
      <c r="U10" s="24">
        <v>269602.6</v>
      </c>
      <c r="V10" s="24">
        <v>271716</v>
      </c>
      <c r="W10" s="38">
        <v>399208.632</v>
      </c>
      <c r="X10" s="38">
        <v>343522.92</v>
      </c>
    </row>
    <row r="11" spans="2:24" ht="12">
      <c r="B11" s="34" t="s">
        <v>27</v>
      </c>
      <c r="C11" s="53"/>
      <c r="D11" s="53"/>
      <c r="E11" s="53"/>
      <c r="F11" s="53"/>
      <c r="G11" s="53"/>
      <c r="H11" s="53"/>
      <c r="I11" s="53"/>
      <c r="J11" s="54" t="s">
        <v>28</v>
      </c>
      <c r="K11" s="55"/>
      <c r="L11" s="55"/>
      <c r="M11" s="55"/>
      <c r="N11" s="55"/>
      <c r="O11" s="55"/>
      <c r="P11" s="55"/>
      <c r="Q11" s="55"/>
      <c r="R11" s="55"/>
      <c r="S11" s="55"/>
      <c r="T11" s="55"/>
      <c r="U11" s="24">
        <v>3212</v>
      </c>
      <c r="V11" s="24">
        <v>19966</v>
      </c>
      <c r="W11" s="38">
        <v>20116.412</v>
      </c>
      <c r="X11" s="38">
        <v>123.46</v>
      </c>
    </row>
    <row r="12" spans="2:24" ht="12">
      <c r="B12" s="12" t="s">
        <v>1</v>
      </c>
      <c r="C12" s="3">
        <v>3605</v>
      </c>
      <c r="D12" s="3">
        <v>34177</v>
      </c>
      <c r="E12" s="3">
        <v>27598</v>
      </c>
      <c r="F12" s="4">
        <v>1216</v>
      </c>
      <c r="G12" s="4">
        <v>50202</v>
      </c>
      <c r="H12" s="4">
        <v>56373</v>
      </c>
      <c r="I12" s="3">
        <v>31062.180015563965</v>
      </c>
      <c r="J12" s="3">
        <v>29896.630001068115</v>
      </c>
      <c r="K12" s="3">
        <v>36692</v>
      </c>
      <c r="L12" s="3">
        <v>29883.48</v>
      </c>
      <c r="M12" s="3">
        <v>51089.03</v>
      </c>
      <c r="N12" s="3">
        <v>76945.67</v>
      </c>
      <c r="O12" s="3">
        <v>35648</v>
      </c>
      <c r="P12" s="3">
        <v>56618</v>
      </c>
      <c r="Q12" s="3">
        <v>62482</v>
      </c>
      <c r="R12" s="20">
        <v>52767</v>
      </c>
      <c r="S12" s="28">
        <v>86603.48</v>
      </c>
      <c r="T12" s="31">
        <v>38661.86</v>
      </c>
      <c r="U12" s="35">
        <v>30882.32</v>
      </c>
      <c r="V12" s="35">
        <v>39902</v>
      </c>
      <c r="W12" s="38">
        <v>86901.88</v>
      </c>
      <c r="X12" s="38">
        <v>110227.95</v>
      </c>
    </row>
    <row r="13" spans="2:24" ht="12">
      <c r="B13" s="26" t="s">
        <v>2</v>
      </c>
      <c r="C13" s="51" t="s">
        <v>28</v>
      </c>
      <c r="D13" s="53"/>
      <c r="E13" s="53"/>
      <c r="F13" s="53"/>
      <c r="G13" s="53"/>
      <c r="H13" s="53"/>
      <c r="I13" s="53"/>
      <c r="J13" s="4">
        <v>0</v>
      </c>
      <c r="K13" s="4">
        <v>0</v>
      </c>
      <c r="L13" s="27">
        <v>151463.63</v>
      </c>
      <c r="M13" s="27">
        <v>286201.11</v>
      </c>
      <c r="N13" s="27">
        <v>160157.69</v>
      </c>
      <c r="O13" s="27">
        <v>268486</v>
      </c>
      <c r="P13" s="27">
        <v>475015</v>
      </c>
      <c r="Q13" s="27">
        <v>258563</v>
      </c>
      <c r="R13" s="27">
        <v>168007</v>
      </c>
      <c r="S13" s="24">
        <v>169427.82</v>
      </c>
      <c r="T13" s="24">
        <v>162938.96</v>
      </c>
      <c r="U13" s="24">
        <v>150287.36</v>
      </c>
      <c r="V13" s="24">
        <v>160086</v>
      </c>
      <c r="W13" s="38">
        <v>171961.58</v>
      </c>
      <c r="X13" s="38">
        <v>144764.91</v>
      </c>
    </row>
    <row r="14" spans="2:24" ht="12">
      <c r="B14" s="12" t="s">
        <v>19</v>
      </c>
      <c r="C14" s="53"/>
      <c r="D14" s="53"/>
      <c r="E14" s="53"/>
      <c r="F14" s="53"/>
      <c r="G14" s="53"/>
      <c r="H14" s="53"/>
      <c r="I14" s="53"/>
      <c r="J14" s="4">
        <v>0</v>
      </c>
      <c r="K14" s="4">
        <v>0</v>
      </c>
      <c r="L14" s="4">
        <v>0</v>
      </c>
      <c r="M14" s="4">
        <v>0</v>
      </c>
      <c r="N14" s="4">
        <v>0</v>
      </c>
      <c r="O14" s="4">
        <v>0</v>
      </c>
      <c r="P14" s="4">
        <v>0</v>
      </c>
      <c r="Q14" s="23">
        <v>208010</v>
      </c>
      <c r="R14" s="24">
        <v>136205</v>
      </c>
      <c r="S14" s="24">
        <v>141405.93333333332</v>
      </c>
      <c r="T14" s="24">
        <v>78018.32</v>
      </c>
      <c r="U14" s="24">
        <v>130765.52</v>
      </c>
      <c r="V14" s="24">
        <v>100289.24</v>
      </c>
      <c r="W14" s="24">
        <v>106485.94</v>
      </c>
      <c r="X14" s="38">
        <v>82964.42</v>
      </c>
    </row>
    <row r="15" spans="2:24" ht="12">
      <c r="B15" s="12" t="s">
        <v>3</v>
      </c>
      <c r="C15" s="53"/>
      <c r="D15" s="53"/>
      <c r="E15" s="53"/>
      <c r="F15" s="53"/>
      <c r="G15" s="53"/>
      <c r="H15" s="53"/>
      <c r="I15" s="53"/>
      <c r="J15" s="4">
        <v>0</v>
      </c>
      <c r="K15" s="4">
        <v>40</v>
      </c>
      <c r="L15" s="4">
        <v>86.6</v>
      </c>
      <c r="M15" s="4">
        <v>433.54</v>
      </c>
      <c r="N15" s="4">
        <v>388.67</v>
      </c>
      <c r="O15" s="4">
        <v>688</v>
      </c>
      <c r="P15" s="4">
        <v>913</v>
      </c>
      <c r="Q15" s="4">
        <v>1051</v>
      </c>
      <c r="R15" s="4">
        <v>344</v>
      </c>
      <c r="S15" s="24">
        <v>928</v>
      </c>
      <c r="T15" s="24">
        <v>552.07</v>
      </c>
      <c r="U15" s="24">
        <v>207.18</v>
      </c>
      <c r="V15" s="24">
        <v>180</v>
      </c>
      <c r="W15" s="38">
        <v>375.67</v>
      </c>
      <c r="X15" s="38">
        <v>668.38</v>
      </c>
    </row>
    <row r="16" spans="2:24" ht="12">
      <c r="B16" s="12" t="s">
        <v>8</v>
      </c>
      <c r="C16" s="53"/>
      <c r="D16" s="53"/>
      <c r="E16" s="53"/>
      <c r="F16" s="53"/>
      <c r="G16" s="53"/>
      <c r="H16" s="53"/>
      <c r="I16" s="53"/>
      <c r="J16" s="4">
        <v>0</v>
      </c>
      <c r="K16" s="4">
        <v>0</v>
      </c>
      <c r="L16" s="4">
        <v>0</v>
      </c>
      <c r="M16" s="4">
        <v>2364</v>
      </c>
      <c r="N16" s="4">
        <v>2976</v>
      </c>
      <c r="O16" s="4">
        <v>2253</v>
      </c>
      <c r="P16" s="4">
        <v>4870</v>
      </c>
      <c r="Q16" s="4">
        <v>5404</v>
      </c>
      <c r="R16" s="4">
        <v>1706</v>
      </c>
      <c r="S16" s="24">
        <v>0</v>
      </c>
      <c r="T16" s="24">
        <v>1750</v>
      </c>
      <c r="U16" s="24">
        <v>2389.81</v>
      </c>
      <c r="V16" s="24">
        <v>1230</v>
      </c>
      <c r="W16" s="38">
        <v>3661.06</v>
      </c>
      <c r="X16" s="38">
        <v>1604.81</v>
      </c>
    </row>
    <row r="17" spans="2:24" ht="12">
      <c r="B17" s="12" t="s">
        <v>4</v>
      </c>
      <c r="C17" s="53"/>
      <c r="D17" s="53"/>
      <c r="E17" s="53"/>
      <c r="F17" s="53"/>
      <c r="G17" s="53"/>
      <c r="H17" s="53"/>
      <c r="I17" s="53"/>
      <c r="J17" s="4">
        <v>0</v>
      </c>
      <c r="K17" s="4">
        <v>121</v>
      </c>
      <c r="L17" s="4">
        <v>12460</v>
      </c>
      <c r="M17" s="4">
        <v>0</v>
      </c>
      <c r="N17" s="4">
        <v>0</v>
      </c>
      <c r="O17" s="4">
        <v>0</v>
      </c>
      <c r="P17" s="4">
        <v>0</v>
      </c>
      <c r="Q17" s="4">
        <v>0</v>
      </c>
      <c r="R17" s="4">
        <v>0</v>
      </c>
      <c r="S17" s="24">
        <v>0</v>
      </c>
      <c r="T17" s="24">
        <v>0</v>
      </c>
      <c r="U17" s="24">
        <v>0</v>
      </c>
      <c r="V17" s="24">
        <v>0</v>
      </c>
      <c r="W17" s="38">
        <v>0</v>
      </c>
      <c r="X17" s="38">
        <v>0</v>
      </c>
    </row>
    <row r="18" spans="2:24" ht="12">
      <c r="B18" s="12" t="s">
        <v>5</v>
      </c>
      <c r="C18" s="53"/>
      <c r="D18" s="53"/>
      <c r="E18" s="53"/>
      <c r="F18" s="53"/>
      <c r="G18" s="53"/>
      <c r="H18" s="53"/>
      <c r="I18" s="53"/>
      <c r="J18" s="4">
        <v>0</v>
      </c>
      <c r="K18" s="4">
        <v>1257</v>
      </c>
      <c r="L18" s="4">
        <v>1975</v>
      </c>
      <c r="M18" s="4">
        <v>76629.09</v>
      </c>
      <c r="N18" s="4">
        <v>11926.86</v>
      </c>
      <c r="O18" s="4">
        <v>5853</v>
      </c>
      <c r="P18" s="4">
        <v>1929</v>
      </c>
      <c r="Q18" s="4">
        <v>1120</v>
      </c>
      <c r="R18" s="4">
        <v>1374</v>
      </c>
      <c r="S18" s="24">
        <v>0</v>
      </c>
      <c r="T18" s="24">
        <v>150.91</v>
      </c>
      <c r="U18" s="24">
        <v>8360.29</v>
      </c>
      <c r="V18" s="24">
        <v>1839</v>
      </c>
      <c r="W18" s="38">
        <v>2971.5</v>
      </c>
      <c r="X18" s="38">
        <v>5688.54</v>
      </c>
    </row>
    <row r="19" spans="2:24" ht="15" customHeight="1">
      <c r="B19" s="12" t="s">
        <v>9</v>
      </c>
      <c r="C19" s="53"/>
      <c r="D19" s="53"/>
      <c r="E19" s="53"/>
      <c r="F19" s="53"/>
      <c r="G19" s="53"/>
      <c r="H19" s="53"/>
      <c r="I19" s="53"/>
      <c r="J19" s="4">
        <v>10334</v>
      </c>
      <c r="K19" s="4">
        <v>14412</v>
      </c>
      <c r="L19" s="4">
        <v>11726.71</v>
      </c>
      <c r="M19" s="4">
        <v>13825</v>
      </c>
      <c r="N19" s="4">
        <v>6493</v>
      </c>
      <c r="O19" s="4">
        <v>8186</v>
      </c>
      <c r="P19" s="4">
        <v>2353</v>
      </c>
      <c r="Q19" s="4">
        <v>9120</v>
      </c>
      <c r="R19" s="4">
        <v>10188</v>
      </c>
      <c r="S19" s="24">
        <v>10205.32</v>
      </c>
      <c r="T19" s="24">
        <v>10872.13</v>
      </c>
      <c r="U19" s="24">
        <v>14518.365</v>
      </c>
      <c r="V19" s="24">
        <v>15470</v>
      </c>
      <c r="W19" s="38">
        <v>13021.107</v>
      </c>
      <c r="X19" s="38">
        <v>0</v>
      </c>
    </row>
    <row r="20" spans="2:24" ht="12">
      <c r="B20" s="26" t="s">
        <v>6</v>
      </c>
      <c r="C20" s="53"/>
      <c r="D20" s="53"/>
      <c r="E20" s="53"/>
      <c r="F20" s="53"/>
      <c r="G20" s="53"/>
      <c r="H20" s="53"/>
      <c r="I20" s="53"/>
      <c r="J20" s="4">
        <v>0</v>
      </c>
      <c r="K20" s="4">
        <v>0</v>
      </c>
      <c r="L20" s="4">
        <v>0</v>
      </c>
      <c r="M20" s="27">
        <v>196100.41</v>
      </c>
      <c r="N20" s="27">
        <v>189583.58</v>
      </c>
      <c r="O20" s="27">
        <v>129927</v>
      </c>
      <c r="P20" s="27">
        <v>163408</v>
      </c>
      <c r="Q20" s="27">
        <v>372678</v>
      </c>
      <c r="R20" s="27">
        <v>353683</v>
      </c>
      <c r="S20" s="24">
        <v>331528.1368</v>
      </c>
      <c r="T20" s="24">
        <v>613888.35</v>
      </c>
      <c r="U20" s="24">
        <v>698615</v>
      </c>
      <c r="V20" s="24">
        <v>519075.02</v>
      </c>
      <c r="W20" s="24">
        <v>323474.2</v>
      </c>
      <c r="X20" s="38">
        <v>367574.38</v>
      </c>
    </row>
    <row r="21" spans="2:24" ht="12">
      <c r="B21" s="12" t="s">
        <v>0</v>
      </c>
      <c r="C21" s="3">
        <v>30181</v>
      </c>
      <c r="D21" s="3">
        <v>77116</v>
      </c>
      <c r="E21" s="3">
        <v>93318</v>
      </c>
      <c r="F21" s="4">
        <v>192056</v>
      </c>
      <c r="G21" s="4">
        <v>223828</v>
      </c>
      <c r="H21" s="4">
        <v>265887</v>
      </c>
      <c r="I21" s="3">
        <v>115289.29078292847</v>
      </c>
      <c r="J21" s="3">
        <v>142786.58999347687</v>
      </c>
      <c r="K21" s="3">
        <v>215211.3</v>
      </c>
      <c r="L21" s="3">
        <v>538242.32</v>
      </c>
      <c r="M21" s="3">
        <v>394261.28</v>
      </c>
      <c r="N21" s="3">
        <v>208920.22</v>
      </c>
      <c r="O21" s="3">
        <v>257495</v>
      </c>
      <c r="P21" s="3">
        <v>351855</v>
      </c>
      <c r="Q21" s="3">
        <v>289612</v>
      </c>
      <c r="R21" s="20">
        <v>228146</v>
      </c>
      <c r="S21" s="22">
        <v>381865.6922</v>
      </c>
      <c r="T21" s="30">
        <v>200979.78</v>
      </c>
      <c r="U21" s="30">
        <v>347137.46</v>
      </c>
      <c r="V21" s="30">
        <v>178403</v>
      </c>
      <c r="W21" s="38">
        <v>244907.19</v>
      </c>
      <c r="X21" s="38">
        <v>167002.3</v>
      </c>
    </row>
    <row r="22" spans="2:24" s="9" customFormat="1" ht="12.75">
      <c r="B22" s="9" t="s">
        <v>13</v>
      </c>
      <c r="C22" s="58">
        <f aca="true" t="shared" si="0" ref="C22:R22">SUM(C5:C21)</f>
        <v>33786</v>
      </c>
      <c r="D22" s="58">
        <f t="shared" si="0"/>
        <v>111293</v>
      </c>
      <c r="E22" s="58">
        <f t="shared" si="0"/>
        <v>120916</v>
      </c>
      <c r="F22" s="58">
        <f t="shared" si="0"/>
        <v>193272</v>
      </c>
      <c r="G22" s="58">
        <f t="shared" si="0"/>
        <v>274030</v>
      </c>
      <c r="H22" s="58">
        <f t="shared" si="0"/>
        <v>322260</v>
      </c>
      <c r="I22" s="58">
        <f t="shared" si="0"/>
        <v>146351.47079849243</v>
      </c>
      <c r="J22" s="58">
        <f t="shared" si="0"/>
        <v>377776.219994545</v>
      </c>
      <c r="K22" s="58">
        <f t="shared" si="0"/>
        <v>1547731.9000000001</v>
      </c>
      <c r="L22" s="58">
        <f t="shared" si="0"/>
        <v>2007783.02</v>
      </c>
      <c r="M22" s="58">
        <f t="shared" si="0"/>
        <v>2605001.21</v>
      </c>
      <c r="N22" s="58">
        <f t="shared" si="0"/>
        <v>2412357.99</v>
      </c>
      <c r="O22" s="58">
        <f t="shared" si="0"/>
        <v>2917745</v>
      </c>
      <c r="P22" s="58">
        <f t="shared" si="0"/>
        <v>3376240</v>
      </c>
      <c r="Q22" s="58">
        <f t="shared" si="0"/>
        <v>3809043</v>
      </c>
      <c r="R22" s="58">
        <f t="shared" si="0"/>
        <v>3348195</v>
      </c>
      <c r="S22" s="58">
        <f aca="true" t="shared" si="1" ref="S22:X22">SUM(S5:S21)</f>
        <v>2974379.0523333326</v>
      </c>
      <c r="T22" s="58">
        <f t="shared" si="1"/>
        <v>3600738.0899999994</v>
      </c>
      <c r="U22" s="58">
        <f t="shared" si="1"/>
        <v>3868409.2500000005</v>
      </c>
      <c r="V22" s="58">
        <f t="shared" si="1"/>
        <v>3523698.2600000002</v>
      </c>
      <c r="W22" s="58">
        <f t="shared" si="1"/>
        <v>3263085.761</v>
      </c>
      <c r="X22" s="58">
        <f t="shared" si="1"/>
        <v>3383579.89</v>
      </c>
    </row>
    <row r="23" spans="3:14" s="1" customFormat="1" ht="12.75">
      <c r="C23" s="5"/>
      <c r="D23" s="5"/>
      <c r="E23" s="5"/>
      <c r="F23" s="5"/>
      <c r="G23" s="5"/>
      <c r="H23" s="5"/>
      <c r="I23" s="5"/>
      <c r="J23" s="6"/>
      <c r="K23" s="6"/>
      <c r="L23" s="6"/>
      <c r="M23" s="6"/>
      <c r="N23" s="6"/>
    </row>
    <row r="24" spans="2:24" ht="12.75">
      <c r="B24" s="14" t="s">
        <v>23</v>
      </c>
      <c r="C24" s="15"/>
      <c r="D24" s="15"/>
      <c r="E24" s="15"/>
      <c r="F24" s="15"/>
      <c r="G24" s="15"/>
      <c r="H24" s="15"/>
      <c r="I24" s="15"/>
      <c r="J24" s="15"/>
      <c r="K24" s="15"/>
      <c r="L24" s="15"/>
      <c r="M24" s="15"/>
      <c r="N24" s="15"/>
      <c r="O24" s="15"/>
      <c r="P24" s="15"/>
      <c r="Q24" s="15"/>
      <c r="R24" s="15"/>
      <c r="S24" s="15"/>
      <c r="T24" s="15"/>
      <c r="U24" s="15"/>
      <c r="V24" s="15"/>
      <c r="W24" s="15"/>
      <c r="X24" s="15"/>
    </row>
    <row r="25" spans="3:24" s="2" customFormat="1" ht="12.75">
      <c r="C25" s="2">
        <v>1992</v>
      </c>
      <c r="D25" s="2">
        <v>1993</v>
      </c>
      <c r="E25" s="2">
        <v>1994</v>
      </c>
      <c r="F25" s="2">
        <v>1995</v>
      </c>
      <c r="G25" s="2">
        <v>1996</v>
      </c>
      <c r="H25" s="2">
        <v>1997</v>
      </c>
      <c r="I25" s="2">
        <v>1998</v>
      </c>
      <c r="J25" s="2">
        <v>1999</v>
      </c>
      <c r="K25" s="2">
        <v>2000</v>
      </c>
      <c r="L25" s="2">
        <v>2001</v>
      </c>
      <c r="M25" s="2">
        <v>2002</v>
      </c>
      <c r="N25" s="2">
        <v>2003</v>
      </c>
      <c r="O25" s="2">
        <v>2004</v>
      </c>
      <c r="P25" s="2">
        <v>2005</v>
      </c>
      <c r="Q25" s="2">
        <v>2006</v>
      </c>
      <c r="R25" s="2">
        <v>2007</v>
      </c>
      <c r="S25" s="2">
        <v>2008</v>
      </c>
      <c r="T25" s="2">
        <v>2009</v>
      </c>
      <c r="U25" s="2">
        <v>2010</v>
      </c>
      <c r="V25" s="2">
        <v>2011</v>
      </c>
      <c r="W25" s="2">
        <v>2012</v>
      </c>
      <c r="X25" s="2">
        <v>2013</v>
      </c>
    </row>
    <row r="26" s="1" customFormat="1" ht="15">
      <c r="B26" s="1" t="s">
        <v>29</v>
      </c>
    </row>
    <row r="27" spans="2:24" ht="12">
      <c r="B27" t="s">
        <v>16</v>
      </c>
      <c r="C27" s="7">
        <v>670699</v>
      </c>
      <c r="D27" s="51" t="s">
        <v>28</v>
      </c>
      <c r="E27" s="52"/>
      <c r="F27" s="52"/>
      <c r="G27" s="52"/>
      <c r="H27" s="52"/>
      <c r="I27" s="52"/>
      <c r="J27" s="52"/>
      <c r="K27" s="52"/>
      <c r="L27" s="52"/>
      <c r="M27" s="52"/>
      <c r="N27" s="7">
        <v>235455</v>
      </c>
      <c r="O27" s="7">
        <v>240976</v>
      </c>
      <c r="P27" s="7">
        <v>247965</v>
      </c>
      <c r="Q27" s="7">
        <v>257451</v>
      </c>
      <c r="R27" s="7">
        <v>260111.257</v>
      </c>
      <c r="S27" s="7">
        <v>637247.488</v>
      </c>
      <c r="T27" s="7">
        <v>590506.112</v>
      </c>
      <c r="U27" s="7">
        <f>0.128*4548275</f>
        <v>582179.2000000001</v>
      </c>
      <c r="V27" s="7">
        <f>0.128*4377843</f>
        <v>560363.904</v>
      </c>
      <c r="W27" s="7">
        <f>0.128*4396880</f>
        <v>562800.64</v>
      </c>
      <c r="X27" s="16">
        <v>574122.6240000001</v>
      </c>
    </row>
    <row r="28" spans="2:24" ht="12">
      <c r="B28" t="s">
        <v>15</v>
      </c>
      <c r="C28" s="13" t="s">
        <v>14</v>
      </c>
      <c r="D28" s="52"/>
      <c r="E28" s="52"/>
      <c r="F28" s="52"/>
      <c r="G28" s="52"/>
      <c r="H28" s="52"/>
      <c r="I28" s="52"/>
      <c r="J28" s="52"/>
      <c r="K28" s="52"/>
      <c r="L28" s="52"/>
      <c r="M28" s="52"/>
      <c r="N28" s="7">
        <v>413247</v>
      </c>
      <c r="O28" s="7">
        <v>422937</v>
      </c>
      <c r="P28" s="7">
        <v>435203</v>
      </c>
      <c r="Q28" s="7">
        <v>451853</v>
      </c>
      <c r="R28" s="7">
        <v>456521.79799999995</v>
      </c>
      <c r="S28" s="7">
        <v>438107.648</v>
      </c>
      <c r="T28" s="7">
        <v>405972.952</v>
      </c>
      <c r="U28" s="7">
        <f>0.088*4548275</f>
        <v>400248.19999999995</v>
      </c>
      <c r="V28" s="7">
        <f>0.088*4377843</f>
        <v>385250.18399999995</v>
      </c>
      <c r="W28" s="7">
        <f>0.088*4396880</f>
        <v>386925.44</v>
      </c>
      <c r="X28" s="16">
        <v>394709.304</v>
      </c>
    </row>
    <row r="29" spans="2:24" ht="14.25">
      <c r="B29" s="34" t="s">
        <v>30</v>
      </c>
      <c r="C29" s="13" t="s">
        <v>14</v>
      </c>
      <c r="D29" s="52"/>
      <c r="E29" s="52"/>
      <c r="F29" s="52"/>
      <c r="G29" s="52"/>
      <c r="H29" s="52"/>
      <c r="I29" s="52"/>
      <c r="J29" s="52"/>
      <c r="K29" s="52"/>
      <c r="L29" s="52"/>
      <c r="M29" s="52"/>
      <c r="N29" s="7">
        <v>110520</v>
      </c>
      <c r="O29" s="7">
        <v>113111</v>
      </c>
      <c r="P29" s="7">
        <v>116392</v>
      </c>
      <c r="Q29" s="7">
        <v>120844</v>
      </c>
      <c r="R29" s="7">
        <v>122093.039</v>
      </c>
      <c r="S29" s="29" t="s">
        <v>14</v>
      </c>
      <c r="T29" s="29" t="s">
        <v>14</v>
      </c>
      <c r="U29" s="29" t="s">
        <v>14</v>
      </c>
      <c r="V29" s="29" t="s">
        <v>14</v>
      </c>
      <c r="W29" s="29" t="s">
        <v>14</v>
      </c>
      <c r="X29" s="45" t="s">
        <v>14</v>
      </c>
    </row>
    <row r="30" spans="2:24" ht="14.25">
      <c r="B30" s="34" t="s">
        <v>32</v>
      </c>
      <c r="C30" s="13" t="s">
        <v>14</v>
      </c>
      <c r="D30" s="52"/>
      <c r="E30" s="52"/>
      <c r="F30" s="52"/>
      <c r="G30" s="52"/>
      <c r="H30" s="52"/>
      <c r="I30" s="52"/>
      <c r="J30" s="52"/>
      <c r="K30" s="52"/>
      <c r="L30" s="52"/>
      <c r="M30" s="52"/>
      <c r="N30" s="13" t="s">
        <v>14</v>
      </c>
      <c r="O30" s="13" t="s">
        <v>14</v>
      </c>
      <c r="P30" s="13" t="s">
        <v>14</v>
      </c>
      <c r="Q30" s="13" t="s">
        <v>14</v>
      </c>
      <c r="R30" s="13" t="s">
        <v>14</v>
      </c>
      <c r="S30" s="7">
        <v>4978.496</v>
      </c>
      <c r="T30" s="7">
        <v>4613.319</v>
      </c>
      <c r="U30" s="7">
        <f>0.001*4548275</f>
        <v>4548.275000000001</v>
      </c>
      <c r="V30" s="7">
        <f>0.001*4377843</f>
        <v>4377.843</v>
      </c>
      <c r="W30" s="7">
        <f>0.001*4396880</f>
        <v>4396.88</v>
      </c>
      <c r="X30" s="16">
        <v>4485.3330000000005</v>
      </c>
    </row>
    <row r="31" spans="2:24" s="1" customFormat="1" ht="12.75">
      <c r="B31" s="1" t="s">
        <v>17</v>
      </c>
      <c r="C31" s="8">
        <f>SUM(C27:C29)</f>
        <v>670699</v>
      </c>
      <c r="D31" s="52"/>
      <c r="E31" s="52"/>
      <c r="F31" s="52"/>
      <c r="G31" s="52"/>
      <c r="H31" s="52"/>
      <c r="I31" s="52"/>
      <c r="J31" s="52"/>
      <c r="K31" s="52"/>
      <c r="L31" s="52"/>
      <c r="M31" s="52"/>
      <c r="N31" s="8">
        <f>SUM(N27:N29)</f>
        <v>759222</v>
      </c>
      <c r="O31" s="8">
        <f>SUM(O27:O29)</f>
        <v>777024</v>
      </c>
      <c r="P31" s="8">
        <f>SUM(P27:P29)</f>
        <v>799560</v>
      </c>
      <c r="Q31" s="8">
        <f>SUM(Q27:Q29)</f>
        <v>830148</v>
      </c>
      <c r="R31" s="8">
        <f>SUM(R27:R29)</f>
        <v>838726.0939999999</v>
      </c>
      <c r="S31" s="8">
        <f>SUM(S27:S30)</f>
        <v>1080333.632</v>
      </c>
      <c r="T31" s="8">
        <f>SUM(T27:T30)</f>
        <v>1001092.383</v>
      </c>
      <c r="U31" s="8">
        <f>SUM(U27:U30)</f>
        <v>986975.675</v>
      </c>
      <c r="V31" s="8">
        <f>SUM(V27:V30)</f>
        <v>949991.931</v>
      </c>
      <c r="W31" s="8">
        <f>SUM(W27:W30)</f>
        <v>954122.9600000001</v>
      </c>
      <c r="X31" s="8">
        <v>973317.261</v>
      </c>
    </row>
    <row r="32" spans="2:24" ht="15">
      <c r="B32" s="9" t="s">
        <v>34</v>
      </c>
      <c r="C32" s="16"/>
      <c r="D32" s="16"/>
      <c r="E32" s="16"/>
      <c r="F32" s="16"/>
      <c r="G32" s="16"/>
      <c r="H32" s="16"/>
      <c r="I32" s="16"/>
      <c r="J32" s="16"/>
      <c r="K32" s="16"/>
      <c r="L32" s="16"/>
      <c r="M32" s="16"/>
      <c r="N32" s="16"/>
      <c r="O32" s="16"/>
      <c r="P32" s="16"/>
      <c r="Q32" s="16"/>
      <c r="R32" s="16"/>
      <c r="S32" s="16"/>
      <c r="T32" s="16"/>
      <c r="U32" s="16"/>
      <c r="V32" s="16"/>
      <c r="W32" s="16"/>
      <c r="X32" s="16"/>
    </row>
    <row r="33" spans="2:24" s="25" customFormat="1" ht="12">
      <c r="B33" s="25" t="s">
        <v>12</v>
      </c>
      <c r="C33" s="16">
        <v>1071797</v>
      </c>
      <c r="D33" s="16">
        <v>535064</v>
      </c>
      <c r="E33" s="16">
        <v>723340</v>
      </c>
      <c r="F33" s="16">
        <v>752700</v>
      </c>
      <c r="G33" s="16">
        <v>835600</v>
      </c>
      <c r="H33" s="16">
        <v>834480</v>
      </c>
      <c r="I33" s="16">
        <v>826126</v>
      </c>
      <c r="J33" s="16">
        <v>800593</v>
      </c>
      <c r="K33" s="16">
        <v>1000097</v>
      </c>
      <c r="L33" s="16">
        <v>759586</v>
      </c>
      <c r="M33" s="16">
        <v>835400</v>
      </c>
      <c r="N33" s="16">
        <f>650473</f>
        <v>650473</v>
      </c>
      <c r="O33" s="16">
        <f>884567</f>
        <v>884567</v>
      </c>
      <c r="P33" s="16">
        <v>1014526</v>
      </c>
      <c r="Q33" s="16">
        <v>1126065</v>
      </c>
      <c r="R33" s="16">
        <v>1085620</v>
      </c>
      <c r="S33" s="16">
        <v>1163515.3800000001</v>
      </c>
      <c r="T33" s="16">
        <v>835731.17</v>
      </c>
      <c r="U33" s="44">
        <v>617817.03</v>
      </c>
      <c r="V33" s="44">
        <v>631248.37</v>
      </c>
      <c r="W33" s="44">
        <v>674480</v>
      </c>
      <c r="X33" s="44">
        <v>979895</v>
      </c>
    </row>
    <row r="34" spans="2:24" s="25" customFormat="1" ht="14.25">
      <c r="B34" s="36" t="s">
        <v>36</v>
      </c>
      <c r="C34" s="16">
        <v>184965</v>
      </c>
      <c r="D34" s="16">
        <v>309321</v>
      </c>
      <c r="E34" s="16">
        <v>335839</v>
      </c>
      <c r="F34" s="16">
        <v>265674</v>
      </c>
      <c r="G34" s="16">
        <v>398182</v>
      </c>
      <c r="H34" s="16">
        <v>553017</v>
      </c>
      <c r="I34" s="16">
        <v>472672</v>
      </c>
      <c r="J34" s="16">
        <v>504671</v>
      </c>
      <c r="K34" s="16">
        <v>405588</v>
      </c>
      <c r="L34" s="16">
        <v>428789</v>
      </c>
      <c r="M34" s="16">
        <v>321451</v>
      </c>
      <c r="N34" s="16">
        <f>280358</f>
        <v>280358</v>
      </c>
      <c r="O34" s="16">
        <f>419115</f>
        <v>419115</v>
      </c>
      <c r="P34" s="16">
        <v>1337372</v>
      </c>
      <c r="Q34" s="16">
        <v>1022438</v>
      </c>
      <c r="R34" s="16">
        <v>560181</v>
      </c>
      <c r="S34" s="16">
        <v>372013.91000000003</v>
      </c>
      <c r="T34" s="16">
        <v>34184.45</v>
      </c>
      <c r="U34" s="43">
        <f>986335.41-U36</f>
        <v>191114.16000000003</v>
      </c>
      <c r="V34" s="43">
        <v>216707.91</v>
      </c>
      <c r="W34" s="43">
        <v>179894</v>
      </c>
      <c r="X34" s="43">
        <v>327746</v>
      </c>
    </row>
    <row r="35" spans="2:24" s="25" customFormat="1" ht="12">
      <c r="B35" s="25" t="s">
        <v>11</v>
      </c>
      <c r="C35" s="16">
        <v>250562</v>
      </c>
      <c r="D35" s="16">
        <v>327198</v>
      </c>
      <c r="E35" s="16">
        <v>201946</v>
      </c>
      <c r="F35" s="16">
        <v>199828</v>
      </c>
      <c r="G35" s="16">
        <v>162181</v>
      </c>
      <c r="H35" s="16">
        <v>141215</v>
      </c>
      <c r="I35" s="16">
        <v>104809</v>
      </c>
      <c r="J35" s="16">
        <v>153725</v>
      </c>
      <c r="K35" s="16">
        <v>84259</v>
      </c>
      <c r="L35" s="16">
        <v>246754</v>
      </c>
      <c r="M35" s="16">
        <v>91697</v>
      </c>
      <c r="N35" s="16">
        <f>90303</f>
        <v>90303</v>
      </c>
      <c r="O35" s="16">
        <f>89905</f>
        <v>89905</v>
      </c>
      <c r="P35" s="16">
        <v>61918</v>
      </c>
      <c r="Q35" s="16">
        <v>57758</v>
      </c>
      <c r="R35" s="16">
        <v>40579</v>
      </c>
      <c r="S35" s="16">
        <v>39925.58</v>
      </c>
      <c r="T35" s="16">
        <v>29449.15</v>
      </c>
      <c r="U35" s="44">
        <v>8822.09</v>
      </c>
      <c r="V35" s="44">
        <v>9725.6</v>
      </c>
      <c r="W35" s="44">
        <v>23828.26</v>
      </c>
      <c r="X35" s="44">
        <v>21200</v>
      </c>
    </row>
    <row r="36" spans="2:24" s="25" customFormat="1" ht="14.25">
      <c r="B36" s="36" t="s">
        <v>38</v>
      </c>
      <c r="C36" s="56" t="s">
        <v>28</v>
      </c>
      <c r="D36" s="57"/>
      <c r="E36" s="57"/>
      <c r="F36" s="57"/>
      <c r="G36" s="57"/>
      <c r="H36" s="57"/>
      <c r="I36" s="57"/>
      <c r="J36" s="57"/>
      <c r="K36" s="57"/>
      <c r="L36" s="57"/>
      <c r="M36" s="57"/>
      <c r="N36" s="57"/>
      <c r="O36" s="57"/>
      <c r="P36" s="57"/>
      <c r="Q36" s="57"/>
      <c r="R36" s="16">
        <v>834304</v>
      </c>
      <c r="S36" s="16">
        <v>695461.82</v>
      </c>
      <c r="T36" s="16">
        <v>341870.45</v>
      </c>
      <c r="U36" s="16">
        <v>795221.25</v>
      </c>
      <c r="V36" s="24">
        <v>315685.5</v>
      </c>
      <c r="W36" s="24">
        <v>391431</v>
      </c>
      <c r="X36" s="24">
        <v>870269</v>
      </c>
    </row>
    <row r="37" spans="2:24" s="9" customFormat="1" ht="15">
      <c r="B37" s="17" t="s">
        <v>40</v>
      </c>
      <c r="C37" s="18">
        <f>SUM(C33:C35)</f>
        <v>1507324</v>
      </c>
      <c r="D37" s="18">
        <f aca="true" t="shared" si="2" ref="D37:Q37">SUM(D33:D35)</f>
        <v>1171583</v>
      </c>
      <c r="E37" s="18">
        <f t="shared" si="2"/>
        <v>1261125</v>
      </c>
      <c r="F37" s="18">
        <f t="shared" si="2"/>
        <v>1218202</v>
      </c>
      <c r="G37" s="18">
        <f t="shared" si="2"/>
        <v>1395963</v>
      </c>
      <c r="H37" s="18">
        <f t="shared" si="2"/>
        <v>1528712</v>
      </c>
      <c r="I37" s="18">
        <f t="shared" si="2"/>
        <v>1403607</v>
      </c>
      <c r="J37" s="18">
        <f t="shared" si="2"/>
        <v>1458989</v>
      </c>
      <c r="K37" s="18">
        <f t="shared" si="2"/>
        <v>1489944</v>
      </c>
      <c r="L37" s="18">
        <f t="shared" si="2"/>
        <v>1435129</v>
      </c>
      <c r="M37" s="18">
        <f t="shared" si="2"/>
        <v>1248548</v>
      </c>
      <c r="N37" s="18">
        <f t="shared" si="2"/>
        <v>1021134</v>
      </c>
      <c r="O37" s="18">
        <f t="shared" si="2"/>
        <v>1393587</v>
      </c>
      <c r="P37" s="18">
        <f t="shared" si="2"/>
        <v>2413816</v>
      </c>
      <c r="Q37" s="18">
        <f t="shared" si="2"/>
        <v>2206261</v>
      </c>
      <c r="R37" s="18">
        <f aca="true" t="shared" si="3" ref="R37:X37">SUM(R33:R36)</f>
        <v>2520684</v>
      </c>
      <c r="S37" s="18">
        <f t="shared" si="3"/>
        <v>2270916.69</v>
      </c>
      <c r="T37" s="18">
        <f t="shared" si="3"/>
        <v>1241235.22</v>
      </c>
      <c r="U37" s="18">
        <f t="shared" si="3"/>
        <v>1612974.53</v>
      </c>
      <c r="V37" s="18">
        <f>SUM(V33:V36)</f>
        <v>1173367.38</v>
      </c>
      <c r="W37" s="18">
        <f t="shared" si="3"/>
        <v>1269633.26</v>
      </c>
      <c r="X37" s="18">
        <f t="shared" si="3"/>
        <v>2199110</v>
      </c>
    </row>
    <row r="38" spans="2:23" s="9" customFormat="1" ht="12.75">
      <c r="B38" s="17"/>
      <c r="C38" s="18"/>
      <c r="D38" s="18"/>
      <c r="E38" s="18"/>
      <c r="F38" s="18"/>
      <c r="G38" s="18"/>
      <c r="H38" s="18"/>
      <c r="I38" s="18"/>
      <c r="J38" s="18"/>
      <c r="K38" s="18"/>
      <c r="L38" s="18"/>
      <c r="M38" s="18"/>
      <c r="N38" s="18"/>
      <c r="O38" s="18"/>
      <c r="P38" s="18"/>
      <c r="Q38" s="18"/>
      <c r="R38" s="18"/>
      <c r="S38" s="18"/>
      <c r="T38" s="18"/>
      <c r="U38" s="18"/>
      <c r="V38" s="18"/>
      <c r="W38" s="18"/>
    </row>
    <row r="39" spans="2:24" s="9" customFormat="1" ht="12.75">
      <c r="B39" s="32" t="s">
        <v>25</v>
      </c>
      <c r="C39" s="33">
        <f>C31+C37</f>
        <v>2178023</v>
      </c>
      <c r="D39" s="50" t="s">
        <v>28</v>
      </c>
      <c r="E39" s="50"/>
      <c r="F39" s="50"/>
      <c r="G39" s="50"/>
      <c r="H39" s="50"/>
      <c r="I39" s="50"/>
      <c r="J39" s="50"/>
      <c r="K39" s="50"/>
      <c r="L39" s="50"/>
      <c r="M39" s="50"/>
      <c r="N39" s="33">
        <f aca="true" t="shared" si="4" ref="N39:S39">N31+N37</f>
        <v>1780356</v>
      </c>
      <c r="O39" s="33">
        <f t="shared" si="4"/>
        <v>2170611</v>
      </c>
      <c r="P39" s="33">
        <f t="shared" si="4"/>
        <v>3213376</v>
      </c>
      <c r="Q39" s="33">
        <f t="shared" si="4"/>
        <v>3036409</v>
      </c>
      <c r="R39" s="33">
        <f t="shared" si="4"/>
        <v>3359410.094</v>
      </c>
      <c r="S39" s="33">
        <f t="shared" si="4"/>
        <v>3351250.3219999997</v>
      </c>
      <c r="T39" s="33">
        <f>T31+T37</f>
        <v>2242327.603</v>
      </c>
      <c r="U39" s="33">
        <f>U31+U37</f>
        <v>2599950.205</v>
      </c>
      <c r="V39" s="33">
        <f>V31+V37</f>
        <v>2123359.3109999998</v>
      </c>
      <c r="W39" s="33">
        <f>W31+W37</f>
        <v>2223756.22</v>
      </c>
      <c r="X39" s="33">
        <f>X31+X37</f>
        <v>3172427.261</v>
      </c>
    </row>
    <row r="40" spans="2:24" s="9" customFormat="1" ht="12.75">
      <c r="B40" s="9" t="s">
        <v>26</v>
      </c>
      <c r="C40" s="33">
        <f>C22+C39</f>
        <v>2211809</v>
      </c>
      <c r="D40" s="50"/>
      <c r="E40" s="50"/>
      <c r="F40" s="50"/>
      <c r="G40" s="50"/>
      <c r="H40" s="50"/>
      <c r="I40" s="50"/>
      <c r="J40" s="50"/>
      <c r="K40" s="50"/>
      <c r="L40" s="50"/>
      <c r="M40" s="50"/>
      <c r="N40" s="33">
        <f aca="true" t="shared" si="5" ref="N40:S40">N22+N39</f>
        <v>4192713.99</v>
      </c>
      <c r="O40" s="33">
        <f t="shared" si="5"/>
        <v>5088356</v>
      </c>
      <c r="P40" s="33">
        <f t="shared" si="5"/>
        <v>6589616</v>
      </c>
      <c r="Q40" s="33">
        <f t="shared" si="5"/>
        <v>6845452</v>
      </c>
      <c r="R40" s="33">
        <f t="shared" si="5"/>
        <v>6707605.0940000005</v>
      </c>
      <c r="S40" s="33">
        <f t="shared" si="5"/>
        <v>6325629.374333332</v>
      </c>
      <c r="T40" s="33">
        <f>T22+T39</f>
        <v>5843065.693</v>
      </c>
      <c r="U40" s="33">
        <f>U22+U39</f>
        <v>6468359.455</v>
      </c>
      <c r="V40" s="33">
        <f>V22+V39</f>
        <v>5647057.571</v>
      </c>
      <c r="W40" s="33">
        <f>W22+W39</f>
        <v>5486841.981000001</v>
      </c>
      <c r="X40" s="33">
        <f>X22+X39</f>
        <v>6556007.151000001</v>
      </c>
    </row>
    <row r="41" spans="2:24" s="9" customFormat="1" ht="15">
      <c r="B41" s="17" t="s">
        <v>42</v>
      </c>
      <c r="C41" s="37">
        <f>C22/(C22+C39)</f>
        <v>0.015275279194541663</v>
      </c>
      <c r="D41" s="50"/>
      <c r="E41" s="50"/>
      <c r="F41" s="50"/>
      <c r="G41" s="50"/>
      <c r="H41" s="50"/>
      <c r="I41" s="50"/>
      <c r="J41" s="50"/>
      <c r="K41" s="50"/>
      <c r="L41" s="50"/>
      <c r="M41" s="50"/>
      <c r="N41" s="37">
        <f aca="true" t="shared" si="6" ref="N41:S41">N22/(N22+N39)</f>
        <v>0.575369079730621</v>
      </c>
      <c r="O41" s="37">
        <f t="shared" si="6"/>
        <v>0.5734160502920786</v>
      </c>
      <c r="P41" s="37">
        <f t="shared" si="6"/>
        <v>0.5123576244806981</v>
      </c>
      <c r="Q41" s="37">
        <f t="shared" si="6"/>
        <v>0.5564341112902406</v>
      </c>
      <c r="R41" s="37">
        <f t="shared" si="6"/>
        <v>0.4991640016188466</v>
      </c>
      <c r="S41" s="37">
        <f t="shared" si="6"/>
        <v>0.4702107689713969</v>
      </c>
      <c r="T41" s="37">
        <f>T22/(T22+T39)</f>
        <v>0.6162412471784612</v>
      </c>
      <c r="U41" s="37">
        <f>U22/(U22+U39)</f>
        <v>0.5980510633201971</v>
      </c>
      <c r="V41" s="37">
        <f>V22/(V22+V39)</f>
        <v>0.6239883719435876</v>
      </c>
      <c r="W41" s="37">
        <f>W22/(W22+W39)</f>
        <v>0.5947110874159508</v>
      </c>
      <c r="X41" s="37">
        <f>X22/(X22+X39)</f>
        <v>0.5161037521876247</v>
      </c>
    </row>
    <row r="42" spans="2:24" s="1" customFormat="1" ht="12.75">
      <c r="B42" s="9" t="s">
        <v>45</v>
      </c>
      <c r="C42" s="8"/>
      <c r="D42" s="50"/>
      <c r="E42" s="50"/>
      <c r="F42" s="50"/>
      <c r="G42" s="50"/>
      <c r="H42" s="50"/>
      <c r="I42" s="50"/>
      <c r="J42" s="50"/>
      <c r="K42" s="50"/>
      <c r="L42" s="50"/>
      <c r="M42" s="50"/>
      <c r="N42" s="8">
        <v>6122052</v>
      </c>
      <c r="O42" s="8">
        <v>6526087</v>
      </c>
      <c r="P42" s="39">
        <v>7696424</v>
      </c>
      <c r="Q42" s="39">
        <v>7760713.940199971</v>
      </c>
      <c r="R42" s="39">
        <v>8082291</v>
      </c>
      <c r="S42" s="39">
        <v>7516908.74</v>
      </c>
      <c r="T42" s="39">
        <v>6126659.62</v>
      </c>
      <c r="U42" s="39">
        <v>7043048.231500001</v>
      </c>
      <c r="V42" s="39">
        <v>6315653.16</v>
      </c>
      <c r="W42" s="39">
        <v>7135529.779999999</v>
      </c>
      <c r="X42" s="39">
        <v>7515986</v>
      </c>
    </row>
    <row r="43" spans="2:24" s="1" customFormat="1" ht="12.75">
      <c r="B43" s="19" t="s">
        <v>24</v>
      </c>
      <c r="C43" s="40"/>
      <c r="D43" s="50"/>
      <c r="E43" s="50"/>
      <c r="F43" s="50"/>
      <c r="G43" s="50"/>
      <c r="H43" s="50"/>
      <c r="I43" s="50"/>
      <c r="J43" s="50"/>
      <c r="K43" s="50"/>
      <c r="L43" s="50"/>
      <c r="M43" s="50"/>
      <c r="N43" s="8">
        <v>12703887.33</v>
      </c>
      <c r="O43" s="8">
        <v>15317489</v>
      </c>
      <c r="P43" s="8">
        <v>17494320.409377635</v>
      </c>
      <c r="Q43" s="8">
        <v>17132743.053098217</v>
      </c>
      <c r="R43" s="8">
        <v>17182813.758009434</v>
      </c>
      <c r="S43" s="8">
        <v>15943773.8212333</v>
      </c>
      <c r="T43" s="8">
        <v>15114972.5</v>
      </c>
      <c r="U43" s="8">
        <v>16491354.806100003</v>
      </c>
      <c r="V43" s="8">
        <v>15941479.02</v>
      </c>
      <c r="W43" s="8">
        <v>15883806.267</v>
      </c>
      <c r="X43" s="8">
        <v>16949724</v>
      </c>
    </row>
    <row r="44" spans="2:24" s="9" customFormat="1" ht="12.75">
      <c r="B44" s="19" t="s">
        <v>44</v>
      </c>
      <c r="C44" s="41"/>
      <c r="D44" s="50"/>
      <c r="E44" s="50"/>
      <c r="F44" s="50"/>
      <c r="G44" s="50"/>
      <c r="H44" s="50"/>
      <c r="I44" s="50"/>
      <c r="J44" s="50"/>
      <c r="K44" s="50"/>
      <c r="L44" s="50"/>
      <c r="M44" s="50"/>
      <c r="N44" s="42">
        <f aca="true" t="shared" si="7" ref="N44:V44">N39/N42</f>
        <v>0.2908103361421955</v>
      </c>
      <c r="O44" s="42">
        <f t="shared" si="7"/>
        <v>0.332605280928679</v>
      </c>
      <c r="P44" s="42">
        <f t="shared" si="7"/>
        <v>0.4175154591275117</v>
      </c>
      <c r="Q44" s="42">
        <f t="shared" si="7"/>
        <v>0.3912538232174243</v>
      </c>
      <c r="R44" s="42">
        <f t="shared" si="7"/>
        <v>0.41565072254884167</v>
      </c>
      <c r="S44" s="42">
        <f t="shared" si="7"/>
        <v>0.4458282570555725</v>
      </c>
      <c r="T44" s="42">
        <f>T39/T42</f>
        <v>0.36599513308689413</v>
      </c>
      <c r="U44" s="42">
        <f t="shared" si="7"/>
        <v>0.3691512708051231</v>
      </c>
      <c r="V44" s="42">
        <f t="shared" si="7"/>
        <v>0.3362058139050815</v>
      </c>
      <c r="W44" s="42">
        <f>W39/W42</f>
        <v>0.3116455664207179</v>
      </c>
      <c r="X44" s="42">
        <f>X39/X42</f>
        <v>0.42209062935987374</v>
      </c>
    </row>
    <row r="45" spans="2:24" s="1" customFormat="1" ht="12.75">
      <c r="B45" s="19" t="s">
        <v>18</v>
      </c>
      <c r="C45" s="40"/>
      <c r="D45" s="50"/>
      <c r="E45" s="50"/>
      <c r="F45" s="50"/>
      <c r="G45" s="50"/>
      <c r="H45" s="50"/>
      <c r="I45" s="50"/>
      <c r="J45" s="50"/>
      <c r="K45" s="50"/>
      <c r="L45" s="50"/>
      <c r="M45" s="50"/>
      <c r="N45" s="21">
        <f aca="true" t="shared" si="8" ref="N45:S45">N40/N43</f>
        <v>0.33003394009162706</v>
      </c>
      <c r="O45" s="21">
        <f t="shared" si="8"/>
        <v>0.3321925675938138</v>
      </c>
      <c r="P45" s="21">
        <f t="shared" si="8"/>
        <v>0.3766717337855382</v>
      </c>
      <c r="Q45" s="21">
        <f t="shared" si="8"/>
        <v>0.3995537654877802</v>
      </c>
      <c r="R45" s="21">
        <f t="shared" si="8"/>
        <v>0.39036709519553403</v>
      </c>
      <c r="S45" s="21">
        <f t="shared" si="8"/>
        <v>0.3967460555611435</v>
      </c>
      <c r="T45" s="21">
        <f>T40/T43</f>
        <v>0.3865746823555253</v>
      </c>
      <c r="U45" s="21">
        <f>U40/U43</f>
        <v>0.3922272930910086</v>
      </c>
      <c r="V45" s="21">
        <f>V40/V43</f>
        <v>0.35423674076384415</v>
      </c>
      <c r="W45" s="21">
        <f>W40/W43</f>
        <v>0.3454362190503038</v>
      </c>
      <c r="X45" s="21">
        <f>X40/X43</f>
        <v>0.3867913808508033</v>
      </c>
    </row>
    <row r="46" spans="2:21" ht="12">
      <c r="B46" s="10"/>
      <c r="C46" s="11"/>
      <c r="D46" s="11"/>
      <c r="E46" s="11"/>
      <c r="F46" s="11"/>
      <c r="G46" s="11"/>
      <c r="H46" s="11"/>
      <c r="I46" s="11"/>
      <c r="J46" s="11"/>
      <c r="K46" s="11"/>
      <c r="L46" s="11"/>
      <c r="M46" s="11"/>
      <c r="N46" s="11"/>
      <c r="O46" s="11"/>
      <c r="U46" s="7"/>
    </row>
    <row r="47" spans="2:15" ht="12">
      <c r="B47" s="10"/>
      <c r="C47" s="11"/>
      <c r="D47" s="11"/>
      <c r="E47" s="11"/>
      <c r="F47" s="11"/>
      <c r="G47" s="11"/>
      <c r="H47" s="11"/>
      <c r="I47" s="11"/>
      <c r="J47" s="11"/>
      <c r="K47" s="11"/>
      <c r="L47" s="11"/>
      <c r="M47" s="11"/>
      <c r="N47" s="11"/>
      <c r="O47" s="11"/>
    </row>
    <row r="48" spans="2:22" ht="12.75" customHeight="1">
      <c r="B48" s="46" t="s">
        <v>49</v>
      </c>
      <c r="C48" s="48"/>
      <c r="D48" s="48"/>
      <c r="E48" s="48"/>
      <c r="F48" s="48"/>
      <c r="G48" s="48"/>
      <c r="H48" s="48"/>
      <c r="I48" s="48"/>
      <c r="J48" s="48"/>
      <c r="K48" s="48"/>
      <c r="L48" s="48"/>
      <c r="M48" s="48"/>
      <c r="N48" s="48"/>
      <c r="O48" s="48"/>
      <c r="P48" s="48"/>
      <c r="Q48" s="48"/>
      <c r="R48" s="48"/>
      <c r="S48" s="48"/>
      <c r="T48" s="48"/>
      <c r="U48" s="48"/>
      <c r="V48" s="48"/>
    </row>
    <row r="49" spans="2:22" ht="26.25" customHeight="1">
      <c r="B49" s="46" t="s">
        <v>50</v>
      </c>
      <c r="C49" s="46"/>
      <c r="D49" s="46"/>
      <c r="E49" s="46"/>
      <c r="F49" s="46"/>
      <c r="G49" s="46"/>
      <c r="H49" s="46"/>
      <c r="I49" s="46"/>
      <c r="J49" s="46"/>
      <c r="K49" s="46"/>
      <c r="L49" s="46"/>
      <c r="M49" s="46"/>
      <c r="N49" s="46"/>
      <c r="O49" s="46"/>
      <c r="P49" s="46"/>
      <c r="Q49" s="46"/>
      <c r="R49" s="46"/>
      <c r="S49" s="46"/>
      <c r="T49" s="46"/>
      <c r="U49" s="46"/>
      <c r="V49" s="46"/>
    </row>
    <row r="50" spans="2:22" ht="12.75" customHeight="1">
      <c r="B50" s="47" t="s">
        <v>31</v>
      </c>
      <c r="C50" s="47"/>
      <c r="D50" s="47"/>
      <c r="E50" s="47"/>
      <c r="F50" s="47"/>
      <c r="G50" s="47"/>
      <c r="H50" s="47"/>
      <c r="I50" s="47"/>
      <c r="J50" s="47"/>
      <c r="K50" s="47"/>
      <c r="L50" s="47"/>
      <c r="M50" s="47"/>
      <c r="N50" s="47"/>
      <c r="O50" s="47"/>
      <c r="P50" s="47"/>
      <c r="Q50" s="47"/>
      <c r="R50" s="47"/>
      <c r="S50" s="47"/>
      <c r="T50" s="47"/>
      <c r="U50" s="47"/>
      <c r="V50" s="47"/>
    </row>
    <row r="51" spans="2:22" ht="14.25" customHeight="1">
      <c r="B51" s="47" t="s">
        <v>33</v>
      </c>
      <c r="C51" s="47"/>
      <c r="D51" s="47"/>
      <c r="E51" s="47"/>
      <c r="F51" s="47"/>
      <c r="G51" s="47"/>
      <c r="H51" s="47"/>
      <c r="I51" s="47"/>
      <c r="J51" s="47"/>
      <c r="K51" s="47"/>
      <c r="L51" s="47"/>
      <c r="M51" s="47"/>
      <c r="N51" s="47"/>
      <c r="O51" s="47"/>
      <c r="P51" s="47"/>
      <c r="Q51" s="47"/>
      <c r="R51" s="47"/>
      <c r="S51" s="47"/>
      <c r="T51" s="47"/>
      <c r="U51" s="47"/>
      <c r="V51" s="47"/>
    </row>
    <row r="52" spans="2:22" ht="12">
      <c r="B52" s="47" t="s">
        <v>35</v>
      </c>
      <c r="C52" s="47"/>
      <c r="D52" s="47"/>
      <c r="E52" s="47"/>
      <c r="F52" s="47"/>
      <c r="G52" s="47"/>
      <c r="H52" s="47"/>
      <c r="I52" s="47"/>
      <c r="J52" s="47"/>
      <c r="K52" s="47"/>
      <c r="L52" s="47"/>
      <c r="M52" s="47"/>
      <c r="N52" s="47"/>
      <c r="O52" s="47"/>
      <c r="P52" s="47"/>
      <c r="Q52" s="47"/>
      <c r="R52" s="47"/>
      <c r="S52" s="47"/>
      <c r="T52" s="47"/>
      <c r="U52" s="47"/>
      <c r="V52" s="47"/>
    </row>
    <row r="53" spans="2:22" ht="12.75" customHeight="1">
      <c r="B53" s="46" t="s">
        <v>37</v>
      </c>
      <c r="C53" s="46"/>
      <c r="D53" s="46"/>
      <c r="E53" s="46"/>
      <c r="F53" s="46"/>
      <c r="G53" s="46"/>
      <c r="H53" s="46"/>
      <c r="I53" s="46"/>
      <c r="J53" s="46"/>
      <c r="K53" s="46"/>
      <c r="L53" s="46"/>
      <c r="M53" s="46"/>
      <c r="N53" s="46"/>
      <c r="O53" s="46"/>
      <c r="P53" s="46"/>
      <c r="Q53" s="46"/>
      <c r="R53" s="46"/>
      <c r="S53" s="46"/>
      <c r="T53" s="46"/>
      <c r="U53" s="46"/>
      <c r="V53" s="46"/>
    </row>
    <row r="54" spans="2:22" ht="12.75" customHeight="1">
      <c r="B54" s="46" t="s">
        <v>39</v>
      </c>
      <c r="C54" s="46"/>
      <c r="D54" s="46"/>
      <c r="E54" s="46"/>
      <c r="F54" s="46"/>
      <c r="G54" s="46"/>
      <c r="H54" s="46"/>
      <c r="I54" s="46"/>
      <c r="J54" s="46"/>
      <c r="K54" s="46"/>
      <c r="L54" s="46"/>
      <c r="M54" s="46"/>
      <c r="N54" s="46"/>
      <c r="O54" s="46"/>
      <c r="P54" s="46"/>
      <c r="Q54" s="46"/>
      <c r="R54" s="46"/>
      <c r="S54" s="46"/>
      <c r="T54" s="46"/>
      <c r="U54" s="46"/>
      <c r="V54" s="46"/>
    </row>
    <row r="55" spans="2:22" ht="12.75" customHeight="1">
      <c r="B55" s="46" t="s">
        <v>41</v>
      </c>
      <c r="C55" s="46"/>
      <c r="D55" s="46"/>
      <c r="E55" s="46"/>
      <c r="F55" s="46"/>
      <c r="G55" s="46"/>
      <c r="H55" s="46"/>
      <c r="I55" s="46"/>
      <c r="J55" s="46"/>
      <c r="K55" s="46"/>
      <c r="L55" s="46"/>
      <c r="M55" s="46"/>
      <c r="N55" s="46"/>
      <c r="O55" s="46"/>
      <c r="P55" s="46"/>
      <c r="Q55" s="46"/>
      <c r="R55" s="46"/>
      <c r="S55" s="46"/>
      <c r="T55" s="46"/>
      <c r="U55" s="46"/>
      <c r="V55" s="46"/>
    </row>
    <row r="56" spans="2:22" ht="12">
      <c r="B56" s="47" t="s">
        <v>43</v>
      </c>
      <c r="C56" s="47"/>
      <c r="D56" s="47"/>
      <c r="E56" s="47"/>
      <c r="F56" s="47"/>
      <c r="G56" s="47"/>
      <c r="H56" s="47"/>
      <c r="I56" s="47"/>
      <c r="J56" s="47"/>
      <c r="K56" s="47"/>
      <c r="L56" s="47"/>
      <c r="M56" s="47"/>
      <c r="N56" s="47"/>
      <c r="O56" s="47"/>
      <c r="P56" s="47"/>
      <c r="Q56" s="47"/>
      <c r="R56" s="47"/>
      <c r="S56" s="47"/>
      <c r="T56" s="47"/>
      <c r="U56" s="47"/>
      <c r="V56" s="47"/>
    </row>
  </sheetData>
  <sheetProtection/>
  <mergeCells count="18">
    <mergeCell ref="B1:P1"/>
    <mergeCell ref="D39:M45"/>
    <mergeCell ref="D27:M31"/>
    <mergeCell ref="C5:I11"/>
    <mergeCell ref="J11:T11"/>
    <mergeCell ref="C13:I20"/>
    <mergeCell ref="C36:Q36"/>
    <mergeCell ref="J9:V9"/>
    <mergeCell ref="J6:V6"/>
    <mergeCell ref="B53:V53"/>
    <mergeCell ref="B54:V54"/>
    <mergeCell ref="B55:V55"/>
    <mergeCell ref="B56:V56"/>
    <mergeCell ref="B48:V48"/>
    <mergeCell ref="B49:V49"/>
    <mergeCell ref="B50:V50"/>
    <mergeCell ref="B51:V51"/>
    <mergeCell ref="B52:V52"/>
  </mergeCells>
  <printOptions gridLines="1"/>
  <pageMargins left="0.43" right="0.34" top="0.67" bottom="0.55" header="0.38" footer="0.27"/>
  <pageSetup fitToHeight="1" fitToWidth="1" horizontalDpi="600" verticalDpi="600" orientation="landscape" paperSize="5" scale="63" r:id="rId1"/>
  <headerFooter alignWithMargins="0">
    <oddHeader>&amp;C&amp;"Arial,Bold"&amp;12Construction and Demolition Related Materials Diverted and Disposed in Washington; C and D Diversion Rate 1992-2013</oddHeader>
    <oddFooter>&amp;LWashington Department of Ecology</oddFooter>
  </headerFooter>
  <ignoredErrors>
    <ignoredError sqref="C22:X22 N31:P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Ecology</dc:creator>
  <cp:keywords/>
  <dc:description/>
  <cp:lastModifiedBy>Bouge, Cathy (ECY)</cp:lastModifiedBy>
  <cp:lastPrinted>2015-05-11T20:02:46Z</cp:lastPrinted>
  <dcterms:created xsi:type="dcterms:W3CDTF">2002-09-03T14:51:00Z</dcterms:created>
  <dcterms:modified xsi:type="dcterms:W3CDTF">2015-06-02T21:21:07Z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0x010100C6427C96D6A52F46B193B2E6B9167CE6</vt:lpwstr>
  </property>
</Properties>
</file>