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Q\4_Rachel\Rulemaking\424-455\StakeholderMtgs\"/>
    </mc:Choice>
  </mc:AlternateContent>
  <bookViews>
    <workbookView xWindow="0" yWindow="0" windowWidth="28800" windowHeight="13500" activeTab="3"/>
  </bookViews>
  <sheets>
    <sheet name="Crude Look Up Table" sheetId="1" r:id="rId1"/>
    <sheet name="2017 WA CI" sheetId="2" r:id="rId2"/>
    <sheet name="2019 WA CI" sheetId="3" r:id="rId3"/>
    <sheet name="MT Refinery CI" sheetId="5" r:id="rId4"/>
    <sheet name="UT Refinery CI" sheetId="4" r:id="rId5"/>
  </sheets>
  <calcPr calcId="162913" calcMode="manual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3" i="3"/>
  <c r="G19" i="3"/>
  <c r="J9" i="4" l="1"/>
  <c r="J8" i="4"/>
  <c r="J7" i="4"/>
  <c r="J6" i="4"/>
  <c r="J5" i="4"/>
  <c r="J4" i="4"/>
  <c r="K10" i="5"/>
  <c r="K9" i="5"/>
  <c r="K8" i="5"/>
  <c r="K7" i="5"/>
  <c r="K6" i="5"/>
  <c r="I7" i="5"/>
  <c r="I8" i="5" s="1"/>
  <c r="N7" i="4" s="1"/>
  <c r="P7" i="4" s="1"/>
  <c r="E19" i="3"/>
  <c r="E19" i="2"/>
  <c r="G4" i="2"/>
  <c r="G5" i="2"/>
  <c r="G6" i="2"/>
  <c r="G19" i="2" s="1"/>
  <c r="E3" i="1" s="1"/>
  <c r="G7" i="2"/>
  <c r="G8" i="2"/>
  <c r="G9" i="2"/>
  <c r="G10" i="2"/>
  <c r="G11" i="2"/>
  <c r="G12" i="2"/>
  <c r="G13" i="2"/>
  <c r="G14" i="2"/>
  <c r="G15" i="2"/>
  <c r="G16" i="2"/>
  <c r="G3" i="2"/>
  <c r="N6" i="4" l="1"/>
  <c r="P6" i="4" s="1"/>
  <c r="I9" i="5"/>
  <c r="N8" i="4" s="1"/>
  <c r="P8" i="4" s="1"/>
  <c r="M8" i="5"/>
  <c r="M7" i="5"/>
  <c r="I10" i="5" l="1"/>
  <c r="M9" i="5"/>
  <c r="M10" i="5" l="1"/>
  <c r="N9" i="4"/>
  <c r="P9" i="4" s="1"/>
  <c r="E13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4" i="1"/>
</calcChain>
</file>

<file path=xl/sharedStrings.xml><?xml version="1.0" encoding="utf-8"?>
<sst xmlns="http://schemas.openxmlformats.org/spreadsheetml/2006/main" count="322" uniqueCount="232">
  <si>
    <t>US Alaska</t>
  </si>
  <si>
    <t>Country of Origin</t>
  </si>
  <si>
    <t>Crude Identifier</t>
  </si>
  <si>
    <t>Angola</t>
  </si>
  <si>
    <t>Cabinda</t>
  </si>
  <si>
    <t>Clov</t>
  </si>
  <si>
    <t>Dalia</t>
  </si>
  <si>
    <t>Gimboa</t>
  </si>
  <si>
    <t>Girassol</t>
  </si>
  <si>
    <t>Greater Plutonio</t>
  </si>
  <si>
    <t>Hungo</t>
  </si>
  <si>
    <t>Kissanje</t>
  </si>
  <si>
    <t>Mondo</t>
  </si>
  <si>
    <t>Nemba</t>
  </si>
  <si>
    <t>Pazflor</t>
  </si>
  <si>
    <t>Sangos</t>
  </si>
  <si>
    <t>Argentina</t>
  </si>
  <si>
    <t>Canadon Seco</t>
  </si>
  <si>
    <t>Escalante</t>
  </si>
  <si>
    <t>Hydra</t>
  </si>
  <si>
    <t>Medanito</t>
  </si>
  <si>
    <t>Brazil</t>
  </si>
  <si>
    <t>Albacora Leste</t>
  </si>
  <si>
    <t>Bijupira-Salema</t>
  </si>
  <si>
    <t>Frade</t>
  </si>
  <si>
    <t>Iracema</t>
  </si>
  <si>
    <t>Jubarte</t>
  </si>
  <si>
    <t>Lula</t>
  </si>
  <si>
    <t>Marlim</t>
  </si>
  <si>
    <t>Marlim Sul</t>
  </si>
  <si>
    <t>Ostra</t>
  </si>
  <si>
    <t>Papa Terra</t>
  </si>
  <si>
    <t>Peregrino</t>
  </si>
  <si>
    <t>Polvo</t>
  </si>
  <si>
    <t>Roncador</t>
  </si>
  <si>
    <t>Roncador Heavy</t>
  </si>
  <si>
    <t>Sapinhoa</t>
  </si>
  <si>
    <t>Tubarao Azul</t>
  </si>
  <si>
    <t>Tubarao Martelo</t>
  </si>
  <si>
    <t>Canada</t>
  </si>
  <si>
    <t>Access Western Blend</t>
  </si>
  <si>
    <t>Albian Heavy Synthetic (all grades)</t>
  </si>
  <si>
    <t>BC Light</t>
  </si>
  <si>
    <t>Bonnie Glen</t>
  </si>
  <si>
    <t>Borealis Heavy Blend</t>
  </si>
  <si>
    <t>Boundary Lake</t>
  </si>
  <si>
    <t>Bow River</t>
  </si>
  <si>
    <t>Cardium</t>
  </si>
  <si>
    <t>Christina Dilbit Blend</t>
  </si>
  <si>
    <t>Christina Synbit</t>
  </si>
  <si>
    <t>Cold Lake</t>
  </si>
  <si>
    <t>Conventional Heavy</t>
  </si>
  <si>
    <t>CNRL Light Sweet Synthetic</t>
  </si>
  <si>
    <t>Federated</t>
  </si>
  <si>
    <t>Fosterton</t>
  </si>
  <si>
    <t>Gibson Light Sweet</t>
  </si>
  <si>
    <t>Halkirk</t>
  </si>
  <si>
    <t>Hardisty Light</t>
  </si>
  <si>
    <t>Hardisty Synthetic</t>
  </si>
  <si>
    <t>Husky Synthetic</t>
  </si>
  <si>
    <t>Joarcam</t>
  </si>
  <si>
    <t>Kearl Lake</t>
  </si>
  <si>
    <t>Kerrobert Sweet</t>
  </si>
  <si>
    <t>Koch Alberta</t>
  </si>
  <si>
    <t>Light Sour Blend</t>
  </si>
  <si>
    <t>Light Sweet</t>
  </si>
  <si>
    <t>Lloyd Blend</t>
  </si>
  <si>
    <t>Lloyd Kerrobert</t>
  </si>
  <si>
    <t>Lloydminster</t>
  </si>
  <si>
    <t>Long Lake Heavy</t>
  </si>
  <si>
    <t>Long Lake Light Synthetic</t>
  </si>
  <si>
    <t>Mackay Heavy Blend</t>
  </si>
  <si>
    <t>Medium Gibson Sour</t>
  </si>
  <si>
    <t>Medium Sour Blend</t>
  </si>
  <si>
    <t>Midale</t>
  </si>
  <si>
    <t>Mixed Sour Blend</t>
  </si>
  <si>
    <t>Mixed Sweet</t>
  </si>
  <si>
    <t>Moose Jaw Tops</t>
  </si>
  <si>
    <t>Peace</t>
  </si>
  <si>
    <t>Peace Pipe Sour</t>
  </si>
  <si>
    <t>Peace River Heavy</t>
  </si>
  <si>
    <t>Peace River Sour</t>
  </si>
  <si>
    <t>Pembina</t>
  </si>
  <si>
    <t>Pembina Light Sour</t>
  </si>
  <si>
    <t>Premium Albian Synthetic</t>
  </si>
  <si>
    <t>Premium Conventional Heavy</t>
  </si>
  <si>
    <t>Premium Synthetic</t>
  </si>
  <si>
    <t>Rainbow</t>
  </si>
  <si>
    <t>Rangeland Sweet</t>
  </si>
  <si>
    <t>Redwater</t>
  </si>
  <si>
    <t>Seal Heavy</t>
  </si>
  <si>
    <t>Shell Synthetic (all grades)</t>
  </si>
  <si>
    <t>Smiley-Coleville</t>
  </si>
  <si>
    <t>Sour High Edmonton</t>
  </si>
  <si>
    <t>Sour Light Edmonton</t>
  </si>
  <si>
    <t>Statoil Cheecham Dilbit</t>
  </si>
  <si>
    <t>Statoil Cheecham Synbit</t>
  </si>
  <si>
    <t>Suncor Synthetic (all grades)</t>
  </si>
  <si>
    <t>Surmont Heavy Blend</t>
  </si>
  <si>
    <t>Synbit Blend</t>
  </si>
  <si>
    <t>Syncrude Synthetic (all grades)</t>
  </si>
  <si>
    <t>Synthetic Sweet Blend</t>
  </si>
  <si>
    <t>Tundra Sweet</t>
  </si>
  <si>
    <t>Wabasca</t>
  </si>
  <si>
    <t>Western Canadian Blend</t>
  </si>
  <si>
    <t>Western Canadian Select</t>
  </si>
  <si>
    <t>Ecuador</t>
  </si>
  <si>
    <t>Napo</t>
  </si>
  <si>
    <t>Oriente</t>
  </si>
  <si>
    <t>Ghana</t>
  </si>
  <si>
    <t>Ten Blend</t>
  </si>
  <si>
    <t>Mexico</t>
  </si>
  <si>
    <t>Isthmus</t>
  </si>
  <si>
    <t>Isthmus Topped</t>
  </si>
  <si>
    <t>Maya</t>
  </si>
  <si>
    <t>Nigeria</t>
  </si>
  <si>
    <t>Agbami</t>
  </si>
  <si>
    <t>Amenam</t>
  </si>
  <si>
    <t>Antan</t>
  </si>
  <si>
    <t>Bonga</t>
  </si>
  <si>
    <t>Bonny</t>
  </si>
  <si>
    <t>Brass</t>
  </si>
  <si>
    <t>EA</t>
  </si>
  <si>
    <t>Erha</t>
  </si>
  <si>
    <t>Escravos</t>
  </si>
  <si>
    <t>Forcados</t>
  </si>
  <si>
    <t>Okono</t>
  </si>
  <si>
    <t>OKWB</t>
  </si>
  <si>
    <t>Pennington</t>
  </si>
  <si>
    <t>Qua Iboe</t>
  </si>
  <si>
    <t>Yoho</t>
  </si>
  <si>
    <t>Russia</t>
  </si>
  <si>
    <t>ESPO</t>
  </si>
  <si>
    <t>M100</t>
  </si>
  <si>
    <t>Sokol</t>
  </si>
  <si>
    <t>Vityaz</t>
  </si>
  <si>
    <t>Saudi Arabia</t>
  </si>
  <si>
    <t>Arab Extra Light</t>
  </si>
  <si>
    <t>Arab Light</t>
  </si>
  <si>
    <t>Arab Medium</t>
  </si>
  <si>
    <t>Arab Heavy</t>
  </si>
  <si>
    <t>Trinidad</t>
  </si>
  <si>
    <t>Calypso</t>
  </si>
  <si>
    <t>Galeota</t>
  </si>
  <si>
    <t>Alaska North Slope</t>
  </si>
  <si>
    <t>US North Dakota</t>
  </si>
  <si>
    <t>Bakken</t>
  </si>
  <si>
    <t>Dist Adjustment</t>
  </si>
  <si>
    <t>CA Carbon Intensity (gCO2e/MJ)</t>
  </si>
  <si>
    <t>WA Carbon Intensity (gCO2e/MJ)</t>
  </si>
  <si>
    <t>Baseline Crude Average</t>
  </si>
  <si>
    <t>Washington Crude Average applicable to crudes supplied during 2017</t>
  </si>
  <si>
    <t>Default</t>
  </si>
  <si>
    <t>Location/Country</t>
  </si>
  <si>
    <t>WA Volume (1000 bls)</t>
  </si>
  <si>
    <t>Share*</t>
  </si>
  <si>
    <t>Mode</t>
  </si>
  <si>
    <t>CA CI</t>
  </si>
  <si>
    <t>WA CI</t>
  </si>
  <si>
    <t>North Dakota</t>
  </si>
  <si>
    <t>NA</t>
  </si>
  <si>
    <t>Rail</t>
  </si>
  <si>
    <t>Vessel</t>
  </si>
  <si>
    <t>CANADA (Conventional)</t>
  </si>
  <si>
    <t>Mixed</t>
  </si>
  <si>
    <t>CANADA (Oil Sands)</t>
  </si>
  <si>
    <t>ANGOLA</t>
  </si>
  <si>
    <t>ARGENTINA</t>
  </si>
  <si>
    <t>BRAZIL</t>
  </si>
  <si>
    <t>ECUADOR</t>
  </si>
  <si>
    <t>GHANA</t>
  </si>
  <si>
    <t>MEXICO</t>
  </si>
  <si>
    <t>NIGERIA</t>
  </si>
  <si>
    <t>RUSSIA</t>
  </si>
  <si>
    <t>SAUDI ARABIA</t>
  </si>
  <si>
    <t>TRINIDAD AND TOBAGO</t>
  </si>
  <si>
    <t>BRUNEI</t>
  </si>
  <si>
    <t>Not Available</t>
  </si>
  <si>
    <t>PAPUA NEW GUINEA</t>
  </si>
  <si>
    <t>Average CI</t>
  </si>
  <si>
    <t xml:space="preserve">For foreign sources, EIA Company Level Imports, https://www.eia.gov/petroleum/imports/companylevel </t>
  </si>
  <si>
    <t>WA Baseline CI</t>
  </si>
  <si>
    <t xml:space="preserve">Receipts at Montana Refineries by Source of Crude Oil 2016-2020 </t>
  </si>
  <si>
    <t>Units: barrels</t>
  </si>
  <si>
    <t>MONTANA</t>
  </si>
  <si>
    <t>WYOMING</t>
  </si>
  <si>
    <t>CANADA</t>
  </si>
  <si>
    <t>Crude Oil</t>
  </si>
  <si>
    <t>OPGEE CI</t>
  </si>
  <si>
    <t>Percent</t>
  </si>
  <si>
    <t>Year</t>
  </si>
  <si>
    <t>of Total</t>
  </si>
  <si>
    <t>TOTAL</t>
  </si>
  <si>
    <t>Refined</t>
  </si>
  <si>
    <t>Average  CI</t>
  </si>
  <si>
    <t>Source:</t>
  </si>
  <si>
    <t>Conventional</t>
  </si>
  <si>
    <t>Non-Conventional</t>
  </si>
  <si>
    <t>Canada Oil Sands Share</t>
  </si>
  <si>
    <t xml:space="preserve">Receipts at Utah Refineries by Source of Crude Oil 2015-2020 </t>
  </si>
  <si>
    <t>Units: thousand barrels</t>
  </si>
  <si>
    <t>Colorado Pipeline Imports</t>
  </si>
  <si>
    <t>Percent of Total</t>
  </si>
  <si>
    <t>Wyoming Pipeline Imports</t>
  </si>
  <si>
    <t>Canada Pipeline Imports</t>
  </si>
  <si>
    <t>Utah and Other States*</t>
  </si>
  <si>
    <t>Refinery Receipts Total</t>
  </si>
  <si>
    <t>CO OPGEE CI</t>
  </si>
  <si>
    <t>WY OPGEE CI</t>
  </si>
  <si>
    <t>Canada OPGEE CI</t>
  </si>
  <si>
    <t>Utah OPGEE CI+</t>
  </si>
  <si>
    <t>2015^^</t>
  </si>
  <si>
    <t>2016^^</t>
  </si>
  <si>
    <t>2017^^</t>
  </si>
  <si>
    <t>2018^^1</t>
  </si>
  <si>
    <t>2019^^</t>
  </si>
  <si>
    <t>2020^^</t>
  </si>
  <si>
    <t>*Numbers for "Utah and other states" are calculated, data on truck deliveries are not available</t>
  </si>
  <si>
    <t>^^Silver Eagle refinery receipts estimated</t>
  </si>
  <si>
    <t>1Holly refinery was partially down for several months in spring 2018</t>
  </si>
  <si>
    <t>+simple average of all Utah sources</t>
  </si>
  <si>
    <t>see https://view.officeapps.live.com/op/view.aspx?src=https%3A%2F%2Fgeology.utah.gov%2Fdocs%2Fstatistics%2Fpetroleum3.0%2FT3.13a.xlsx&amp;wdOrigin=BROWSELINK</t>
  </si>
  <si>
    <t>EIA, Form EIA-810, Monthly Refinery Report</t>
  </si>
  <si>
    <t>UGS, Crude oil pipeline reports</t>
  </si>
  <si>
    <t>* Source: For domestic sources, WA Research Council, Economic Profile, Feb 2019</t>
  </si>
  <si>
    <t>* Source: For domestic sources, WA Research Council, Economic Profile, June 2021</t>
  </si>
  <si>
    <t>Source: Department of Natural Resources and Conservation of the State of Montana, Oil and Gas Conservation Division, Annual Reviews 2016-2020, see https://geology.utah.gov/docs/statistics/petroleum3.0/pdf/T3.13a.pdf</t>
  </si>
  <si>
    <t xml:space="preserve">Source: www.economicdashboard.alberta.ca/oilproduction#type  </t>
  </si>
  <si>
    <t>Note: No MT CI in OPGEE, therefore not included.</t>
  </si>
  <si>
    <t>Crude Lookup Table and Baseline Carbon Intensity, 3/9/22</t>
  </si>
  <si>
    <t>Washington Crude CI 2019</t>
  </si>
  <si>
    <t>Washington Crude CI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</si>
</sst>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color rgb="FFFF0000"/>
      <name val="Tahoma"/>
      <family val="2"/>
    </font>
    <font>
      <sz val="10"/>
      <name val="Tahoma"/>
      <family val="2"/>
    </font>
    <font>
      <vertAlign val="superscript"/>
      <sz val="14"/>
      <name val="Tahoma"/>
      <family val="2"/>
    </font>
    <font>
      <sz val="1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shrinkToFit="1"/>
    </xf>
    <xf numFmtId="2" fontId="2" fillId="0" borderId="15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1" fontId="0" fillId="0" borderId="0" xfId="0" applyNumberFormat="1"/>
    <xf numFmtId="9" fontId="0" fillId="2" borderId="0" xfId="1" applyFont="1" applyFill="1"/>
    <xf numFmtId="2" fontId="0" fillId="0" borderId="0" xfId="0" applyNumberFormat="1"/>
    <xf numFmtId="9" fontId="0" fillId="3" borderId="0" xfId="1" applyFont="1" applyFill="1"/>
    <xf numFmtId="9" fontId="0" fillId="0" borderId="0" xfId="1" applyFont="1"/>
    <xf numFmtId="2" fontId="0" fillId="4" borderId="0" xfId="0" applyNumberFormat="1" applyFill="1"/>
    <xf numFmtId="0" fontId="6" fillId="0" borderId="0" xfId="0" applyFont="1"/>
    <xf numFmtId="0" fontId="1" fillId="0" borderId="0" xfId="0" applyFont="1"/>
    <xf numFmtId="0" fontId="8" fillId="0" borderId="19" xfId="0" applyFont="1" applyBorder="1" applyAlignment="1">
      <alignment vertical="top"/>
    </xf>
    <xf numFmtId="0" fontId="8" fillId="0" borderId="22" xfId="0" applyFont="1" applyBorder="1" applyAlignment="1">
      <alignment vertical="center"/>
    </xf>
    <xf numFmtId="0" fontId="1" fillId="0" borderId="22" xfId="0" applyFont="1" applyBorder="1"/>
    <xf numFmtId="0" fontId="0" fillId="0" borderId="3" xfId="0" applyBorder="1"/>
    <xf numFmtId="0" fontId="8" fillId="0" borderId="23" xfId="0" applyFont="1" applyBorder="1" applyAlignment="1">
      <alignment vertical="top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1" fillId="0" borderId="3" xfId="0" applyNumberFormat="1" applyFont="1" applyBorder="1"/>
    <xf numFmtId="9" fontId="1" fillId="0" borderId="3" xfId="1" applyFont="1" applyBorder="1"/>
    <xf numFmtId="9" fontId="3" fillId="0" borderId="3" xfId="1" applyFont="1" applyBorder="1" applyAlignment="1">
      <alignment vertical="center"/>
    </xf>
    <xf numFmtId="0" fontId="3" fillId="4" borderId="3" xfId="0" applyFont="1" applyFill="1" applyBorder="1" applyAlignment="1">
      <alignment vertical="top"/>
    </xf>
    <xf numFmtId="3" fontId="1" fillId="4" borderId="3" xfId="0" applyNumberFormat="1" applyFont="1" applyFill="1" applyBorder="1"/>
    <xf numFmtId="9" fontId="1" fillId="4" borderId="3" xfId="1" applyFont="1" applyFill="1" applyBorder="1"/>
    <xf numFmtId="4" fontId="1" fillId="4" borderId="3" xfId="0" applyNumberFormat="1" applyFont="1" applyFill="1" applyBorder="1"/>
    <xf numFmtId="9" fontId="3" fillId="4" borderId="3" xfId="1" applyFont="1" applyFill="1" applyBorder="1" applyAlignment="1">
      <alignment vertical="center"/>
    </xf>
    <xf numFmtId="2" fontId="5" fillId="4" borderId="3" xfId="0" applyNumberFormat="1" applyFont="1" applyFill="1" applyBorder="1"/>
    <xf numFmtId="4" fontId="1" fillId="0" borderId="3" xfId="0" applyNumberFormat="1" applyFont="1" applyBorder="1"/>
    <xf numFmtId="2" fontId="0" fillId="0" borderId="3" xfId="0" applyNumberFormat="1" applyBorder="1"/>
    <xf numFmtId="0" fontId="3" fillId="0" borderId="3" xfId="0" applyFont="1" applyBorder="1" applyAlignment="1">
      <alignment vertical="top"/>
    </xf>
    <xf numFmtId="9" fontId="1" fillId="0" borderId="0" xfId="1" applyFont="1"/>
    <xf numFmtId="9" fontId="0" fillId="0" borderId="0" xfId="0" applyNumberFormat="1"/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1" fillId="0" borderId="3" xfId="0" applyFont="1" applyBorder="1"/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/>
    <xf numFmtId="0" fontId="10" fillId="0" borderId="0" xfId="0" applyFont="1" applyAlignment="1">
      <alignment horizontal="left" vertical="center"/>
    </xf>
    <xf numFmtId="0" fontId="1" fillId="0" borderId="0" xfId="0" quotePrefix="1" applyFont="1"/>
    <xf numFmtId="0" fontId="11" fillId="0" borderId="0" xfId="0" applyFont="1" applyAlignment="1">
      <alignment horizontal="left" vertical="center"/>
    </xf>
    <xf numFmtId="2" fontId="9" fillId="4" borderId="3" xfId="0" applyNumberFormat="1" applyFont="1" applyFill="1" applyBorder="1"/>
    <xf numFmtId="2" fontId="1" fillId="0" borderId="3" xfId="0" applyNumberFormat="1" applyFont="1" applyBorder="1"/>
    <xf numFmtId="4" fontId="1" fillId="0" borderId="3" xfId="0" applyNumberFormat="1" applyFont="1" applyFill="1" applyBorder="1"/>
    <xf numFmtId="0" fontId="2" fillId="4" borderId="11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2" fontId="2" fillId="4" borderId="16" xfId="0" applyNumberFormat="1" applyFont="1" applyFill="1" applyBorder="1" applyAlignment="1">
      <alignment horizontal="center" vertical="center" shrinkToFit="1"/>
    </xf>
    <xf numFmtId="2" fontId="2" fillId="4" borderId="17" xfId="0" applyNumberFormat="1" applyFont="1" applyFill="1" applyBorder="1" applyAlignment="1">
      <alignment horizontal="center" vertical="center" shrinkToFit="1"/>
    </xf>
    <xf numFmtId="2" fontId="12" fillId="0" borderId="0" xfId="0" applyNumberFormat="1" applyFont="1"/>
    <xf numFmtId="0" fontId="7" fillId="0" borderId="0" xfId="0" applyFont="1" applyAlignment="1">
      <alignment horizontal="left" vertical="top"/>
    </xf>
    <xf numFmtId="0" fontId="0" fillId="0" borderId="0" xfId="0" applyFont="1"/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0" fillId="5" borderId="0" xfId="0" applyFill="1"/>
    <xf numFmtId="0" fontId="13" fillId="5" borderId="0" xfId="0" applyFont="1" applyFill="1" applyAlignment="1"/>
    <xf numFmtId="0" fontId="14" fillId="5" borderId="0" xfId="0" applyFont="1" applyFill="1" applyAlignment="1"/>
    <xf numFmtId="0" fontId="14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activeCell="F10" sqref="F10"/>
    </sheetView>
  </sheetViews>
  <sheetFormatPr defaultColWidth="9.109375" defaultRowHeight="13.8" x14ac:dyDescent="0.3"/>
  <cols>
    <col min="1" max="1" width="31.33203125" style="2" customWidth="1"/>
    <col min="2" max="2" width="33.44140625" style="2" customWidth="1"/>
    <col min="3" max="4" width="20" style="3" customWidth="1"/>
    <col min="5" max="5" width="24.33203125" style="3" customWidth="1"/>
    <col min="6" max="16384" width="9.109375" style="2"/>
  </cols>
  <sheetData>
    <row r="1" spans="1:5" ht="14.4" thickBot="1" x14ac:dyDescent="0.35">
      <c r="A1" s="72" t="s">
        <v>229</v>
      </c>
    </row>
    <row r="2" spans="1:5" s="5" customFormat="1" ht="45.75" customHeight="1" thickBot="1" x14ac:dyDescent="0.35">
      <c r="A2" s="20" t="s">
        <v>1</v>
      </c>
      <c r="B2" s="19" t="s">
        <v>2</v>
      </c>
      <c r="C2" s="21" t="s">
        <v>148</v>
      </c>
      <c r="D2" s="18" t="s">
        <v>147</v>
      </c>
      <c r="E2" s="21" t="s">
        <v>149</v>
      </c>
    </row>
    <row r="3" spans="1:5" s="5" customFormat="1" ht="47.25" customHeight="1" x14ac:dyDescent="0.3">
      <c r="A3" s="67" t="s">
        <v>150</v>
      </c>
      <c r="B3" s="68" t="s">
        <v>151</v>
      </c>
      <c r="C3" s="69"/>
      <c r="D3" s="69"/>
      <c r="E3" s="70">
        <f>'2017 WA CI'!G19</f>
        <v>12.566864249143972</v>
      </c>
    </row>
    <row r="4" spans="1:5" x14ac:dyDescent="0.3">
      <c r="A4" s="7" t="s">
        <v>145</v>
      </c>
      <c r="B4" s="1" t="s">
        <v>146</v>
      </c>
      <c r="C4" s="4">
        <v>9.73</v>
      </c>
      <c r="D4" s="4">
        <v>-1.0265213270142179</v>
      </c>
      <c r="E4" s="8">
        <f>C4+D4</f>
        <v>8.7034786729857831</v>
      </c>
    </row>
    <row r="5" spans="1:5" x14ac:dyDescent="0.3">
      <c r="A5" s="7" t="s">
        <v>0</v>
      </c>
      <c r="B5" s="1" t="s">
        <v>144</v>
      </c>
      <c r="C5" s="4">
        <v>15.91</v>
      </c>
      <c r="D5" s="4">
        <v>-0.15825126286185362</v>
      </c>
      <c r="E5" s="8">
        <f t="shared" ref="E5:E68" si="0">C5+D5</f>
        <v>15.751748737138147</v>
      </c>
    </row>
    <row r="6" spans="1:5" x14ac:dyDescent="0.3">
      <c r="A6" s="7" t="s">
        <v>3</v>
      </c>
      <c r="B6" s="1" t="s">
        <v>4</v>
      </c>
      <c r="C6" s="4">
        <v>8.99</v>
      </c>
      <c r="D6" s="4">
        <v>0.15825126286185362</v>
      </c>
      <c r="E6" s="8">
        <f t="shared" si="0"/>
        <v>9.1482512628618533</v>
      </c>
    </row>
    <row r="7" spans="1:5" x14ac:dyDescent="0.3">
      <c r="A7" s="9"/>
      <c r="B7" s="1" t="s">
        <v>5</v>
      </c>
      <c r="C7" s="4">
        <v>7.31</v>
      </c>
      <c r="D7" s="4">
        <v>0.15825126286185362</v>
      </c>
      <c r="E7" s="8">
        <f t="shared" si="0"/>
        <v>7.4682512628618536</v>
      </c>
    </row>
    <row r="8" spans="1:5" x14ac:dyDescent="0.3">
      <c r="A8" s="9"/>
      <c r="B8" s="1" t="s">
        <v>6</v>
      </c>
      <c r="C8" s="4">
        <v>8.9</v>
      </c>
      <c r="D8" s="4">
        <v>0.15825126286185362</v>
      </c>
      <c r="E8" s="8">
        <f t="shared" si="0"/>
        <v>9.0582512628618534</v>
      </c>
    </row>
    <row r="9" spans="1:5" x14ac:dyDescent="0.3">
      <c r="A9" s="9"/>
      <c r="B9" s="1" t="s">
        <v>7</v>
      </c>
      <c r="C9" s="4">
        <v>8.86</v>
      </c>
      <c r="D9" s="4">
        <v>0.15825126286185362</v>
      </c>
      <c r="E9" s="8">
        <f t="shared" si="0"/>
        <v>9.0182512628618525</v>
      </c>
    </row>
    <row r="10" spans="1:5" x14ac:dyDescent="0.3">
      <c r="A10" s="9"/>
      <c r="B10" s="1" t="s">
        <v>8</v>
      </c>
      <c r="C10" s="4">
        <v>9.9499999999999993</v>
      </c>
      <c r="D10" s="4">
        <v>0.15825126286185362</v>
      </c>
      <c r="E10" s="8">
        <f t="shared" si="0"/>
        <v>10.108251262861852</v>
      </c>
    </row>
    <row r="11" spans="1:5" x14ac:dyDescent="0.3">
      <c r="A11" s="9"/>
      <c r="B11" s="1" t="s">
        <v>9</v>
      </c>
      <c r="C11" s="4">
        <v>8.7200000000000006</v>
      </c>
      <c r="D11" s="4">
        <v>0.15825126286185362</v>
      </c>
      <c r="E11" s="8">
        <f t="shared" si="0"/>
        <v>8.8782512628618537</v>
      </c>
    </row>
    <row r="12" spans="1:5" x14ac:dyDescent="0.3">
      <c r="A12" s="9"/>
      <c r="B12" s="1" t="s">
        <v>10</v>
      </c>
      <c r="C12" s="4">
        <v>8.23</v>
      </c>
      <c r="D12" s="4">
        <v>0.15825126286185362</v>
      </c>
      <c r="E12" s="8">
        <f t="shared" si="0"/>
        <v>8.3882512628618535</v>
      </c>
    </row>
    <row r="13" spans="1:5" x14ac:dyDescent="0.3">
      <c r="A13" s="9"/>
      <c r="B13" s="1" t="s">
        <v>11</v>
      </c>
      <c r="C13" s="4">
        <v>8.66</v>
      </c>
      <c r="D13" s="4">
        <v>0.15825126286185362</v>
      </c>
      <c r="E13" s="8">
        <f t="shared" si="0"/>
        <v>8.8182512628618532</v>
      </c>
    </row>
    <row r="14" spans="1:5" x14ac:dyDescent="0.3">
      <c r="A14" s="9"/>
      <c r="B14" s="1" t="s">
        <v>12</v>
      </c>
      <c r="C14" s="4">
        <v>8.98</v>
      </c>
      <c r="D14" s="4">
        <v>0.15825126286185362</v>
      </c>
      <c r="E14" s="8">
        <f t="shared" si="0"/>
        <v>9.1382512628618535</v>
      </c>
    </row>
    <row r="15" spans="1:5" x14ac:dyDescent="0.3">
      <c r="A15" s="9"/>
      <c r="B15" s="1" t="s">
        <v>13</v>
      </c>
      <c r="C15" s="4">
        <v>9.08</v>
      </c>
      <c r="D15" s="4">
        <v>0.15825126286185362</v>
      </c>
      <c r="E15" s="8">
        <f t="shared" si="0"/>
        <v>9.2382512628618532</v>
      </c>
    </row>
    <row r="16" spans="1:5" x14ac:dyDescent="0.3">
      <c r="A16" s="9"/>
      <c r="B16" s="1" t="s">
        <v>14</v>
      </c>
      <c r="C16" s="4">
        <v>8.02</v>
      </c>
      <c r="D16" s="4">
        <v>0.15825126286185362</v>
      </c>
      <c r="E16" s="8">
        <f t="shared" si="0"/>
        <v>8.1782512628618527</v>
      </c>
    </row>
    <row r="17" spans="1:5" x14ac:dyDescent="0.3">
      <c r="A17" s="9"/>
      <c r="B17" s="1" t="s">
        <v>15</v>
      </c>
      <c r="C17" s="4">
        <v>7.06</v>
      </c>
      <c r="D17" s="4">
        <v>0.15825126286185362</v>
      </c>
      <c r="E17" s="8">
        <f t="shared" si="0"/>
        <v>7.2182512628618536</v>
      </c>
    </row>
    <row r="18" spans="1:5" x14ac:dyDescent="0.3">
      <c r="A18" s="7" t="s">
        <v>16</v>
      </c>
      <c r="B18" s="1" t="s">
        <v>17</v>
      </c>
      <c r="C18" s="4">
        <v>10.16</v>
      </c>
      <c r="D18" s="4">
        <v>0.15825126286185362</v>
      </c>
      <c r="E18" s="8">
        <f t="shared" si="0"/>
        <v>10.318251262861853</v>
      </c>
    </row>
    <row r="19" spans="1:5" x14ac:dyDescent="0.3">
      <c r="A19" s="9"/>
      <c r="B19" s="1" t="s">
        <v>18</v>
      </c>
      <c r="C19" s="4">
        <v>10.15</v>
      </c>
      <c r="D19" s="4">
        <v>0.15825126286185362</v>
      </c>
      <c r="E19" s="8">
        <f t="shared" si="0"/>
        <v>10.308251262861853</v>
      </c>
    </row>
    <row r="20" spans="1:5" x14ac:dyDescent="0.3">
      <c r="A20" s="9"/>
      <c r="B20" s="1" t="s">
        <v>19</v>
      </c>
      <c r="C20" s="4">
        <v>7.77</v>
      </c>
      <c r="D20" s="4">
        <v>0.15825126286185362</v>
      </c>
      <c r="E20" s="8">
        <f t="shared" si="0"/>
        <v>7.9282512628618536</v>
      </c>
    </row>
    <row r="21" spans="1:5" x14ac:dyDescent="0.3">
      <c r="A21" s="9"/>
      <c r="B21" s="1" t="s">
        <v>20</v>
      </c>
      <c r="C21" s="4">
        <v>10.78</v>
      </c>
      <c r="D21" s="4">
        <v>0.15825126286185362</v>
      </c>
      <c r="E21" s="8">
        <f t="shared" si="0"/>
        <v>10.938251262861852</v>
      </c>
    </row>
    <row r="22" spans="1:5" x14ac:dyDescent="0.3">
      <c r="A22" s="7" t="s">
        <v>21</v>
      </c>
      <c r="B22" s="1" t="s">
        <v>22</v>
      </c>
      <c r="C22" s="4">
        <v>5.99</v>
      </c>
      <c r="D22" s="4">
        <v>0.15825126286185362</v>
      </c>
      <c r="E22" s="8">
        <f t="shared" si="0"/>
        <v>6.1482512628618542</v>
      </c>
    </row>
    <row r="23" spans="1:5" x14ac:dyDescent="0.3">
      <c r="A23" s="9"/>
      <c r="B23" s="1" t="s">
        <v>23</v>
      </c>
      <c r="C23" s="4">
        <v>7.18</v>
      </c>
      <c r="D23" s="4">
        <v>0.15825126286185362</v>
      </c>
      <c r="E23" s="8">
        <f t="shared" si="0"/>
        <v>7.3382512628618537</v>
      </c>
    </row>
    <row r="24" spans="1:5" x14ac:dyDescent="0.3">
      <c r="A24" s="9"/>
      <c r="B24" s="1" t="s">
        <v>24</v>
      </c>
      <c r="C24" s="4">
        <v>5.63</v>
      </c>
      <c r="D24" s="4">
        <v>0.15825126286185362</v>
      </c>
      <c r="E24" s="8">
        <f t="shared" si="0"/>
        <v>5.7882512628618539</v>
      </c>
    </row>
    <row r="25" spans="1:5" x14ac:dyDescent="0.3">
      <c r="A25" s="9"/>
      <c r="B25" s="1" t="s">
        <v>25</v>
      </c>
      <c r="C25" s="4">
        <v>5.54</v>
      </c>
      <c r="D25" s="4">
        <v>0.15825126286185362</v>
      </c>
      <c r="E25" s="8">
        <f t="shared" si="0"/>
        <v>5.698251262861854</v>
      </c>
    </row>
    <row r="26" spans="1:5" x14ac:dyDescent="0.3">
      <c r="A26" s="9"/>
      <c r="B26" s="1" t="s">
        <v>26</v>
      </c>
      <c r="C26" s="4">
        <v>6.28</v>
      </c>
      <c r="D26" s="4">
        <v>0.15825126286185362</v>
      </c>
      <c r="E26" s="8">
        <f t="shared" si="0"/>
        <v>6.4382512628618542</v>
      </c>
    </row>
    <row r="27" spans="1:5" x14ac:dyDescent="0.3">
      <c r="A27" s="9"/>
      <c r="B27" s="1" t="s">
        <v>27</v>
      </c>
      <c r="C27" s="4">
        <v>6.24</v>
      </c>
      <c r="D27" s="4">
        <v>0.15825126286185362</v>
      </c>
      <c r="E27" s="8">
        <f t="shared" si="0"/>
        <v>6.3982512628618542</v>
      </c>
    </row>
    <row r="28" spans="1:5" x14ac:dyDescent="0.3">
      <c r="A28" s="9"/>
      <c r="B28" s="1" t="s">
        <v>28</v>
      </c>
      <c r="C28" s="4">
        <v>6.76</v>
      </c>
      <c r="D28" s="4">
        <v>0.15825126286185362</v>
      </c>
      <c r="E28" s="8">
        <f t="shared" si="0"/>
        <v>6.9182512628618538</v>
      </c>
    </row>
    <row r="29" spans="1:5" x14ac:dyDescent="0.3">
      <c r="A29" s="9"/>
      <c r="B29" s="1" t="s">
        <v>29</v>
      </c>
      <c r="C29" s="4">
        <v>7.78</v>
      </c>
      <c r="D29" s="4">
        <v>0.15825126286185362</v>
      </c>
      <c r="E29" s="8">
        <f t="shared" si="0"/>
        <v>7.9382512628618542</v>
      </c>
    </row>
    <row r="30" spans="1:5" x14ac:dyDescent="0.3">
      <c r="A30" s="9"/>
      <c r="B30" s="1" t="s">
        <v>30</v>
      </c>
      <c r="C30" s="4">
        <v>5.65</v>
      </c>
      <c r="D30" s="4">
        <v>0.15825126286185362</v>
      </c>
      <c r="E30" s="8">
        <f t="shared" si="0"/>
        <v>5.8082512628618543</v>
      </c>
    </row>
    <row r="31" spans="1:5" x14ac:dyDescent="0.3">
      <c r="A31" s="9"/>
      <c r="B31" s="1" t="s">
        <v>31</v>
      </c>
      <c r="C31" s="4">
        <v>4.29</v>
      </c>
      <c r="D31" s="4">
        <v>0.15825126286185362</v>
      </c>
      <c r="E31" s="8">
        <f t="shared" si="0"/>
        <v>4.448251262861854</v>
      </c>
    </row>
    <row r="32" spans="1:5" x14ac:dyDescent="0.3">
      <c r="A32" s="9"/>
      <c r="B32" s="1" t="s">
        <v>32</v>
      </c>
      <c r="C32" s="4">
        <v>4.16</v>
      </c>
      <c r="D32" s="4">
        <v>0.15825126286185362</v>
      </c>
      <c r="E32" s="8">
        <f t="shared" si="0"/>
        <v>4.3182512628618541</v>
      </c>
    </row>
    <row r="33" spans="1:5" x14ac:dyDescent="0.3">
      <c r="A33" s="9"/>
      <c r="B33" s="1" t="s">
        <v>33</v>
      </c>
      <c r="C33" s="4">
        <v>4.3099999999999996</v>
      </c>
      <c r="D33" s="4">
        <v>0.15825126286185362</v>
      </c>
      <c r="E33" s="8">
        <f t="shared" si="0"/>
        <v>4.4682512628618536</v>
      </c>
    </row>
    <row r="34" spans="1:5" x14ac:dyDescent="0.3">
      <c r="A34" s="9"/>
      <c r="B34" s="1" t="s">
        <v>34</v>
      </c>
      <c r="C34" s="4">
        <v>6.77</v>
      </c>
      <c r="D34" s="4">
        <v>0.15825126286185362</v>
      </c>
      <c r="E34" s="8">
        <f t="shared" si="0"/>
        <v>6.9282512628618536</v>
      </c>
    </row>
    <row r="35" spans="1:5" x14ac:dyDescent="0.3">
      <c r="A35" s="9"/>
      <c r="B35" s="1" t="s">
        <v>35</v>
      </c>
      <c r="C35" s="4">
        <v>6.45</v>
      </c>
      <c r="D35" s="4">
        <v>0.15825126286185362</v>
      </c>
      <c r="E35" s="8">
        <f t="shared" si="0"/>
        <v>6.6082512628618542</v>
      </c>
    </row>
    <row r="36" spans="1:5" x14ac:dyDescent="0.3">
      <c r="A36" s="9"/>
      <c r="B36" s="1" t="s">
        <v>36</v>
      </c>
      <c r="C36" s="4">
        <v>6</v>
      </c>
      <c r="D36" s="4">
        <v>0.15825126286185362</v>
      </c>
      <c r="E36" s="8">
        <f t="shared" si="0"/>
        <v>6.158251262861854</v>
      </c>
    </row>
    <row r="37" spans="1:5" x14ac:dyDescent="0.3">
      <c r="A37" s="9"/>
      <c r="B37" s="1" t="s">
        <v>37</v>
      </c>
      <c r="C37" s="4">
        <v>5.45</v>
      </c>
      <c r="D37" s="4">
        <v>0.15825126286185362</v>
      </c>
      <c r="E37" s="8">
        <f t="shared" si="0"/>
        <v>5.6082512628618542</v>
      </c>
    </row>
    <row r="38" spans="1:5" x14ac:dyDescent="0.3">
      <c r="A38" s="9"/>
      <c r="B38" s="1" t="s">
        <v>38</v>
      </c>
      <c r="C38" s="4">
        <v>5.37</v>
      </c>
      <c r="D38" s="4">
        <v>0.15825126286185362</v>
      </c>
      <c r="E38" s="8">
        <f t="shared" si="0"/>
        <v>5.5282512628618541</v>
      </c>
    </row>
    <row r="39" spans="1:5" x14ac:dyDescent="0.3">
      <c r="A39" s="7" t="s">
        <v>39</v>
      </c>
      <c r="B39" s="1" t="s">
        <v>40</v>
      </c>
      <c r="C39" s="4">
        <v>15.15</v>
      </c>
      <c r="D39" s="4">
        <v>-9.5807714649013387E-2</v>
      </c>
      <c r="E39" s="8">
        <f t="shared" si="0"/>
        <v>15.054192285350988</v>
      </c>
    </row>
    <row r="40" spans="1:5" x14ac:dyDescent="0.3">
      <c r="A40" s="9"/>
      <c r="B40" s="1" t="s">
        <v>41</v>
      </c>
      <c r="C40" s="4">
        <v>23.68</v>
      </c>
      <c r="D40" s="4">
        <v>-9.5807714649013387E-2</v>
      </c>
      <c r="E40" s="8">
        <f t="shared" si="0"/>
        <v>23.584192285350987</v>
      </c>
    </row>
    <row r="41" spans="1:5" x14ac:dyDescent="0.3">
      <c r="A41" s="9"/>
      <c r="B41" s="1" t="s">
        <v>42</v>
      </c>
      <c r="C41" s="4">
        <v>8.11</v>
      </c>
      <c r="D41" s="4">
        <v>-9.5807714649013387E-2</v>
      </c>
      <c r="E41" s="8">
        <f t="shared" si="0"/>
        <v>8.0141922853509868</v>
      </c>
    </row>
    <row r="42" spans="1:5" x14ac:dyDescent="0.3">
      <c r="A42" s="9"/>
      <c r="B42" s="1" t="s">
        <v>43</v>
      </c>
      <c r="C42" s="4">
        <v>8.11</v>
      </c>
      <c r="D42" s="4">
        <v>-9.5807714649013387E-2</v>
      </c>
      <c r="E42" s="8">
        <f t="shared" si="0"/>
        <v>8.0141922853509868</v>
      </c>
    </row>
    <row r="43" spans="1:5" x14ac:dyDescent="0.3">
      <c r="A43" s="9"/>
      <c r="B43" s="1" t="s">
        <v>44</v>
      </c>
      <c r="C43" s="4">
        <v>15.41</v>
      </c>
      <c r="D43" s="4">
        <v>-9.5807714649013387E-2</v>
      </c>
      <c r="E43" s="8">
        <f t="shared" si="0"/>
        <v>15.314192285350988</v>
      </c>
    </row>
    <row r="44" spans="1:5" x14ac:dyDescent="0.3">
      <c r="A44" s="9"/>
      <c r="B44" s="1" t="s">
        <v>45</v>
      </c>
      <c r="C44" s="4">
        <v>8.11</v>
      </c>
      <c r="D44" s="4">
        <v>-9.5807714649013387E-2</v>
      </c>
      <c r="E44" s="8">
        <f t="shared" si="0"/>
        <v>8.0141922853509868</v>
      </c>
    </row>
    <row r="45" spans="1:5" x14ac:dyDescent="0.3">
      <c r="A45" s="9"/>
      <c r="B45" s="1" t="s">
        <v>46</v>
      </c>
      <c r="C45" s="4">
        <v>9.42</v>
      </c>
      <c r="D45" s="4">
        <v>-9.5807714649013387E-2</v>
      </c>
      <c r="E45" s="8">
        <f t="shared" si="0"/>
        <v>9.3241922853509873</v>
      </c>
    </row>
    <row r="46" spans="1:5" x14ac:dyDescent="0.3">
      <c r="A46" s="9"/>
      <c r="B46" s="1" t="s">
        <v>47</v>
      </c>
      <c r="C46" s="4">
        <v>8.11</v>
      </c>
      <c r="D46" s="4">
        <v>-9.5807714649013387E-2</v>
      </c>
      <c r="E46" s="8">
        <f t="shared" si="0"/>
        <v>8.0141922853509868</v>
      </c>
    </row>
    <row r="47" spans="1:5" x14ac:dyDescent="0.3">
      <c r="A47" s="9"/>
      <c r="B47" s="1" t="s">
        <v>48</v>
      </c>
      <c r="C47" s="4">
        <v>12.71</v>
      </c>
      <c r="D47" s="4">
        <v>-9.5807714649013387E-2</v>
      </c>
      <c r="E47" s="8">
        <f t="shared" si="0"/>
        <v>12.614192285350988</v>
      </c>
    </row>
    <row r="48" spans="1:5" x14ac:dyDescent="0.3">
      <c r="A48" s="9"/>
      <c r="B48" s="1" t="s">
        <v>49</v>
      </c>
      <c r="C48" s="4">
        <v>18.66</v>
      </c>
      <c r="D48" s="4">
        <v>-9.5807714649013387E-2</v>
      </c>
      <c r="E48" s="8">
        <f t="shared" si="0"/>
        <v>18.564192285350988</v>
      </c>
    </row>
    <row r="49" spans="1:5" x14ac:dyDescent="0.3">
      <c r="A49" s="9"/>
      <c r="B49" s="1" t="s">
        <v>50</v>
      </c>
      <c r="C49" s="4">
        <v>17.87</v>
      </c>
      <c r="D49" s="4">
        <v>-9.5807714649013387E-2</v>
      </c>
      <c r="E49" s="8">
        <f t="shared" si="0"/>
        <v>17.774192285350988</v>
      </c>
    </row>
    <row r="50" spans="1:5" x14ac:dyDescent="0.3">
      <c r="A50" s="9"/>
      <c r="B50" s="1" t="s">
        <v>51</v>
      </c>
      <c r="C50" s="4">
        <v>9.42</v>
      </c>
      <c r="D50" s="4">
        <v>-9.5807714649013387E-2</v>
      </c>
      <c r="E50" s="8">
        <f t="shared" si="0"/>
        <v>9.3241922853509873</v>
      </c>
    </row>
    <row r="51" spans="1:5" x14ac:dyDescent="0.3">
      <c r="A51" s="9"/>
      <c r="B51" s="1" t="s">
        <v>52</v>
      </c>
      <c r="C51" s="4">
        <v>25.27</v>
      </c>
      <c r="D51" s="4">
        <v>-9.5807714649013387E-2</v>
      </c>
      <c r="E51" s="8">
        <f t="shared" si="0"/>
        <v>25.174192285350987</v>
      </c>
    </row>
    <row r="52" spans="1:5" x14ac:dyDescent="0.3">
      <c r="A52" s="9"/>
      <c r="B52" s="1" t="s">
        <v>53</v>
      </c>
      <c r="C52" s="4">
        <v>8.11</v>
      </c>
      <c r="D52" s="4">
        <v>-9.5807714649013387E-2</v>
      </c>
      <c r="E52" s="8">
        <f t="shared" si="0"/>
        <v>8.0141922853509868</v>
      </c>
    </row>
    <row r="53" spans="1:5" x14ac:dyDescent="0.3">
      <c r="A53" s="9"/>
      <c r="B53" s="1" t="s">
        <v>54</v>
      </c>
      <c r="C53" s="4">
        <v>9.42</v>
      </c>
      <c r="D53" s="4">
        <v>-9.5807714649013387E-2</v>
      </c>
      <c r="E53" s="8">
        <f t="shared" si="0"/>
        <v>9.3241922853509873</v>
      </c>
    </row>
    <row r="54" spans="1:5" x14ac:dyDescent="0.3">
      <c r="A54" s="9"/>
      <c r="B54" s="1" t="s">
        <v>55</v>
      </c>
      <c r="C54" s="4">
        <v>8.11</v>
      </c>
      <c r="D54" s="4">
        <v>-9.5807714649013387E-2</v>
      </c>
      <c r="E54" s="8">
        <f t="shared" si="0"/>
        <v>8.0141922853509868</v>
      </c>
    </row>
    <row r="55" spans="1:5" x14ac:dyDescent="0.3">
      <c r="A55" s="10"/>
      <c r="B55" s="1" t="s">
        <v>56</v>
      </c>
      <c r="C55" s="4">
        <v>8.11</v>
      </c>
      <c r="D55" s="4">
        <v>-9.5807714649013387E-2</v>
      </c>
      <c r="E55" s="8">
        <f t="shared" si="0"/>
        <v>8.0141922853509868</v>
      </c>
    </row>
    <row r="56" spans="1:5" x14ac:dyDescent="0.3">
      <c r="A56" s="11"/>
      <c r="B56" s="6" t="s">
        <v>57</v>
      </c>
      <c r="C56" s="4">
        <v>8.11</v>
      </c>
      <c r="D56" s="4">
        <v>-9.5807714649013387E-2</v>
      </c>
      <c r="E56" s="8">
        <f t="shared" si="0"/>
        <v>8.0141922853509868</v>
      </c>
    </row>
    <row r="57" spans="1:5" x14ac:dyDescent="0.3">
      <c r="A57" s="11"/>
      <c r="B57" s="6" t="s">
        <v>58</v>
      </c>
      <c r="C57" s="4">
        <v>36.39</v>
      </c>
      <c r="D57" s="4">
        <v>-9.5807714649013387E-2</v>
      </c>
      <c r="E57" s="8">
        <f t="shared" si="0"/>
        <v>36.294192285350988</v>
      </c>
    </row>
    <row r="58" spans="1:5" x14ac:dyDescent="0.3">
      <c r="A58" s="11"/>
      <c r="B58" s="6" t="s">
        <v>59</v>
      </c>
      <c r="C58" s="4">
        <v>32.659999999999997</v>
      </c>
      <c r="D58" s="4">
        <v>-9.5807714649013387E-2</v>
      </c>
      <c r="E58" s="8">
        <f t="shared" si="0"/>
        <v>32.564192285350984</v>
      </c>
    </row>
    <row r="59" spans="1:5" x14ac:dyDescent="0.3">
      <c r="A59" s="11"/>
      <c r="B59" s="6" t="s">
        <v>60</v>
      </c>
      <c r="C59" s="4">
        <v>8.11</v>
      </c>
      <c r="D59" s="4">
        <v>-9.5807714649013387E-2</v>
      </c>
      <c r="E59" s="8">
        <f t="shared" si="0"/>
        <v>8.0141922853509868</v>
      </c>
    </row>
    <row r="60" spans="1:5" x14ac:dyDescent="0.3">
      <c r="A60" s="12"/>
      <c r="B60" s="6" t="s">
        <v>61</v>
      </c>
      <c r="C60" s="4">
        <v>12.89</v>
      </c>
      <c r="D60" s="4">
        <v>-9.5807714649013387E-2</v>
      </c>
      <c r="E60" s="8">
        <f t="shared" si="0"/>
        <v>12.794192285350988</v>
      </c>
    </row>
    <row r="61" spans="1:5" x14ac:dyDescent="0.3">
      <c r="A61" s="12"/>
      <c r="B61" s="6" t="s">
        <v>62</v>
      </c>
      <c r="C61" s="4">
        <v>8.11</v>
      </c>
      <c r="D61" s="4">
        <v>-9.5807714649013387E-2</v>
      </c>
      <c r="E61" s="8">
        <f t="shared" si="0"/>
        <v>8.0141922853509868</v>
      </c>
    </row>
    <row r="62" spans="1:5" x14ac:dyDescent="0.3">
      <c r="A62" s="12"/>
      <c r="B62" s="6" t="s">
        <v>63</v>
      </c>
      <c r="C62" s="4">
        <v>8.11</v>
      </c>
      <c r="D62" s="4">
        <v>-9.5807714649013387E-2</v>
      </c>
      <c r="E62" s="8">
        <f t="shared" si="0"/>
        <v>8.0141922853509868</v>
      </c>
    </row>
    <row r="63" spans="1:5" x14ac:dyDescent="0.3">
      <c r="A63" s="12"/>
      <c r="B63" s="6" t="s">
        <v>64</v>
      </c>
      <c r="C63" s="4">
        <v>8.11</v>
      </c>
      <c r="D63" s="4">
        <v>-9.5807714649013387E-2</v>
      </c>
      <c r="E63" s="8">
        <f t="shared" si="0"/>
        <v>8.0141922853509868</v>
      </c>
    </row>
    <row r="64" spans="1:5" x14ac:dyDescent="0.3">
      <c r="A64" s="12"/>
      <c r="B64" s="6" t="s">
        <v>65</v>
      </c>
      <c r="C64" s="4">
        <v>8.11</v>
      </c>
      <c r="D64" s="4">
        <v>-9.5807714649013387E-2</v>
      </c>
      <c r="E64" s="8">
        <f t="shared" si="0"/>
        <v>8.0141922853509868</v>
      </c>
    </row>
    <row r="65" spans="1:5" x14ac:dyDescent="0.3">
      <c r="A65" s="12"/>
      <c r="B65" s="6" t="s">
        <v>66</v>
      </c>
      <c r="C65" s="4">
        <v>9.42</v>
      </c>
      <c r="D65" s="4">
        <v>-9.5807714649013387E-2</v>
      </c>
      <c r="E65" s="8">
        <f t="shared" si="0"/>
        <v>9.3241922853509873</v>
      </c>
    </row>
    <row r="66" spans="1:5" x14ac:dyDescent="0.3">
      <c r="A66" s="12"/>
      <c r="B66" s="6" t="s">
        <v>67</v>
      </c>
      <c r="C66" s="4">
        <v>9.42</v>
      </c>
      <c r="D66" s="4">
        <v>-9.5807714649013387E-2</v>
      </c>
      <c r="E66" s="8">
        <f t="shared" si="0"/>
        <v>9.3241922853509873</v>
      </c>
    </row>
    <row r="67" spans="1:5" x14ac:dyDescent="0.3">
      <c r="A67" s="12"/>
      <c r="B67" s="6" t="s">
        <v>68</v>
      </c>
      <c r="C67" s="4">
        <v>9.42</v>
      </c>
      <c r="D67" s="4">
        <v>-9.5807714649013387E-2</v>
      </c>
      <c r="E67" s="8">
        <f t="shared" si="0"/>
        <v>9.3241922853509873</v>
      </c>
    </row>
    <row r="68" spans="1:5" x14ac:dyDescent="0.3">
      <c r="A68" s="12"/>
      <c r="B68" s="6" t="s">
        <v>69</v>
      </c>
      <c r="C68" s="4">
        <v>30.54</v>
      </c>
      <c r="D68" s="4">
        <v>-9.5807714649013387E-2</v>
      </c>
      <c r="E68" s="8">
        <f t="shared" si="0"/>
        <v>30.444192285350987</v>
      </c>
    </row>
    <row r="69" spans="1:5" x14ac:dyDescent="0.3">
      <c r="A69" s="12"/>
      <c r="B69" s="6" t="s">
        <v>70</v>
      </c>
      <c r="C69" s="4">
        <v>40.119999999999997</v>
      </c>
      <c r="D69" s="4">
        <v>-9.5807714649013387E-2</v>
      </c>
      <c r="E69" s="8">
        <f t="shared" ref="E69:E132" si="1">C69+D69</f>
        <v>40.024192285350985</v>
      </c>
    </row>
    <row r="70" spans="1:5" x14ac:dyDescent="0.3">
      <c r="A70" s="12"/>
      <c r="B70" s="6" t="s">
        <v>71</v>
      </c>
      <c r="C70" s="4">
        <v>20.43</v>
      </c>
      <c r="D70" s="4">
        <v>-9.5807714649013387E-2</v>
      </c>
      <c r="E70" s="8">
        <f t="shared" si="1"/>
        <v>20.334192285350987</v>
      </c>
    </row>
    <row r="71" spans="1:5" x14ac:dyDescent="0.3">
      <c r="A71" s="12"/>
      <c r="B71" s="6" t="s">
        <v>72</v>
      </c>
      <c r="C71" s="4">
        <v>8.11</v>
      </c>
      <c r="D71" s="4">
        <v>-9.5807714649013387E-2</v>
      </c>
      <c r="E71" s="8">
        <f t="shared" si="1"/>
        <v>8.0141922853509868</v>
      </c>
    </row>
    <row r="72" spans="1:5" x14ac:dyDescent="0.3">
      <c r="A72" s="12"/>
      <c r="B72" s="6" t="s">
        <v>73</v>
      </c>
      <c r="C72" s="4">
        <v>8.11</v>
      </c>
      <c r="D72" s="4">
        <v>-9.5807714649013387E-2</v>
      </c>
      <c r="E72" s="8">
        <f t="shared" si="1"/>
        <v>8.0141922853509868</v>
      </c>
    </row>
    <row r="73" spans="1:5" x14ac:dyDescent="0.3">
      <c r="A73" s="12"/>
      <c r="B73" s="6" t="s">
        <v>74</v>
      </c>
      <c r="C73" s="4">
        <v>8.11</v>
      </c>
      <c r="D73" s="4">
        <v>-9.5807714649013387E-2</v>
      </c>
      <c r="E73" s="8">
        <f t="shared" si="1"/>
        <v>8.0141922853509868</v>
      </c>
    </row>
    <row r="74" spans="1:5" x14ac:dyDescent="0.3">
      <c r="A74" s="12"/>
      <c r="B74" s="6" t="s">
        <v>75</v>
      </c>
      <c r="C74" s="4">
        <v>8.11</v>
      </c>
      <c r="D74" s="4">
        <v>-9.5807714649013387E-2</v>
      </c>
      <c r="E74" s="8">
        <f t="shared" si="1"/>
        <v>8.0141922853509868</v>
      </c>
    </row>
    <row r="75" spans="1:5" x14ac:dyDescent="0.3">
      <c r="A75" s="12"/>
      <c r="B75" s="6" t="s">
        <v>76</v>
      </c>
      <c r="C75" s="4">
        <v>8.11</v>
      </c>
      <c r="D75" s="4">
        <v>-9.5807714649013387E-2</v>
      </c>
      <c r="E75" s="8">
        <f t="shared" si="1"/>
        <v>8.0141922853509868</v>
      </c>
    </row>
    <row r="76" spans="1:5" x14ac:dyDescent="0.3">
      <c r="A76" s="12"/>
      <c r="B76" s="6" t="s">
        <v>77</v>
      </c>
      <c r="C76" s="4">
        <v>8.11</v>
      </c>
      <c r="D76" s="4">
        <v>-9.5807714649013387E-2</v>
      </c>
      <c r="E76" s="8">
        <f t="shared" si="1"/>
        <v>8.0141922853509868</v>
      </c>
    </row>
    <row r="77" spans="1:5" x14ac:dyDescent="0.3">
      <c r="A77" s="12"/>
      <c r="B77" s="6" t="s">
        <v>78</v>
      </c>
      <c r="C77" s="4">
        <v>8.11</v>
      </c>
      <c r="D77" s="4">
        <v>-9.5807714649013387E-2</v>
      </c>
      <c r="E77" s="8">
        <f t="shared" si="1"/>
        <v>8.0141922853509868</v>
      </c>
    </row>
    <row r="78" spans="1:5" x14ac:dyDescent="0.3">
      <c r="A78" s="12"/>
      <c r="B78" s="6" t="s">
        <v>79</v>
      </c>
      <c r="C78" s="4">
        <v>8.11</v>
      </c>
      <c r="D78" s="4">
        <v>-9.5807714649013387E-2</v>
      </c>
      <c r="E78" s="8">
        <f t="shared" si="1"/>
        <v>8.0141922853509868</v>
      </c>
    </row>
    <row r="79" spans="1:5" x14ac:dyDescent="0.3">
      <c r="A79" s="12"/>
      <c r="B79" s="6" t="s">
        <v>80</v>
      </c>
      <c r="C79" s="4">
        <v>19.21</v>
      </c>
      <c r="D79" s="4">
        <v>-9.5807714649013387E-2</v>
      </c>
      <c r="E79" s="8">
        <f t="shared" si="1"/>
        <v>19.114192285350988</v>
      </c>
    </row>
    <row r="80" spans="1:5" x14ac:dyDescent="0.3">
      <c r="A80" s="12"/>
      <c r="B80" s="6" t="s">
        <v>81</v>
      </c>
      <c r="C80" s="4">
        <v>8.11</v>
      </c>
      <c r="D80" s="4">
        <v>-9.5807714649013387E-2</v>
      </c>
      <c r="E80" s="8">
        <f t="shared" si="1"/>
        <v>8.0141922853509868</v>
      </c>
    </row>
    <row r="81" spans="1:5" x14ac:dyDescent="0.3">
      <c r="A81" s="12"/>
      <c r="B81" s="6" t="s">
        <v>82</v>
      </c>
      <c r="C81" s="4">
        <v>8.11</v>
      </c>
      <c r="D81" s="4">
        <v>-9.5807714649013387E-2</v>
      </c>
      <c r="E81" s="8">
        <f t="shared" si="1"/>
        <v>8.0141922853509868</v>
      </c>
    </row>
    <row r="82" spans="1:5" x14ac:dyDescent="0.3">
      <c r="A82" s="12"/>
      <c r="B82" s="6" t="s">
        <v>83</v>
      </c>
      <c r="C82" s="4">
        <v>8.11</v>
      </c>
      <c r="D82" s="4">
        <v>-9.5807714649013387E-2</v>
      </c>
      <c r="E82" s="8">
        <f t="shared" si="1"/>
        <v>8.0141922853509868</v>
      </c>
    </row>
    <row r="83" spans="1:5" x14ac:dyDescent="0.3">
      <c r="A83" s="12"/>
      <c r="B83" s="6" t="s">
        <v>84</v>
      </c>
      <c r="C83" s="4">
        <v>29.49</v>
      </c>
      <c r="D83" s="4">
        <v>-9.5807714649013387E-2</v>
      </c>
      <c r="E83" s="8">
        <f t="shared" si="1"/>
        <v>29.394192285350986</v>
      </c>
    </row>
    <row r="84" spans="1:5" x14ac:dyDescent="0.3">
      <c r="A84" s="12"/>
      <c r="B84" s="6" t="s">
        <v>85</v>
      </c>
      <c r="C84" s="4">
        <v>9.42</v>
      </c>
      <c r="D84" s="4">
        <v>-9.5807714649013387E-2</v>
      </c>
      <c r="E84" s="8">
        <f t="shared" si="1"/>
        <v>9.3241922853509873</v>
      </c>
    </row>
    <row r="85" spans="1:5" x14ac:dyDescent="0.3">
      <c r="A85" s="12"/>
      <c r="B85" s="6" t="s">
        <v>86</v>
      </c>
      <c r="C85" s="4">
        <v>27.38</v>
      </c>
      <c r="D85" s="4">
        <v>-9.5807714649013387E-2</v>
      </c>
      <c r="E85" s="8">
        <f t="shared" si="1"/>
        <v>27.284192285350986</v>
      </c>
    </row>
    <row r="86" spans="1:5" x14ac:dyDescent="0.3">
      <c r="A86" s="12"/>
      <c r="B86" s="6" t="s">
        <v>87</v>
      </c>
      <c r="C86" s="4">
        <v>8.11</v>
      </c>
      <c r="D86" s="4">
        <v>-9.5807714649013387E-2</v>
      </c>
      <c r="E86" s="8">
        <f t="shared" si="1"/>
        <v>8.0141922853509868</v>
      </c>
    </row>
    <row r="87" spans="1:5" x14ac:dyDescent="0.3">
      <c r="A87" s="12"/>
      <c r="B87" s="6" t="s">
        <v>88</v>
      </c>
      <c r="C87" s="4">
        <v>8.11</v>
      </c>
      <c r="D87" s="4">
        <v>-9.5807714649013387E-2</v>
      </c>
      <c r="E87" s="8">
        <f t="shared" si="1"/>
        <v>8.0141922853509868</v>
      </c>
    </row>
    <row r="88" spans="1:5" x14ac:dyDescent="0.3">
      <c r="A88" s="12"/>
      <c r="B88" s="6" t="s">
        <v>89</v>
      </c>
      <c r="C88" s="4">
        <v>8.11</v>
      </c>
      <c r="D88" s="4">
        <v>-9.5807714649013387E-2</v>
      </c>
      <c r="E88" s="8">
        <f t="shared" si="1"/>
        <v>8.0141922853509868</v>
      </c>
    </row>
    <row r="89" spans="1:5" x14ac:dyDescent="0.3">
      <c r="A89" s="12"/>
      <c r="B89" s="6" t="s">
        <v>90</v>
      </c>
      <c r="C89" s="4">
        <v>9.42</v>
      </c>
      <c r="D89" s="4">
        <v>-9.5807714649013387E-2</v>
      </c>
      <c r="E89" s="8">
        <f t="shared" si="1"/>
        <v>9.3241922853509873</v>
      </c>
    </row>
    <row r="90" spans="1:5" x14ac:dyDescent="0.3">
      <c r="A90" s="12"/>
      <c r="B90" s="6" t="s">
        <v>91</v>
      </c>
      <c r="C90" s="4">
        <v>29.49</v>
      </c>
      <c r="D90" s="4">
        <v>-9.5807714649013387E-2</v>
      </c>
      <c r="E90" s="8">
        <f t="shared" si="1"/>
        <v>29.394192285350986</v>
      </c>
    </row>
    <row r="91" spans="1:5" x14ac:dyDescent="0.3">
      <c r="A91" s="12"/>
      <c r="B91" s="6" t="s">
        <v>92</v>
      </c>
      <c r="C91" s="4">
        <v>9.42</v>
      </c>
      <c r="D91" s="4">
        <v>-9.5807714649013387E-2</v>
      </c>
      <c r="E91" s="8">
        <f t="shared" si="1"/>
        <v>9.3241922853509873</v>
      </c>
    </row>
    <row r="92" spans="1:5" x14ac:dyDescent="0.3">
      <c r="A92" s="12"/>
      <c r="B92" s="6" t="s">
        <v>93</v>
      </c>
      <c r="C92" s="4">
        <v>8.11</v>
      </c>
      <c r="D92" s="4">
        <v>-9.5807714649013387E-2</v>
      </c>
      <c r="E92" s="8">
        <f t="shared" si="1"/>
        <v>8.0141922853509868</v>
      </c>
    </row>
    <row r="93" spans="1:5" x14ac:dyDescent="0.3">
      <c r="A93" s="12"/>
      <c r="B93" s="6" t="s">
        <v>94</v>
      </c>
      <c r="C93" s="4">
        <v>8.11</v>
      </c>
      <c r="D93" s="4">
        <v>-9.5807714649013387E-2</v>
      </c>
      <c r="E93" s="8">
        <f t="shared" si="1"/>
        <v>8.0141922853509868</v>
      </c>
    </row>
    <row r="94" spans="1:5" x14ac:dyDescent="0.3">
      <c r="A94" s="12"/>
      <c r="B94" s="6" t="s">
        <v>95</v>
      </c>
      <c r="C94" s="4">
        <v>16.41</v>
      </c>
      <c r="D94" s="4">
        <v>-9.5807714649013387E-2</v>
      </c>
      <c r="E94" s="8">
        <f t="shared" si="1"/>
        <v>16.314192285350988</v>
      </c>
    </row>
    <row r="95" spans="1:5" x14ac:dyDescent="0.3">
      <c r="A95" s="12"/>
      <c r="B95" s="6" t="s">
        <v>96</v>
      </c>
      <c r="C95" s="4">
        <v>21.08</v>
      </c>
      <c r="D95" s="4">
        <v>-9.5807714649013387E-2</v>
      </c>
      <c r="E95" s="8">
        <f t="shared" si="1"/>
        <v>20.984192285350986</v>
      </c>
    </row>
    <row r="96" spans="1:5" x14ac:dyDescent="0.3">
      <c r="A96" s="12"/>
      <c r="B96" s="6" t="s">
        <v>97</v>
      </c>
      <c r="C96" s="4">
        <v>27.09</v>
      </c>
      <c r="D96" s="4">
        <v>-9.5807714649013387E-2</v>
      </c>
      <c r="E96" s="8">
        <f t="shared" si="1"/>
        <v>26.994192285350987</v>
      </c>
    </row>
    <row r="97" spans="1:5" x14ac:dyDescent="0.3">
      <c r="A97" s="11"/>
      <c r="B97" s="6" t="s">
        <v>98</v>
      </c>
      <c r="C97" s="4">
        <v>22.48</v>
      </c>
      <c r="D97" s="4">
        <v>-9.5807714649013387E-2</v>
      </c>
      <c r="E97" s="8">
        <f t="shared" si="1"/>
        <v>22.384192285350988</v>
      </c>
    </row>
    <row r="98" spans="1:5" x14ac:dyDescent="0.3">
      <c r="A98" s="13"/>
      <c r="B98" s="1" t="s">
        <v>99</v>
      </c>
      <c r="C98" s="4">
        <v>22.64</v>
      </c>
      <c r="D98" s="4">
        <v>-9.5807714649013387E-2</v>
      </c>
      <c r="E98" s="8">
        <f t="shared" si="1"/>
        <v>22.544192285350988</v>
      </c>
    </row>
    <row r="99" spans="1:5" x14ac:dyDescent="0.3">
      <c r="A99" s="9"/>
      <c r="B99" s="1" t="s">
        <v>100</v>
      </c>
      <c r="C99" s="4">
        <v>31.62</v>
      </c>
      <c r="D99" s="4">
        <v>-9.5807714649013387E-2</v>
      </c>
      <c r="E99" s="8">
        <f t="shared" si="1"/>
        <v>31.524192285350988</v>
      </c>
    </row>
    <row r="100" spans="1:5" x14ac:dyDescent="0.3">
      <c r="A100" s="9"/>
      <c r="B100" s="1" t="s">
        <v>101</v>
      </c>
      <c r="C100" s="4">
        <v>29.36</v>
      </c>
      <c r="D100" s="4">
        <v>-9.5807714649013387E-2</v>
      </c>
      <c r="E100" s="8">
        <f t="shared" si="1"/>
        <v>29.264192285350987</v>
      </c>
    </row>
    <row r="101" spans="1:5" x14ac:dyDescent="0.3">
      <c r="A101" s="9"/>
      <c r="B101" s="1" t="s">
        <v>102</v>
      </c>
      <c r="C101" s="4">
        <v>8.11</v>
      </c>
      <c r="D101" s="4">
        <v>-9.5807714649013387E-2</v>
      </c>
      <c r="E101" s="8">
        <f t="shared" si="1"/>
        <v>8.0141922853509868</v>
      </c>
    </row>
    <row r="102" spans="1:5" x14ac:dyDescent="0.3">
      <c r="A102" s="9"/>
      <c r="B102" s="1" t="s">
        <v>103</v>
      </c>
      <c r="C102" s="4">
        <v>6.88</v>
      </c>
      <c r="D102" s="4">
        <v>-9.5807714649013387E-2</v>
      </c>
      <c r="E102" s="8">
        <f t="shared" si="1"/>
        <v>6.7841922853509864</v>
      </c>
    </row>
    <row r="103" spans="1:5" x14ac:dyDescent="0.3">
      <c r="A103" s="9"/>
      <c r="B103" s="1" t="s">
        <v>104</v>
      </c>
      <c r="C103" s="4">
        <v>9.42</v>
      </c>
      <c r="D103" s="4">
        <v>-9.5807714649013387E-2</v>
      </c>
      <c r="E103" s="8">
        <f t="shared" si="1"/>
        <v>9.3241922853509873</v>
      </c>
    </row>
    <row r="104" spans="1:5" x14ac:dyDescent="0.3">
      <c r="A104" s="9"/>
      <c r="B104" s="1" t="s">
        <v>105</v>
      </c>
      <c r="C104" s="4">
        <v>19.04</v>
      </c>
      <c r="D104" s="4">
        <v>-9.5807714649013387E-2</v>
      </c>
      <c r="E104" s="8">
        <f t="shared" si="1"/>
        <v>18.944192285350987</v>
      </c>
    </row>
    <row r="105" spans="1:5" x14ac:dyDescent="0.3">
      <c r="A105" s="7" t="s">
        <v>106</v>
      </c>
      <c r="B105" s="1" t="s">
        <v>107</v>
      </c>
      <c r="C105" s="4">
        <v>8.31</v>
      </c>
      <c r="D105" s="4">
        <v>0.15825126286185362</v>
      </c>
      <c r="E105" s="8">
        <f t="shared" si="1"/>
        <v>8.4682512628618536</v>
      </c>
    </row>
    <row r="106" spans="1:5" x14ac:dyDescent="0.3">
      <c r="A106" s="9"/>
      <c r="B106" s="1" t="s">
        <v>108</v>
      </c>
      <c r="C106" s="4">
        <v>10.07</v>
      </c>
      <c r="D106" s="4">
        <v>0.15825126286185362</v>
      </c>
      <c r="E106" s="8">
        <f t="shared" si="1"/>
        <v>10.228251262861853</v>
      </c>
    </row>
    <row r="107" spans="1:5" x14ac:dyDescent="0.3">
      <c r="A107" s="7" t="s">
        <v>109</v>
      </c>
      <c r="B107" s="1" t="s">
        <v>110</v>
      </c>
      <c r="C107" s="4">
        <v>8.08</v>
      </c>
      <c r="D107" s="4">
        <v>0.15825126286185362</v>
      </c>
      <c r="E107" s="8">
        <f t="shared" si="1"/>
        <v>8.2382512628618532</v>
      </c>
    </row>
    <row r="108" spans="1:5" x14ac:dyDescent="0.3">
      <c r="A108" s="7" t="s">
        <v>111</v>
      </c>
      <c r="B108" s="1" t="s">
        <v>112</v>
      </c>
      <c r="C108" s="4">
        <v>11.31</v>
      </c>
      <c r="D108" s="4">
        <v>0.15825126286185362</v>
      </c>
      <c r="E108" s="8">
        <f t="shared" si="1"/>
        <v>11.468251262861854</v>
      </c>
    </row>
    <row r="109" spans="1:5" x14ac:dyDescent="0.3">
      <c r="A109" s="9"/>
      <c r="B109" s="1" t="s">
        <v>113</v>
      </c>
      <c r="C109" s="4">
        <v>14.31</v>
      </c>
      <c r="D109" s="4">
        <v>0.15825126286185362</v>
      </c>
      <c r="E109" s="8">
        <f t="shared" si="1"/>
        <v>14.468251262861854</v>
      </c>
    </row>
    <row r="110" spans="1:5" x14ac:dyDescent="0.3">
      <c r="A110" s="9"/>
      <c r="B110" s="1" t="s">
        <v>114</v>
      </c>
      <c r="C110" s="4">
        <v>7.85</v>
      </c>
      <c r="D110" s="4">
        <v>0.15825126286185362</v>
      </c>
      <c r="E110" s="8">
        <f t="shared" si="1"/>
        <v>8.0082512628618527</v>
      </c>
    </row>
    <row r="111" spans="1:5" x14ac:dyDescent="0.3">
      <c r="A111" s="7" t="s">
        <v>115</v>
      </c>
      <c r="B111" s="1" t="s">
        <v>116</v>
      </c>
      <c r="C111" s="4">
        <v>12.04</v>
      </c>
      <c r="D111" s="4">
        <v>0.15825126286185362</v>
      </c>
      <c r="E111" s="8">
        <f t="shared" si="1"/>
        <v>12.198251262861852</v>
      </c>
    </row>
    <row r="112" spans="1:5" x14ac:dyDescent="0.3">
      <c r="A112" s="9"/>
      <c r="B112" s="1" t="s">
        <v>117</v>
      </c>
      <c r="C112" s="4">
        <v>10.65</v>
      </c>
      <c r="D112" s="4">
        <v>0.15825126286185362</v>
      </c>
      <c r="E112" s="8">
        <f t="shared" si="1"/>
        <v>10.808251262861853</v>
      </c>
    </row>
    <row r="113" spans="1:5" x14ac:dyDescent="0.3">
      <c r="A113" s="9"/>
      <c r="B113" s="1" t="s">
        <v>118</v>
      </c>
      <c r="C113" s="4">
        <v>21.98</v>
      </c>
      <c r="D113" s="4">
        <v>0.15825126286185362</v>
      </c>
      <c r="E113" s="8">
        <f t="shared" si="1"/>
        <v>22.138251262861854</v>
      </c>
    </row>
    <row r="114" spans="1:5" x14ac:dyDescent="0.3">
      <c r="A114" s="9"/>
      <c r="B114" s="1" t="s">
        <v>119</v>
      </c>
      <c r="C114" s="4">
        <v>5.0599999999999996</v>
      </c>
      <c r="D114" s="4">
        <v>0.15825126286185362</v>
      </c>
      <c r="E114" s="8">
        <f t="shared" si="1"/>
        <v>5.2182512628618536</v>
      </c>
    </row>
    <row r="115" spans="1:5" x14ac:dyDescent="0.3">
      <c r="A115" s="9"/>
      <c r="B115" s="1" t="s">
        <v>120</v>
      </c>
      <c r="C115" s="4">
        <v>9.91</v>
      </c>
      <c r="D115" s="4">
        <v>0.15825126286185362</v>
      </c>
      <c r="E115" s="8">
        <f t="shared" si="1"/>
        <v>10.068251262861853</v>
      </c>
    </row>
    <row r="116" spans="1:5" x14ac:dyDescent="0.3">
      <c r="A116" s="9"/>
      <c r="B116" s="1" t="s">
        <v>121</v>
      </c>
      <c r="C116" s="4">
        <v>14.27</v>
      </c>
      <c r="D116" s="4">
        <v>0.15825126286185362</v>
      </c>
      <c r="E116" s="8">
        <f t="shared" si="1"/>
        <v>14.428251262861853</v>
      </c>
    </row>
    <row r="117" spans="1:5" x14ac:dyDescent="0.3">
      <c r="A117" s="9"/>
      <c r="B117" s="1" t="s">
        <v>122</v>
      </c>
      <c r="C117" s="4">
        <v>6.66</v>
      </c>
      <c r="D117" s="4">
        <v>0.15825126286185362</v>
      </c>
      <c r="E117" s="8">
        <f t="shared" si="1"/>
        <v>6.8182512628618541</v>
      </c>
    </row>
    <row r="118" spans="1:5" x14ac:dyDescent="0.3">
      <c r="A118" s="9"/>
      <c r="B118" s="1" t="s">
        <v>123</v>
      </c>
      <c r="C118" s="4">
        <v>10.91</v>
      </c>
      <c r="D118" s="4">
        <v>0.15825126286185362</v>
      </c>
      <c r="E118" s="8">
        <f t="shared" si="1"/>
        <v>11.068251262861853</v>
      </c>
    </row>
    <row r="119" spans="1:5" x14ac:dyDescent="0.3">
      <c r="A119" s="9"/>
      <c r="B119" s="1" t="s">
        <v>124</v>
      </c>
      <c r="C119" s="4">
        <v>12</v>
      </c>
      <c r="D119" s="4">
        <v>0.15825126286185362</v>
      </c>
      <c r="E119" s="8">
        <f t="shared" si="1"/>
        <v>12.158251262861853</v>
      </c>
    </row>
    <row r="120" spans="1:5" x14ac:dyDescent="0.3">
      <c r="A120" s="9"/>
      <c r="B120" s="1" t="s">
        <v>125</v>
      </c>
      <c r="C120" s="4">
        <v>8.9700000000000006</v>
      </c>
      <c r="D120" s="4">
        <v>0.15825126286185362</v>
      </c>
      <c r="E120" s="8">
        <f t="shared" si="1"/>
        <v>9.1282512628618537</v>
      </c>
    </row>
    <row r="121" spans="1:5" x14ac:dyDescent="0.3">
      <c r="A121" s="9"/>
      <c r="B121" s="1" t="s">
        <v>126</v>
      </c>
      <c r="C121" s="4">
        <v>8.67</v>
      </c>
      <c r="D121" s="4">
        <v>0.15825126286185362</v>
      </c>
      <c r="E121" s="8">
        <f t="shared" si="1"/>
        <v>8.828251262861853</v>
      </c>
    </row>
    <row r="122" spans="1:5" x14ac:dyDescent="0.3">
      <c r="A122" s="9"/>
      <c r="B122" s="1" t="s">
        <v>127</v>
      </c>
      <c r="C122" s="4">
        <v>22.76</v>
      </c>
      <c r="D122" s="4">
        <v>0.15825126286185362</v>
      </c>
      <c r="E122" s="8">
        <f t="shared" si="1"/>
        <v>22.918251262861855</v>
      </c>
    </row>
    <row r="123" spans="1:5" x14ac:dyDescent="0.3">
      <c r="A123" s="9"/>
      <c r="B123" s="1" t="s">
        <v>128</v>
      </c>
      <c r="C123" s="4">
        <v>11.18</v>
      </c>
      <c r="D123" s="4">
        <v>0.15825126286185362</v>
      </c>
      <c r="E123" s="8">
        <f t="shared" si="1"/>
        <v>11.338251262861853</v>
      </c>
    </row>
    <row r="124" spans="1:5" x14ac:dyDescent="0.3">
      <c r="A124" s="9"/>
      <c r="B124" s="1" t="s">
        <v>129</v>
      </c>
      <c r="C124" s="4">
        <v>11.45</v>
      </c>
      <c r="D124" s="4">
        <v>0.15825126286185362</v>
      </c>
      <c r="E124" s="8">
        <f t="shared" si="1"/>
        <v>11.608251262861852</v>
      </c>
    </row>
    <row r="125" spans="1:5" x14ac:dyDescent="0.3">
      <c r="A125" s="9"/>
      <c r="B125" s="1" t="s">
        <v>130</v>
      </c>
      <c r="C125" s="4">
        <v>11.45</v>
      </c>
      <c r="D125" s="4">
        <v>0.15825126286185362</v>
      </c>
      <c r="E125" s="8">
        <f t="shared" si="1"/>
        <v>11.608251262861852</v>
      </c>
    </row>
    <row r="126" spans="1:5" x14ac:dyDescent="0.3">
      <c r="A126" s="7" t="s">
        <v>131</v>
      </c>
      <c r="B126" s="1" t="s">
        <v>132</v>
      </c>
      <c r="C126" s="4">
        <v>11.55</v>
      </c>
      <c r="D126" s="4">
        <v>0</v>
      </c>
      <c r="E126" s="8">
        <f t="shared" si="1"/>
        <v>11.55</v>
      </c>
    </row>
    <row r="127" spans="1:5" x14ac:dyDescent="0.3">
      <c r="A127" s="9"/>
      <c r="B127" s="1" t="s">
        <v>133</v>
      </c>
      <c r="C127" s="4">
        <v>17.350000000000001</v>
      </c>
      <c r="D127" s="4">
        <v>0</v>
      </c>
      <c r="E127" s="8">
        <f t="shared" si="1"/>
        <v>17.350000000000001</v>
      </c>
    </row>
    <row r="128" spans="1:5" x14ac:dyDescent="0.3">
      <c r="A128" s="9"/>
      <c r="B128" s="1" t="s">
        <v>134</v>
      </c>
      <c r="C128" s="4">
        <v>6.94</v>
      </c>
      <c r="D128" s="4">
        <v>0</v>
      </c>
      <c r="E128" s="8">
        <f t="shared" si="1"/>
        <v>6.94</v>
      </c>
    </row>
    <row r="129" spans="1:5" x14ac:dyDescent="0.3">
      <c r="A129" s="9"/>
      <c r="B129" s="1" t="s">
        <v>135</v>
      </c>
      <c r="C129" s="4">
        <v>9.6</v>
      </c>
      <c r="D129" s="4">
        <v>0</v>
      </c>
      <c r="E129" s="8">
        <f t="shared" si="1"/>
        <v>9.6</v>
      </c>
    </row>
    <row r="130" spans="1:5" x14ac:dyDescent="0.3">
      <c r="A130" s="7" t="s">
        <v>136</v>
      </c>
      <c r="B130" s="1" t="s">
        <v>137</v>
      </c>
      <c r="C130" s="4">
        <v>9.41</v>
      </c>
      <c r="D130" s="4">
        <v>0.15825126286185362</v>
      </c>
      <c r="E130" s="8">
        <f t="shared" si="1"/>
        <v>9.5682512628618532</v>
      </c>
    </row>
    <row r="131" spans="1:5" x14ac:dyDescent="0.3">
      <c r="A131" s="9"/>
      <c r="B131" s="1" t="s">
        <v>138</v>
      </c>
      <c r="C131" s="4">
        <v>9.23</v>
      </c>
      <c r="D131" s="4">
        <v>0.15825126286185362</v>
      </c>
      <c r="E131" s="8">
        <f t="shared" si="1"/>
        <v>9.3882512628618535</v>
      </c>
    </row>
    <row r="132" spans="1:5" x14ac:dyDescent="0.3">
      <c r="A132" s="9"/>
      <c r="B132" s="1" t="s">
        <v>139</v>
      </c>
      <c r="C132" s="4">
        <v>8.7200000000000006</v>
      </c>
      <c r="D132" s="4">
        <v>0.15825126286185362</v>
      </c>
      <c r="E132" s="8">
        <f t="shared" si="1"/>
        <v>8.8782512628618537</v>
      </c>
    </row>
    <row r="133" spans="1:5" x14ac:dyDescent="0.3">
      <c r="A133" s="9"/>
      <c r="B133" s="1" t="s">
        <v>140</v>
      </c>
      <c r="C133" s="4">
        <v>7.92</v>
      </c>
      <c r="D133" s="4">
        <v>0.15825126286185362</v>
      </c>
      <c r="E133" s="8">
        <f t="shared" ref="E133:E135" si="2">C133+D133</f>
        <v>8.078251262861853</v>
      </c>
    </row>
    <row r="134" spans="1:5" x14ac:dyDescent="0.3">
      <c r="A134" s="7" t="s">
        <v>141</v>
      </c>
      <c r="B134" s="1" t="s">
        <v>142</v>
      </c>
      <c r="C134" s="4">
        <v>7.41</v>
      </c>
      <c r="D134" s="4">
        <v>0.15825126286185362</v>
      </c>
      <c r="E134" s="8">
        <f t="shared" si="2"/>
        <v>7.5682512628618541</v>
      </c>
    </row>
    <row r="135" spans="1:5" x14ac:dyDescent="0.3">
      <c r="A135" s="9"/>
      <c r="B135" s="1" t="s">
        <v>143</v>
      </c>
      <c r="C135" s="4">
        <v>11.41</v>
      </c>
      <c r="D135" s="4">
        <v>0.15825126286185362</v>
      </c>
      <c r="E135" s="8">
        <f t="shared" si="2"/>
        <v>11.568251262861853</v>
      </c>
    </row>
    <row r="136" spans="1:5" ht="24" customHeight="1" thickBot="1" x14ac:dyDescent="0.35">
      <c r="A136" s="14" t="s">
        <v>152</v>
      </c>
      <c r="B136" s="15"/>
      <c r="C136" s="16"/>
      <c r="D136" s="16"/>
      <c r="E136" s="17">
        <f>E3</f>
        <v>12.566864249143972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6" sqref="K6"/>
    </sheetView>
  </sheetViews>
  <sheetFormatPr defaultRowHeight="14.4" x14ac:dyDescent="0.3"/>
  <cols>
    <col min="6" max="6" width="14.6640625" customWidth="1"/>
  </cols>
  <sheetData>
    <row r="1" spans="1:7" ht="18.600000000000001" x14ac:dyDescent="0.45">
      <c r="A1" s="78" t="s">
        <v>231</v>
      </c>
      <c r="B1" s="78"/>
      <c r="C1" s="78"/>
      <c r="D1" s="78"/>
    </row>
    <row r="2" spans="1:7" x14ac:dyDescent="0.3">
      <c r="A2" t="s">
        <v>153</v>
      </c>
      <c r="B2" t="s">
        <v>154</v>
      </c>
      <c r="C2" t="s">
        <v>155</v>
      </c>
      <c r="D2" t="s">
        <v>156</v>
      </c>
      <c r="E2" t="s">
        <v>157</v>
      </c>
      <c r="F2" t="s">
        <v>147</v>
      </c>
      <c r="G2" t="s">
        <v>158</v>
      </c>
    </row>
    <row r="3" spans="1:7" x14ac:dyDescent="0.3">
      <c r="A3" t="s">
        <v>159</v>
      </c>
      <c r="B3" s="22" t="s">
        <v>160</v>
      </c>
      <c r="C3" s="23">
        <v>0.23300000000000001</v>
      </c>
      <c r="D3" t="s">
        <v>161</v>
      </c>
      <c r="E3" s="24">
        <v>9.73</v>
      </c>
      <c r="F3" s="24">
        <v>-1.0265213270142179</v>
      </c>
      <c r="G3" s="24">
        <f>E3+F3</f>
        <v>8.7034786729857831</v>
      </c>
    </row>
    <row r="4" spans="1:7" x14ac:dyDescent="0.3">
      <c r="A4" t="s">
        <v>0</v>
      </c>
      <c r="B4" s="22" t="s">
        <v>160</v>
      </c>
      <c r="C4" s="23">
        <v>0.34599999999999997</v>
      </c>
      <c r="D4" t="s">
        <v>162</v>
      </c>
      <c r="E4" s="24">
        <v>15.91</v>
      </c>
      <c r="F4" s="24">
        <v>-0.15825126286185362</v>
      </c>
      <c r="G4" s="24">
        <f t="shared" ref="G4:G16" si="0">E4+F4</f>
        <v>15.751748737138147</v>
      </c>
    </row>
    <row r="5" spans="1:7" x14ac:dyDescent="0.3">
      <c r="A5" t="s">
        <v>163</v>
      </c>
      <c r="B5" t="s">
        <v>160</v>
      </c>
      <c r="C5" s="23">
        <v>0.23799999999999999</v>
      </c>
      <c r="D5" t="s">
        <v>164</v>
      </c>
      <c r="E5" s="24">
        <v>8.3995121951219573</v>
      </c>
      <c r="F5" s="24">
        <v>-8.417269030861782E-2</v>
      </c>
      <c r="G5" s="24">
        <f t="shared" si="0"/>
        <v>8.3153395048133394</v>
      </c>
    </row>
    <row r="6" spans="1:7" x14ac:dyDescent="0.3">
      <c r="A6" t="s">
        <v>165</v>
      </c>
      <c r="B6" t="s">
        <v>160</v>
      </c>
      <c r="C6" s="23">
        <v>0.104</v>
      </c>
      <c r="D6" t="s">
        <v>164</v>
      </c>
      <c r="E6" s="24">
        <v>23.882799999999996</v>
      </c>
      <c r="F6" s="24">
        <v>-8.417269030861782E-2</v>
      </c>
      <c r="G6" s="24">
        <f t="shared" si="0"/>
        <v>23.79862730969138</v>
      </c>
    </row>
    <row r="7" spans="1:7" x14ac:dyDescent="0.3">
      <c r="A7" t="s">
        <v>166</v>
      </c>
      <c r="B7">
        <v>0</v>
      </c>
      <c r="C7" s="25">
        <v>0</v>
      </c>
      <c r="D7" t="s">
        <v>162</v>
      </c>
      <c r="E7" s="24">
        <v>8.1213157180640323</v>
      </c>
      <c r="F7" s="24">
        <v>0.15825126286185362</v>
      </c>
      <c r="G7" s="24">
        <f t="shared" si="0"/>
        <v>8.2795669809258854</v>
      </c>
    </row>
    <row r="8" spans="1:7" x14ac:dyDescent="0.3">
      <c r="A8" t="s">
        <v>167</v>
      </c>
      <c r="B8">
        <v>0</v>
      </c>
      <c r="C8" s="25">
        <v>0</v>
      </c>
      <c r="D8" t="s">
        <v>162</v>
      </c>
      <c r="E8" s="24">
        <v>10.15</v>
      </c>
      <c r="F8" s="24">
        <v>0.15825126286185362</v>
      </c>
      <c r="G8" s="24">
        <f t="shared" si="0"/>
        <v>10.308251262861853</v>
      </c>
    </row>
    <row r="9" spans="1:7" x14ac:dyDescent="0.3">
      <c r="A9" t="s">
        <v>168</v>
      </c>
      <c r="B9">
        <v>5855</v>
      </c>
      <c r="C9" s="25">
        <v>3.1122661822096647E-2</v>
      </c>
      <c r="D9" t="s">
        <v>162</v>
      </c>
      <c r="E9" s="24">
        <v>5.8585054916794252</v>
      </c>
      <c r="F9" s="24">
        <v>0.15825126286185362</v>
      </c>
      <c r="G9" s="24">
        <f t="shared" si="0"/>
        <v>6.0167567545412792</v>
      </c>
    </row>
    <row r="10" spans="1:7" x14ac:dyDescent="0.3">
      <c r="A10" t="s">
        <v>169</v>
      </c>
      <c r="B10">
        <v>690</v>
      </c>
      <c r="C10" s="25">
        <v>3.6677432377876496E-3</v>
      </c>
      <c r="D10" t="s">
        <v>162</v>
      </c>
      <c r="E10" s="24">
        <v>9.36485371948595</v>
      </c>
      <c r="F10" s="24">
        <v>0.15825126286185362</v>
      </c>
      <c r="G10" s="24">
        <f t="shared" si="0"/>
        <v>9.5231049823478031</v>
      </c>
    </row>
    <row r="11" spans="1:7" x14ac:dyDescent="0.3">
      <c r="A11" t="s">
        <v>170</v>
      </c>
      <c r="B11">
        <v>0</v>
      </c>
      <c r="C11" s="25">
        <v>0</v>
      </c>
      <c r="D11" t="s">
        <v>162</v>
      </c>
      <c r="E11" s="24">
        <v>8.08</v>
      </c>
      <c r="F11" s="24">
        <v>0.15825126286185362</v>
      </c>
      <c r="G11" s="24">
        <f t="shared" si="0"/>
        <v>8.2382512628618532</v>
      </c>
    </row>
    <row r="12" spans="1:7" x14ac:dyDescent="0.3">
      <c r="A12" t="s">
        <v>171</v>
      </c>
      <c r="B12">
        <v>451</v>
      </c>
      <c r="C12" s="25">
        <v>2.3973220293365652E-3</v>
      </c>
      <c r="D12" t="s">
        <v>162</v>
      </c>
      <c r="E12" s="24">
        <v>7.5067169344656755</v>
      </c>
      <c r="F12" s="24">
        <v>0.15825126286185362</v>
      </c>
      <c r="G12" s="24">
        <f t="shared" si="0"/>
        <v>7.6649681973275294</v>
      </c>
    </row>
    <row r="13" spans="1:7" x14ac:dyDescent="0.3">
      <c r="A13" t="s">
        <v>172</v>
      </c>
      <c r="B13">
        <v>0</v>
      </c>
      <c r="C13" s="25">
        <v>0</v>
      </c>
      <c r="D13" t="s">
        <v>162</v>
      </c>
      <c r="E13" s="24">
        <v>17.269622399750975</v>
      </c>
      <c r="F13" s="24">
        <v>0.15825126286185362</v>
      </c>
      <c r="G13" s="24">
        <f t="shared" si="0"/>
        <v>17.427873662612829</v>
      </c>
    </row>
    <row r="14" spans="1:7" x14ac:dyDescent="0.3">
      <c r="A14" t="s">
        <v>173</v>
      </c>
      <c r="B14">
        <v>2480</v>
      </c>
      <c r="C14" s="25">
        <v>1.318261337639619E-2</v>
      </c>
      <c r="D14" t="s">
        <v>162</v>
      </c>
      <c r="E14" s="24">
        <v>9.3852638697681616</v>
      </c>
      <c r="F14" s="24">
        <v>0</v>
      </c>
      <c r="G14" s="24">
        <f t="shared" si="0"/>
        <v>9.3852638697681616</v>
      </c>
    </row>
    <row r="15" spans="1:7" x14ac:dyDescent="0.3">
      <c r="A15" t="s">
        <v>174</v>
      </c>
      <c r="B15">
        <v>3093</v>
      </c>
      <c r="C15" s="25">
        <v>1.6441057731126377E-2</v>
      </c>
      <c r="D15" t="s">
        <v>162</v>
      </c>
      <c r="E15" s="24">
        <v>9.184606184306741</v>
      </c>
      <c r="F15" s="24">
        <v>0.15825126286185362</v>
      </c>
      <c r="G15" s="24">
        <f t="shared" si="0"/>
        <v>9.3428574471685941</v>
      </c>
    </row>
    <row r="16" spans="1:7" x14ac:dyDescent="0.3">
      <c r="A16" t="s">
        <v>175</v>
      </c>
      <c r="B16">
        <v>1367</v>
      </c>
      <c r="C16" s="25">
        <v>7.2663840667474156E-3</v>
      </c>
      <c r="D16" t="s">
        <v>162</v>
      </c>
      <c r="E16" s="24">
        <v>7.41</v>
      </c>
      <c r="F16" s="24">
        <v>0.15825126286185362</v>
      </c>
      <c r="G16" s="24">
        <f t="shared" si="0"/>
        <v>7.5682512628618541</v>
      </c>
    </row>
    <row r="17" spans="1:8" x14ac:dyDescent="0.3">
      <c r="A17" t="s">
        <v>176</v>
      </c>
      <c r="B17">
        <v>245</v>
      </c>
      <c r="C17" s="25">
        <v>1.3023146279101073E-3</v>
      </c>
      <c r="D17" t="s">
        <v>162</v>
      </c>
      <c r="E17" s="71" t="s">
        <v>177</v>
      </c>
      <c r="F17" s="24"/>
      <c r="G17" s="24"/>
    </row>
    <row r="18" spans="1:8" x14ac:dyDescent="0.3">
      <c r="A18" t="s">
        <v>178</v>
      </c>
      <c r="B18">
        <v>681</v>
      </c>
      <c r="C18" s="25">
        <v>3.6199031085991152E-3</v>
      </c>
      <c r="D18" t="s">
        <v>162</v>
      </c>
      <c r="E18" s="71" t="s">
        <v>177</v>
      </c>
      <c r="F18" s="24"/>
      <c r="G18" s="24"/>
    </row>
    <row r="19" spans="1:8" x14ac:dyDescent="0.3">
      <c r="A19" t="s">
        <v>179</v>
      </c>
      <c r="C19" s="26"/>
      <c r="E19" s="24">
        <f>SUMPRODUCT(C3:C16,E3:E16)/SUM(C3:C16)</f>
        <v>12.881497672210985</v>
      </c>
      <c r="G19" s="27">
        <f>SUMPRODUCT(C3:C16,G3:G16)/SUM(C3:C16)</f>
        <v>12.566864249143972</v>
      </c>
      <c r="H19" s="28" t="s">
        <v>181</v>
      </c>
    </row>
    <row r="21" spans="1:8" s="73" customFormat="1" x14ac:dyDescent="0.3">
      <c r="A21" s="73" t="s">
        <v>224</v>
      </c>
    </row>
    <row r="22" spans="1:8" s="73" customFormat="1" x14ac:dyDescent="0.3">
      <c r="A22" s="73" t="s">
        <v>180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D1"/>
    </sheetView>
  </sheetViews>
  <sheetFormatPr defaultRowHeight="14.4" x14ac:dyDescent="0.3"/>
  <sheetData>
    <row r="1" spans="1:7" ht="18.600000000000001" x14ac:dyDescent="0.45">
      <c r="A1" s="80" t="s">
        <v>230</v>
      </c>
      <c r="B1" s="80"/>
      <c r="C1" s="80"/>
      <c r="D1" s="79"/>
    </row>
    <row r="2" spans="1:7" x14ac:dyDescent="0.3">
      <c r="A2" t="s">
        <v>153</v>
      </c>
      <c r="B2" t="s">
        <v>154</v>
      </c>
      <c r="C2" t="s">
        <v>155</v>
      </c>
      <c r="E2" t="s">
        <v>157</v>
      </c>
      <c r="F2" t="s">
        <v>147</v>
      </c>
      <c r="G2" t="s">
        <v>158</v>
      </c>
    </row>
    <row r="3" spans="1:7" x14ac:dyDescent="0.3">
      <c r="A3" t="s">
        <v>159</v>
      </c>
      <c r="B3" s="22" t="s">
        <v>160</v>
      </c>
      <c r="C3" s="23">
        <v>0.25900000000000001</v>
      </c>
      <c r="D3" t="s">
        <v>161</v>
      </c>
      <c r="E3" s="24">
        <v>9.73</v>
      </c>
      <c r="F3" s="24">
        <v>-1.0265213270142179</v>
      </c>
      <c r="G3" s="24">
        <f>E3+F3</f>
        <v>8.7034786729857831</v>
      </c>
    </row>
    <row r="4" spans="1:7" x14ac:dyDescent="0.3">
      <c r="A4" t="s">
        <v>0</v>
      </c>
      <c r="B4" s="22" t="s">
        <v>160</v>
      </c>
      <c r="C4" s="23">
        <v>0.29599999999999999</v>
      </c>
      <c r="D4" t="s">
        <v>162</v>
      </c>
      <c r="E4" s="24">
        <v>15.909999999999998</v>
      </c>
      <c r="F4" s="24">
        <v>-0.15825126286185362</v>
      </c>
      <c r="G4" s="24">
        <f t="shared" ref="G4:G16" si="0">E4+F4</f>
        <v>15.751748737138145</v>
      </c>
    </row>
    <row r="5" spans="1:7" x14ac:dyDescent="0.3">
      <c r="A5" t="s">
        <v>163</v>
      </c>
      <c r="B5" t="s">
        <v>160</v>
      </c>
      <c r="C5" s="23">
        <v>0.193</v>
      </c>
      <c r="D5" t="s">
        <v>162</v>
      </c>
      <c r="E5" s="24">
        <v>8.3995121951219573</v>
      </c>
      <c r="F5" s="24">
        <v>-8.417269030861782E-2</v>
      </c>
      <c r="G5" s="24">
        <f t="shared" si="0"/>
        <v>8.3153395048133394</v>
      </c>
    </row>
    <row r="6" spans="1:7" x14ac:dyDescent="0.3">
      <c r="A6" t="s">
        <v>165</v>
      </c>
      <c r="B6" t="s">
        <v>160</v>
      </c>
      <c r="C6" s="23">
        <v>0.16600000000000001</v>
      </c>
      <c r="D6" t="s">
        <v>162</v>
      </c>
      <c r="E6" s="24">
        <v>23.882799999999996</v>
      </c>
      <c r="F6" s="24">
        <v>-8.417269030861782E-2</v>
      </c>
      <c r="G6" s="24">
        <f t="shared" si="0"/>
        <v>23.79862730969138</v>
      </c>
    </row>
    <row r="7" spans="1:7" x14ac:dyDescent="0.3">
      <c r="A7" t="s">
        <v>166</v>
      </c>
      <c r="B7">
        <v>2752</v>
      </c>
      <c r="C7" s="25">
        <v>1.5955774287062626E-2</v>
      </c>
      <c r="D7" t="s">
        <v>162</v>
      </c>
      <c r="E7" s="24">
        <v>8.2896657672271186</v>
      </c>
      <c r="F7" s="24">
        <v>0.15825126286185362</v>
      </c>
      <c r="G7" s="24">
        <f t="shared" si="0"/>
        <v>8.4479170300889717</v>
      </c>
    </row>
    <row r="8" spans="1:7" x14ac:dyDescent="0.3">
      <c r="A8" t="s">
        <v>167</v>
      </c>
      <c r="B8">
        <v>2085</v>
      </c>
      <c r="C8" s="25">
        <v>1.2088586260365396E-2</v>
      </c>
      <c r="D8" t="s">
        <v>162</v>
      </c>
      <c r="E8" s="24">
        <v>10.15</v>
      </c>
      <c r="F8" s="24">
        <v>0.15825126286185362</v>
      </c>
      <c r="G8" s="24">
        <f t="shared" si="0"/>
        <v>10.308251262861853</v>
      </c>
    </row>
    <row r="9" spans="1:7" x14ac:dyDescent="0.3">
      <c r="A9" t="s">
        <v>168</v>
      </c>
      <c r="B9">
        <v>1758</v>
      </c>
      <c r="C9" s="25">
        <v>1.0192678487157011E-2</v>
      </c>
      <c r="D9" t="s">
        <v>162</v>
      </c>
      <c r="E9" s="24">
        <v>6.002645811906663</v>
      </c>
      <c r="F9" s="24">
        <v>0.15825126286185362</v>
      </c>
      <c r="G9" s="24">
        <f t="shared" si="0"/>
        <v>6.160897074768517</v>
      </c>
    </row>
    <row r="10" spans="1:7" x14ac:dyDescent="0.3">
      <c r="A10" t="s">
        <v>169</v>
      </c>
      <c r="B10">
        <v>0</v>
      </c>
      <c r="C10" s="25">
        <v>0</v>
      </c>
      <c r="D10" t="s">
        <v>164</v>
      </c>
      <c r="E10" s="24">
        <v>9.5177841874218458</v>
      </c>
      <c r="F10" s="24">
        <v>0.15825126286185362</v>
      </c>
      <c r="G10" s="24">
        <f t="shared" si="0"/>
        <v>9.6760354502836989</v>
      </c>
    </row>
    <row r="11" spans="1:7" x14ac:dyDescent="0.3">
      <c r="A11" t="s">
        <v>170</v>
      </c>
      <c r="B11">
        <v>1301</v>
      </c>
      <c r="C11" s="25">
        <v>7.5430459111440681E-3</v>
      </c>
      <c r="D11" t="s">
        <v>162</v>
      </c>
      <c r="E11" s="24">
        <v>8.9813334034849284</v>
      </c>
      <c r="F11" s="24">
        <v>0.15825126286185362</v>
      </c>
      <c r="G11" s="24">
        <f t="shared" si="0"/>
        <v>9.1395846663467815</v>
      </c>
    </row>
    <row r="12" spans="1:7" x14ac:dyDescent="0.3">
      <c r="A12" t="s">
        <v>171</v>
      </c>
      <c r="B12">
        <v>0</v>
      </c>
      <c r="C12" s="25">
        <v>0</v>
      </c>
      <c r="D12" t="s">
        <v>162</v>
      </c>
      <c r="E12" s="24">
        <v>7.85</v>
      </c>
      <c r="F12" s="24">
        <v>0.15825126286185362</v>
      </c>
      <c r="G12" s="24">
        <f t="shared" si="0"/>
        <v>8.0082512628618527</v>
      </c>
    </row>
    <row r="13" spans="1:7" x14ac:dyDescent="0.3">
      <c r="A13" t="s">
        <v>172</v>
      </c>
      <c r="B13">
        <v>2571</v>
      </c>
      <c r="C13" s="25">
        <v>1.490635744623474E-2</v>
      </c>
      <c r="D13" t="s">
        <v>162</v>
      </c>
      <c r="E13" s="24">
        <v>9.0063615513445985</v>
      </c>
      <c r="F13" s="24">
        <v>0.15825126286185362</v>
      </c>
      <c r="G13" s="24">
        <f t="shared" si="0"/>
        <v>9.1646128142064516</v>
      </c>
    </row>
    <row r="14" spans="1:7" x14ac:dyDescent="0.3">
      <c r="A14" t="s">
        <v>173</v>
      </c>
      <c r="B14">
        <v>2456</v>
      </c>
      <c r="C14" s="25">
        <v>1.4239600889907632E-2</v>
      </c>
      <c r="D14" t="s">
        <v>162</v>
      </c>
      <c r="E14" s="24">
        <v>7.503646056422248</v>
      </c>
      <c r="F14" s="24">
        <v>0</v>
      </c>
      <c r="G14" s="24">
        <f t="shared" si="0"/>
        <v>7.503646056422248</v>
      </c>
    </row>
    <row r="15" spans="1:7" x14ac:dyDescent="0.3">
      <c r="A15" t="s">
        <v>174</v>
      </c>
      <c r="B15">
        <v>768</v>
      </c>
      <c r="C15" s="25">
        <v>4.452774219645384E-3</v>
      </c>
      <c r="D15" t="s">
        <v>162</v>
      </c>
      <c r="E15" s="24">
        <v>9.2189394660577122</v>
      </c>
      <c r="F15" s="24">
        <v>0.15825126286185362</v>
      </c>
      <c r="G15" s="24">
        <f t="shared" si="0"/>
        <v>9.3771907289195653</v>
      </c>
    </row>
    <row r="16" spans="1:7" x14ac:dyDescent="0.3">
      <c r="A16" t="s">
        <v>175</v>
      </c>
      <c r="B16">
        <v>1142</v>
      </c>
      <c r="C16" s="25">
        <v>6.6211824984831096E-3</v>
      </c>
      <c r="D16" t="s">
        <v>162</v>
      </c>
      <c r="E16" s="24">
        <v>11.78</v>
      </c>
      <c r="F16" s="24">
        <v>0.15825126286185362</v>
      </c>
      <c r="G16" s="24">
        <f t="shared" si="0"/>
        <v>11.938251262861852</v>
      </c>
    </row>
    <row r="17" spans="1:8" x14ac:dyDescent="0.3">
      <c r="A17" t="s">
        <v>176</v>
      </c>
      <c r="B17">
        <v>0</v>
      </c>
      <c r="C17" s="25">
        <v>0</v>
      </c>
      <c r="D17" t="s">
        <v>162</v>
      </c>
      <c r="E17" s="71" t="s">
        <v>177</v>
      </c>
      <c r="F17" s="24"/>
      <c r="G17" s="24"/>
    </row>
    <row r="18" spans="1:8" x14ac:dyDescent="0.3">
      <c r="A18" t="s">
        <v>178</v>
      </c>
      <c r="B18">
        <v>0</v>
      </c>
      <c r="C18" s="25">
        <v>0</v>
      </c>
      <c r="D18" t="s">
        <v>162</v>
      </c>
      <c r="E18" s="71" t="s">
        <v>177</v>
      </c>
      <c r="F18" s="24"/>
      <c r="G18" s="24"/>
    </row>
    <row r="19" spans="1:8" x14ac:dyDescent="0.3">
      <c r="A19" t="s">
        <v>179</v>
      </c>
      <c r="C19" s="26"/>
      <c r="E19" s="24">
        <f>SUMPRODUCT(C3:C16,E3:E16)/SUM(C3:C16)</f>
        <v>13.559125844593153</v>
      </c>
      <c r="G19" s="27">
        <f>SUMPRODUCT(C3:C16,G3:G16)/SUM(C3:C16)</f>
        <v>13.22755262505121</v>
      </c>
      <c r="H19" s="28" t="s">
        <v>181</v>
      </c>
    </row>
    <row r="21" spans="1:8" s="73" customFormat="1" x14ac:dyDescent="0.3">
      <c r="A21" s="73" t="s">
        <v>225</v>
      </c>
    </row>
    <row r="22" spans="1:8" s="73" customFormat="1" x14ac:dyDescent="0.3">
      <c r="A22" s="73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sqref="A1:M1"/>
    </sheetView>
  </sheetViews>
  <sheetFormatPr defaultRowHeight="14.4" x14ac:dyDescent="0.3"/>
  <cols>
    <col min="1" max="1" width="15.5546875" customWidth="1"/>
    <col min="2" max="2" width="12.109375" customWidth="1"/>
    <col min="5" max="5" width="10.5546875" customWidth="1"/>
    <col min="8" max="8" width="12.5546875" customWidth="1"/>
    <col min="11" max="11" width="11.5546875" customWidth="1"/>
    <col min="12" max="12" width="11.6640625" customWidth="1"/>
    <col min="13" max="13" width="17.33203125" customWidth="1"/>
  </cols>
  <sheetData>
    <row r="1" spans="1:13" ht="18.600000000000001" x14ac:dyDescent="0.45">
      <c r="A1" s="82" t="s">
        <v>182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x14ac:dyDescent="0.3">
      <c r="A2" s="29" t="s">
        <v>183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x14ac:dyDescent="0.3">
      <c r="A3" s="30"/>
      <c r="B3" s="74" t="s">
        <v>184</v>
      </c>
      <c r="C3" s="75"/>
      <c r="D3" s="75"/>
      <c r="E3" s="74" t="s">
        <v>185</v>
      </c>
      <c r="F3" s="75"/>
      <c r="G3" s="75"/>
      <c r="H3" s="74" t="s">
        <v>186</v>
      </c>
      <c r="I3" s="75"/>
      <c r="J3" s="75"/>
      <c r="K3" s="31"/>
      <c r="L3" s="32"/>
      <c r="M3" s="33"/>
    </row>
    <row r="4" spans="1:13" x14ac:dyDescent="0.3">
      <c r="A4" s="34"/>
      <c r="B4" s="76" t="s">
        <v>187</v>
      </c>
      <c r="C4" s="76" t="s">
        <v>188</v>
      </c>
      <c r="D4" s="35" t="s">
        <v>189</v>
      </c>
      <c r="E4" s="76" t="s">
        <v>187</v>
      </c>
      <c r="F4" s="76" t="s">
        <v>188</v>
      </c>
      <c r="G4" s="35" t="s">
        <v>189</v>
      </c>
      <c r="H4" s="76" t="s">
        <v>187</v>
      </c>
      <c r="I4" s="76" t="s">
        <v>188</v>
      </c>
      <c r="J4" s="35" t="s">
        <v>189</v>
      </c>
      <c r="K4" s="36"/>
      <c r="L4" s="32"/>
      <c r="M4" s="33"/>
    </row>
    <row r="5" spans="1:13" x14ac:dyDescent="0.3">
      <c r="A5" s="37" t="s">
        <v>190</v>
      </c>
      <c r="B5" s="77"/>
      <c r="C5" s="77"/>
      <c r="D5" s="38" t="s">
        <v>191</v>
      </c>
      <c r="E5" s="77" t="s">
        <v>187</v>
      </c>
      <c r="F5" s="77"/>
      <c r="G5" s="38" t="s">
        <v>191</v>
      </c>
      <c r="H5" s="77" t="s">
        <v>187</v>
      </c>
      <c r="I5" s="77"/>
      <c r="J5" s="38" t="s">
        <v>191</v>
      </c>
      <c r="K5" s="38" t="s">
        <v>192</v>
      </c>
      <c r="L5" s="38" t="s">
        <v>193</v>
      </c>
      <c r="M5" s="39" t="s">
        <v>194</v>
      </c>
    </row>
    <row r="6" spans="1:13" x14ac:dyDescent="0.3">
      <c r="A6" s="40">
        <v>2016</v>
      </c>
      <c r="B6" s="41">
        <v>1171504</v>
      </c>
      <c r="C6" s="41"/>
      <c r="D6" s="42">
        <v>1.7590219084792511E-2</v>
      </c>
      <c r="E6" s="41">
        <v>4635949</v>
      </c>
      <c r="F6" s="41"/>
      <c r="G6" s="43">
        <v>6.9609116636327961E-2</v>
      </c>
      <c r="H6" s="41">
        <v>60792286</v>
      </c>
      <c r="I6" s="41"/>
      <c r="J6" s="43">
        <v>0.91280066427887951</v>
      </c>
      <c r="K6" s="41">
        <f>SUM(B6,E6,H6)</f>
        <v>66599739</v>
      </c>
      <c r="L6" s="41">
        <v>66556399</v>
      </c>
      <c r="M6" s="33"/>
    </row>
    <row r="7" spans="1:13" x14ac:dyDescent="0.3">
      <c r="A7" s="44">
        <v>2017</v>
      </c>
      <c r="B7" s="45">
        <v>1192453</v>
      </c>
      <c r="C7" s="45" t="s">
        <v>160</v>
      </c>
      <c r="D7" s="46">
        <v>1.8182551750382411E-2</v>
      </c>
      <c r="E7" s="45">
        <v>3343715</v>
      </c>
      <c r="F7" s="47">
        <v>10.98</v>
      </c>
      <c r="G7" s="48">
        <v>5.0985045973325503E-2</v>
      </c>
      <c r="H7" s="45">
        <v>61046101</v>
      </c>
      <c r="I7" s="47">
        <f>('2017 WA CI'!E5*'MT Refinery CI'!B16)+('2017 WA CI'!E6*'MT Refinery CI'!B17)</f>
        <v>21.405473951219509</v>
      </c>
      <c r="J7" s="48">
        <v>0.93083240227629205</v>
      </c>
      <c r="K7" s="45">
        <f t="shared" ref="K7:K10" si="0">SUM(B7,E7,H7)</f>
        <v>65582269</v>
      </c>
      <c r="L7" s="45">
        <v>65154898</v>
      </c>
      <c r="M7" s="49">
        <f>(F7*G7+I7*J7)/(G7+J7)</f>
        <v>20.864086884159057</v>
      </c>
    </row>
    <row r="8" spans="1:13" x14ac:dyDescent="0.3">
      <c r="A8" s="40">
        <v>2018</v>
      </c>
      <c r="B8" s="41">
        <v>912274</v>
      </c>
      <c r="C8" s="41" t="s">
        <v>160</v>
      </c>
      <c r="D8" s="42">
        <v>1.3400672050444252E-2</v>
      </c>
      <c r="E8" s="41">
        <v>3753051</v>
      </c>
      <c r="F8" s="50">
        <v>10.98</v>
      </c>
      <c r="G8" s="43">
        <v>5.5129715019382172E-2</v>
      </c>
      <c r="H8" s="41">
        <v>63411410</v>
      </c>
      <c r="I8" s="50">
        <f>I7</f>
        <v>21.405473951219509</v>
      </c>
      <c r="J8" s="43">
        <v>0.93146961293017361</v>
      </c>
      <c r="K8" s="41">
        <f t="shared" si="0"/>
        <v>68076735</v>
      </c>
      <c r="L8" s="41">
        <v>68366341</v>
      </c>
      <c r="M8" s="51">
        <f t="shared" ref="M8:M10" si="1">(F8*G8+I8*J8)/(G8+J8)</f>
        <v>20.822913846432868</v>
      </c>
    </row>
    <row r="9" spans="1:13" x14ac:dyDescent="0.3">
      <c r="A9" s="52">
        <v>2019</v>
      </c>
      <c r="B9" s="41">
        <v>1254571</v>
      </c>
      <c r="C9" s="41" t="s">
        <v>160</v>
      </c>
      <c r="D9" s="42">
        <v>1.7890909107503218E-2</v>
      </c>
      <c r="E9" s="41">
        <v>4084251</v>
      </c>
      <c r="F9" s="50">
        <v>10.98</v>
      </c>
      <c r="G9" s="43">
        <v>5.8243784858114156E-2</v>
      </c>
      <c r="H9" s="41">
        <v>64784557</v>
      </c>
      <c r="I9" s="50">
        <f t="shared" ref="I9:I10" si="2">I8</f>
        <v>21.405473951219509</v>
      </c>
      <c r="J9" s="43">
        <v>0.92386530603438266</v>
      </c>
      <c r="K9" s="41">
        <f t="shared" si="0"/>
        <v>70123379</v>
      </c>
      <c r="L9" s="41">
        <v>69864222</v>
      </c>
      <c r="M9" s="51">
        <f t="shared" si="1"/>
        <v>20.787193286179654</v>
      </c>
    </row>
    <row r="10" spans="1:13" x14ac:dyDescent="0.3">
      <c r="A10" s="40">
        <v>2020</v>
      </c>
      <c r="B10" s="41">
        <v>1466064</v>
      </c>
      <c r="C10" s="41" t="s">
        <v>160</v>
      </c>
      <c r="D10" s="42">
        <v>2.0638841682767004E-2</v>
      </c>
      <c r="E10" s="41">
        <v>2801050</v>
      </c>
      <c r="F10" s="50">
        <v>10.98</v>
      </c>
      <c r="G10" s="43">
        <v>3.9432403698279557E-2</v>
      </c>
      <c r="H10" s="41">
        <v>66767105</v>
      </c>
      <c r="I10" s="50">
        <f t="shared" si="2"/>
        <v>21.405473951219509</v>
      </c>
      <c r="J10" s="43">
        <v>0.93992875461895342</v>
      </c>
      <c r="K10" s="41">
        <f t="shared" si="0"/>
        <v>71034219</v>
      </c>
      <c r="L10" s="41">
        <v>1097651</v>
      </c>
      <c r="M10" s="51">
        <f t="shared" si="1"/>
        <v>20.985708991072677</v>
      </c>
    </row>
    <row r="11" spans="1:13" x14ac:dyDescent="0.3">
      <c r="A11" s="29"/>
      <c r="B11" s="29"/>
      <c r="C11" s="29"/>
      <c r="D11" s="53"/>
      <c r="E11" s="29"/>
      <c r="F11" s="29"/>
      <c r="G11" s="53"/>
      <c r="H11" s="29"/>
      <c r="I11" s="29"/>
      <c r="J11" s="29"/>
      <c r="K11" s="29"/>
      <c r="L11" s="29"/>
    </row>
    <row r="12" spans="1:13" s="73" customFormat="1" x14ac:dyDescent="0.3">
      <c r="A12" s="29" t="s">
        <v>226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s="73" customFormat="1" x14ac:dyDescent="0.3">
      <c r="A13" s="73" t="s">
        <v>228</v>
      </c>
    </row>
    <row r="15" spans="1:13" x14ac:dyDescent="0.3">
      <c r="A15" t="s">
        <v>198</v>
      </c>
    </row>
    <row r="16" spans="1:13" x14ac:dyDescent="0.3">
      <c r="A16" s="40" t="s">
        <v>196</v>
      </c>
      <c r="B16" s="54">
        <v>0.16</v>
      </c>
    </row>
    <row r="17" spans="1:2" x14ac:dyDescent="0.3">
      <c r="A17" s="40" t="s">
        <v>197</v>
      </c>
      <c r="B17" s="54">
        <v>0.84</v>
      </c>
    </row>
    <row r="19" spans="1:2" s="73" customFormat="1" x14ac:dyDescent="0.3">
      <c r="A19" s="73" t="s">
        <v>227</v>
      </c>
    </row>
  </sheetData>
  <mergeCells count="10">
    <mergeCell ref="A1:M1"/>
    <mergeCell ref="B3:D3"/>
    <mergeCell ref="E3:G3"/>
    <mergeCell ref="H3:J3"/>
    <mergeCell ref="B4:B5"/>
    <mergeCell ref="C4:C5"/>
    <mergeCell ref="E4:E5"/>
    <mergeCell ref="F4:F5"/>
    <mergeCell ref="H4:H5"/>
    <mergeCell ref="I4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I15" sqref="I15"/>
    </sheetView>
  </sheetViews>
  <sheetFormatPr defaultRowHeight="14.4" x14ac:dyDescent="0.3"/>
  <cols>
    <col min="1" max="1" width="18.44140625" style="29" customWidth="1"/>
    <col min="2" max="3" width="12" style="29" customWidth="1"/>
    <col min="4" max="5" width="11.5546875" style="29" customWidth="1"/>
    <col min="6" max="6" width="10.44140625" style="29" bestFit="1" customWidth="1"/>
    <col min="7" max="7" width="10.44140625" style="29" customWidth="1"/>
    <col min="8" max="10" width="11.33203125" style="29" customWidth="1"/>
    <col min="11" max="11" width="11.5546875" style="29" bestFit="1" customWidth="1"/>
    <col min="12" max="12" width="9.33203125" style="29" bestFit="1" customWidth="1"/>
    <col min="13" max="14" width="11.5546875" style="29" bestFit="1" customWidth="1"/>
    <col min="15" max="15" width="9.109375" style="29"/>
    <col min="16" max="16" width="10.6640625" style="29" customWidth="1"/>
  </cols>
  <sheetData>
    <row r="1" spans="1:16" ht="18.600000000000001" x14ac:dyDescent="0.45">
      <c r="A1" s="81" t="s">
        <v>199</v>
      </c>
      <c r="B1" s="81"/>
      <c r="C1" s="81"/>
      <c r="D1" s="81"/>
      <c r="E1" s="81"/>
      <c r="F1" s="81"/>
      <c r="G1" s="81"/>
    </row>
    <row r="2" spans="1:16" x14ac:dyDescent="0.3">
      <c r="A2" s="29" t="s">
        <v>200</v>
      </c>
    </row>
    <row r="3" spans="1:16" ht="42" x14ac:dyDescent="0.3">
      <c r="A3" s="55" t="s">
        <v>190</v>
      </c>
      <c r="B3" s="56" t="s">
        <v>201</v>
      </c>
      <c r="C3" s="57" t="s">
        <v>202</v>
      </c>
      <c r="D3" s="56" t="s">
        <v>203</v>
      </c>
      <c r="E3" s="57" t="s">
        <v>202</v>
      </c>
      <c r="F3" s="56" t="s">
        <v>204</v>
      </c>
      <c r="G3" s="57" t="s">
        <v>202</v>
      </c>
      <c r="H3" s="56" t="s">
        <v>205</v>
      </c>
      <c r="I3" s="57" t="s">
        <v>202</v>
      </c>
      <c r="J3" s="57" t="s">
        <v>192</v>
      </c>
      <c r="K3" s="56" t="s">
        <v>206</v>
      </c>
      <c r="L3" s="57" t="s">
        <v>207</v>
      </c>
      <c r="M3" s="57" t="s">
        <v>208</v>
      </c>
      <c r="N3" s="57" t="s">
        <v>209</v>
      </c>
      <c r="O3" s="57" t="s">
        <v>210</v>
      </c>
      <c r="P3" s="57" t="s">
        <v>179</v>
      </c>
    </row>
    <row r="4" spans="1:16" x14ac:dyDescent="0.3">
      <c r="A4" s="40" t="s">
        <v>211</v>
      </c>
      <c r="B4" s="58">
        <v>7048</v>
      </c>
      <c r="C4" s="42">
        <v>0.11835432409739714</v>
      </c>
      <c r="D4" s="58">
        <v>22211</v>
      </c>
      <c r="E4" s="42">
        <v>0.37298068849706129</v>
      </c>
      <c r="F4" s="58">
        <v>4963</v>
      </c>
      <c r="G4" s="42">
        <v>8.3341729638958861E-2</v>
      </c>
      <c r="H4" s="58">
        <v>25328</v>
      </c>
      <c r="I4" s="42">
        <v>0.4253232577665827</v>
      </c>
      <c r="J4" s="58">
        <f>SUM(B4,D4,F4,H4)</f>
        <v>59550</v>
      </c>
      <c r="K4" s="58">
        <v>59549</v>
      </c>
      <c r="L4" s="58"/>
      <c r="M4" s="58"/>
      <c r="N4" s="58"/>
      <c r="O4" s="58"/>
      <c r="P4" s="58"/>
    </row>
    <row r="5" spans="1:16" x14ac:dyDescent="0.3">
      <c r="A5" s="52" t="s">
        <v>212</v>
      </c>
      <c r="B5" s="58">
        <v>7110</v>
      </c>
      <c r="C5" s="42">
        <v>0.11026332930120034</v>
      </c>
      <c r="D5" s="58">
        <v>27318</v>
      </c>
      <c r="E5" s="42">
        <v>0.42365311249651066</v>
      </c>
      <c r="F5" s="58">
        <v>5873</v>
      </c>
      <c r="G5" s="42">
        <v>9.1079681151329056E-2</v>
      </c>
      <c r="H5" s="58">
        <v>24181</v>
      </c>
      <c r="I5" s="42">
        <v>0.37500387705095994</v>
      </c>
      <c r="J5" s="58">
        <f t="shared" ref="J5:J9" si="0">SUM(B5,D5,F5,H5)</f>
        <v>64482</v>
      </c>
      <c r="K5" s="58">
        <v>64482</v>
      </c>
      <c r="L5" s="58"/>
      <c r="M5" s="58"/>
      <c r="N5" s="58"/>
      <c r="O5" s="58"/>
      <c r="P5" s="58"/>
    </row>
    <row r="6" spans="1:16" x14ac:dyDescent="0.3">
      <c r="A6" s="59" t="s">
        <v>213</v>
      </c>
      <c r="B6" s="60">
        <v>5763</v>
      </c>
      <c r="C6" s="46">
        <v>8.5616234846684097E-2</v>
      </c>
      <c r="D6" s="60">
        <v>26187</v>
      </c>
      <c r="E6" s="46">
        <v>0.38903910149750415</v>
      </c>
      <c r="F6" s="60">
        <v>4967</v>
      </c>
      <c r="G6" s="46">
        <v>7.3790705966246734E-2</v>
      </c>
      <c r="H6" s="60">
        <v>30395</v>
      </c>
      <c r="I6" s="46">
        <v>0.45155395768956502</v>
      </c>
      <c r="J6" s="60">
        <f t="shared" si="0"/>
        <v>67312</v>
      </c>
      <c r="K6" s="60">
        <v>67311</v>
      </c>
      <c r="L6" s="60">
        <v>6.81</v>
      </c>
      <c r="M6" s="47">
        <v>10.98</v>
      </c>
      <c r="N6" s="47">
        <f>'MT Refinery CI'!I7</f>
        <v>21.405473951219509</v>
      </c>
      <c r="O6" s="60">
        <v>6.03</v>
      </c>
      <c r="P6" s="64">
        <f>(L6*B6+M6*D6+N6*F6+O6*H6)/(B6+D6+F6+H6)</f>
        <v>9.1570912930191852</v>
      </c>
    </row>
    <row r="7" spans="1:16" x14ac:dyDescent="0.3">
      <c r="A7" s="52" t="s">
        <v>214</v>
      </c>
      <c r="B7" s="58">
        <v>5616</v>
      </c>
      <c r="C7" s="42">
        <v>8.8052681091251181E-2</v>
      </c>
      <c r="D7" s="58">
        <v>23819</v>
      </c>
      <c r="E7" s="42">
        <v>0.37345562872373783</v>
      </c>
      <c r="F7" s="58">
        <v>5803</v>
      </c>
      <c r="G7" s="42">
        <v>9.0984634681718413E-2</v>
      </c>
      <c r="H7" s="58">
        <v>28542</v>
      </c>
      <c r="I7" s="42">
        <v>0.44750705550329256</v>
      </c>
      <c r="J7" s="58">
        <f t="shared" si="0"/>
        <v>63780</v>
      </c>
      <c r="K7" s="58">
        <v>63780</v>
      </c>
      <c r="L7" s="58">
        <v>6.81</v>
      </c>
      <c r="M7" s="50">
        <v>10.98</v>
      </c>
      <c r="N7" s="66">
        <f>'MT Refinery CI'!I8</f>
        <v>21.405473951219509</v>
      </c>
      <c r="O7" s="58">
        <v>6.03</v>
      </c>
      <c r="P7" s="65">
        <f t="shared" ref="P7:P9" si="1">(L7*B7+M7*D7+N7*F7+O7*H7)/(B7+D7+F7+H7)</f>
        <v>9.3462183339436642</v>
      </c>
    </row>
    <row r="8" spans="1:16" x14ac:dyDescent="0.3">
      <c r="A8" s="40" t="s">
        <v>215</v>
      </c>
      <c r="B8" s="58">
        <v>5253</v>
      </c>
      <c r="C8" s="42">
        <v>7.60565827385003E-2</v>
      </c>
      <c r="D8" s="58">
        <v>26059</v>
      </c>
      <c r="E8" s="42">
        <v>0.37730030260471714</v>
      </c>
      <c r="F8" s="58">
        <v>8308</v>
      </c>
      <c r="G8" s="42">
        <v>0.12028899474423387</v>
      </c>
      <c r="H8" s="58">
        <v>29447</v>
      </c>
      <c r="I8" s="42">
        <v>0.42635411991254868</v>
      </c>
      <c r="J8" s="58">
        <f t="shared" si="0"/>
        <v>69067</v>
      </c>
      <c r="K8" s="58">
        <v>69067</v>
      </c>
      <c r="L8" s="58">
        <v>6.81</v>
      </c>
      <c r="M8" s="50">
        <v>10.98</v>
      </c>
      <c r="N8" s="66">
        <f>'MT Refinery CI'!I9</f>
        <v>21.405473951219509</v>
      </c>
      <c r="O8" s="58">
        <v>6.03</v>
      </c>
      <c r="P8" s="65">
        <f t="shared" si="1"/>
        <v>9.806460937737727</v>
      </c>
    </row>
    <row r="9" spans="1:16" x14ac:dyDescent="0.3">
      <c r="A9" s="52" t="s">
        <v>216</v>
      </c>
      <c r="B9" s="58">
        <v>4820</v>
      </c>
      <c r="C9" s="42">
        <v>8.0554859196122666E-2</v>
      </c>
      <c r="D9" s="58">
        <v>22572</v>
      </c>
      <c r="E9" s="42">
        <v>0.37723740285785912</v>
      </c>
      <c r="F9" s="58">
        <v>7030</v>
      </c>
      <c r="G9" s="42">
        <v>0.1174897635163366</v>
      </c>
      <c r="H9" s="58">
        <v>25413</v>
      </c>
      <c r="I9" s="42">
        <v>0.42471797442968162</v>
      </c>
      <c r="J9" s="58">
        <f t="shared" si="0"/>
        <v>59835</v>
      </c>
      <c r="K9" s="58">
        <v>59835</v>
      </c>
      <c r="L9" s="58">
        <v>6.81</v>
      </c>
      <c r="M9" s="50">
        <v>10.98</v>
      </c>
      <c r="N9" s="66">
        <f>'MT Refinery CI'!I10</f>
        <v>21.405473951219509</v>
      </c>
      <c r="O9" s="58">
        <v>6.03</v>
      </c>
      <c r="P9" s="65">
        <f t="shared" si="1"/>
        <v>9.7666187327997527</v>
      </c>
    </row>
    <row r="11" spans="1:16" x14ac:dyDescent="0.3">
      <c r="A11" s="61" t="s">
        <v>217</v>
      </c>
    </row>
    <row r="12" spans="1:16" x14ac:dyDescent="0.3">
      <c r="A12" s="61" t="s">
        <v>218</v>
      </c>
      <c r="D12" s="53"/>
      <c r="E12" s="53"/>
      <c r="H12" s="53"/>
      <c r="I12" s="53"/>
      <c r="J12" s="53"/>
    </row>
    <row r="13" spans="1:16" ht="19.2" x14ac:dyDescent="0.3">
      <c r="A13" s="63" t="s">
        <v>219</v>
      </c>
    </row>
    <row r="14" spans="1:16" x14ac:dyDescent="0.3">
      <c r="A14" s="62" t="s">
        <v>220</v>
      </c>
    </row>
    <row r="15" spans="1:16" x14ac:dyDescent="0.3">
      <c r="A15" s="62"/>
    </row>
    <row r="16" spans="1:16" x14ac:dyDescent="0.3">
      <c r="A16" s="29" t="s">
        <v>195</v>
      </c>
      <c r="B16" s="29" t="s">
        <v>221</v>
      </c>
    </row>
    <row r="17" spans="1:16" x14ac:dyDescent="0.3">
      <c r="B17" s="29" t="s">
        <v>222</v>
      </c>
    </row>
    <row r="18" spans="1:16" x14ac:dyDescent="0.3">
      <c r="B18" s="29" t="s">
        <v>223</v>
      </c>
    </row>
    <row r="20" spans="1:16" x14ac:dyDescent="0.3">
      <c r="A20" t="s">
        <v>198</v>
      </c>
      <c r="B20"/>
      <c r="C20"/>
    </row>
    <row r="21" spans="1:16" x14ac:dyDescent="0.3">
      <c r="A21" s="40" t="s">
        <v>196</v>
      </c>
      <c r="B21" s="54">
        <v>0.16</v>
      </c>
      <c r="C21"/>
    </row>
    <row r="22" spans="1:16" x14ac:dyDescent="0.3">
      <c r="A22" s="40" t="s">
        <v>197</v>
      </c>
      <c r="B22" s="54">
        <v>0.84</v>
      </c>
      <c r="C22"/>
    </row>
    <row r="23" spans="1:16" x14ac:dyDescent="0.3">
      <c r="A23"/>
      <c r="B23"/>
      <c r="C23"/>
    </row>
    <row r="24" spans="1:16" s="73" customFormat="1" x14ac:dyDescent="0.3">
      <c r="A24" s="73" t="s">
        <v>227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3">
      <c r="A25"/>
      <c r="B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CED8B5D425241A87022636C7FB96C" ma:contentTypeVersion="12" ma:contentTypeDescription="Create a new document." ma:contentTypeScope="" ma:versionID="7f6e641cb6fea2173214561f566a8994">
  <xsd:schema xmlns:xsd="http://www.w3.org/2001/XMLSchema" xmlns:xs="http://www.w3.org/2001/XMLSchema" xmlns:p="http://schemas.microsoft.com/office/2006/metadata/properties" xmlns:ns2="72ed1de1-7c8c-4a99-8865-4cb2815106b7" xmlns:ns3="7e8ff2c0-4d93-4b01-9253-d8c9c254b22e" targetNamespace="http://schemas.microsoft.com/office/2006/metadata/properties" ma:root="true" ma:fieldsID="847e2e1d9e3a95ab49709e204364bedf" ns2:_="" ns3:_="">
    <xsd:import namespace="72ed1de1-7c8c-4a99-8865-4cb2815106b7"/>
    <xsd:import namespace="7e8ff2c0-4d93-4b01-9253-d8c9c254b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d1de1-7c8c-4a99-8865-4cb281510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ff2c0-4d93-4b01-9253-d8c9c254b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0D8A1-9BB2-476E-AE24-6B244B9435CC}">
  <ds:schemaRefs>
    <ds:schemaRef ds:uri="7e8ff2c0-4d93-4b01-9253-d8c9c254b22e"/>
    <ds:schemaRef ds:uri="http://purl.org/dc/elements/1.1/"/>
    <ds:schemaRef ds:uri="72ed1de1-7c8c-4a99-8865-4cb2815106b7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86006A-8995-4841-88E7-79689B452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5B931-79B9-4890-91F4-5398F945A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d1de1-7c8c-4a99-8865-4cb2815106b7"/>
    <ds:schemaRef ds:uri="7e8ff2c0-4d93-4b01-9253-d8c9c254b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Crude Look Up Table</vt:lpstr>
      <vt:lpstr>2017 WA CI</vt:lpstr>
      <vt:lpstr>2019 WA CI</vt:lpstr>
      <vt:lpstr>MT Refinery CI</vt:lpstr>
      <vt:lpstr>UT Refinery 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Crude Carbon Intensity Lookup Table and Baseline Carbon Intensity, March 9, 2022</dc:title>
  <dc:subject>Clean Fuels Program, carbon intensity, CFS</dc:subject>
  <dc:creator>Parastoo AliPour</dc:creator>
  <cp:keywords>Clean Fuels Program, carbon intensity, CFS</cp:keywords>
  <cp:lastModifiedBy>Ecology</cp:lastModifiedBy>
  <dcterms:created xsi:type="dcterms:W3CDTF">2022-02-21T22:48:53Z</dcterms:created>
  <dcterms:modified xsi:type="dcterms:W3CDTF">2022-03-11T00:14:35Z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0x010100784CED8B5D425241A87022636C7FB96C</vt:lpwstr>
  </property>
</Properties>
</file>