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due461\Desktop\Tier 1 calculator\"/>
    </mc:Choice>
  </mc:AlternateContent>
  <bookViews>
    <workbookView xWindow="0" yWindow="0" windowWidth="28800" windowHeight="13500"/>
  </bookViews>
  <sheets>
    <sheet name="EtOH Summary" sheetId="48" r:id="rId1"/>
    <sheet name="EtOH" sheetId="12" r:id="rId2"/>
    <sheet name="EF Tables" sheetId="43" r:id="rId3"/>
    <sheet name="Fuel_Specs" sheetId="4" r:id="rId4"/>
  </sheets>
  <externalReferences>
    <externalReference r:id="rId5"/>
    <externalReference r:id="rId6"/>
    <externalReference r:id="rId7"/>
  </externalReferences>
  <definedNames>
    <definedName name="BCCA1">#REF!</definedName>
    <definedName name="BCCA2">#REF!</definedName>
    <definedName name="BCCA3">#REF!</definedName>
    <definedName name="BCCA4">#REF!</definedName>
    <definedName name="BCCO1">#REF!</definedName>
    <definedName name="BCCO2">#REF!</definedName>
    <definedName name="BCCO3">#REF!</definedName>
    <definedName name="BCCO4">#REF!</definedName>
    <definedName name="BDOTH1">#REF!</definedName>
    <definedName name="BDOTH2">#REF!</definedName>
    <definedName name="BDOTH3">#REF!</definedName>
    <definedName name="BDOTH4">#REF!</definedName>
    <definedName name="BDSO1">#REF!</definedName>
    <definedName name="BDSO2">#REF!</definedName>
    <definedName name="BDSO3">#REF!</definedName>
    <definedName name="BDSO4">#REF!</definedName>
    <definedName name="BDTAL1">#REF!</definedName>
    <definedName name="BDTAL2">#REF!</definedName>
    <definedName name="BDTAL3">#REF!</definedName>
    <definedName name="BDTAL4">#REF!</definedName>
    <definedName name="BDUCO1">#REF!</definedName>
    <definedName name="BDUCO2">#REF!</definedName>
    <definedName name="BDUCO3">#REF!</definedName>
    <definedName name="BDUCO4">#REF!</definedName>
    <definedName name="BTU2J">[1]Fuel_Specs!$G$144</definedName>
    <definedName name="DNAVFS_Dest">#REF!</definedName>
    <definedName name="DNAVFS1">#REF!</definedName>
    <definedName name="DNAVFS10">#REF!</definedName>
    <definedName name="DNAVFS11">#REF!</definedName>
    <definedName name="DNAVFS12">#REF!</definedName>
    <definedName name="DNAVFS2">#REF!</definedName>
    <definedName name="DNAVFS3">#REF!</definedName>
    <definedName name="DNAVFS4">#REF!</definedName>
    <definedName name="DNAVFS5">#REF!</definedName>
    <definedName name="DNAVFS6">#REF!</definedName>
    <definedName name="DNAVFS7">#REF!</definedName>
    <definedName name="DNAVFS8">#REF!</definedName>
    <definedName name="DNAVFS9">#REF!</definedName>
    <definedName name="kg2T">Fuel_Specs!$C$37</definedName>
    <definedName name="lb2g">[2]Fuel_Specs!$E$131</definedName>
    <definedName name="MJ2BTU">Fuel_Specs!#REF!</definedName>
    <definedName name="mmBTU2MJ">[3]Fuel_Specs!$H$146</definedName>
    <definedName name="_xlnm.Print_Area" localSheetId="0">'EtOH Summary'!$A$1:$P$34</definedName>
    <definedName name="T2g">[3]Fuel_Specs!$F$130</definedName>
    <definedName name="T2lb">[3]Fuel_Specs!$F$133</definedName>
  </definedNames>
  <calcPr calcId="191029" calcMode="manual" iterate="1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43" l="1"/>
  <c r="E26" i="43"/>
  <c r="D26" i="43"/>
  <c r="F17" i="43"/>
  <c r="E17" i="43"/>
  <c r="D17" i="43"/>
  <c r="C58" i="43"/>
  <c r="F35" i="43"/>
  <c r="E35" i="43"/>
  <c r="X62" i="12"/>
  <c r="AD62" i="12"/>
  <c r="BG62" i="12"/>
  <c r="BO62" i="12"/>
  <c r="BN62" i="12"/>
  <c r="AH3" i="43"/>
  <c r="G26" i="43" l="1"/>
  <c r="G17" i="43" l="1"/>
  <c r="T33" i="12" l="1"/>
  <c r="AY56" i="12" l="1"/>
  <c r="AY55" i="12"/>
  <c r="AY54" i="12"/>
  <c r="AY53" i="12"/>
  <c r="AY52" i="12"/>
  <c r="AY51" i="12"/>
  <c r="AY50" i="12"/>
  <c r="AY49" i="12"/>
  <c r="AY48" i="12"/>
  <c r="AY47" i="12"/>
  <c r="AY46" i="12"/>
  <c r="AY45" i="12"/>
  <c r="AY44" i="12"/>
  <c r="AY43" i="12"/>
  <c r="AY42" i="12"/>
  <c r="AY41" i="12"/>
  <c r="AY40" i="12"/>
  <c r="AY39" i="12"/>
  <c r="AY38" i="12"/>
  <c r="AY37" i="12"/>
  <c r="AY36" i="12"/>
  <c r="AY35" i="12"/>
  <c r="AY34" i="12"/>
  <c r="AY33" i="12"/>
  <c r="M57" i="12" l="1"/>
  <c r="D36" i="43" s="1"/>
  <c r="E57" i="12"/>
  <c r="D31" i="43" s="1"/>
  <c r="A48" i="4" l="1"/>
  <c r="D33" i="12" l="1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AU57" i="12"/>
  <c r="AY57" i="12" s="1"/>
  <c r="D66" i="43" s="1"/>
  <c r="D67" i="43" s="1"/>
  <c r="BL57" i="12"/>
  <c r="H18" i="48" s="1"/>
  <c r="BG57" i="12"/>
  <c r="G57" i="12"/>
  <c r="H57" i="12" s="1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D62" i="12"/>
  <c r="D5" i="48"/>
  <c r="D4" i="48"/>
  <c r="D3" i="48"/>
  <c r="BN29" i="12"/>
  <c r="BH57" i="12"/>
  <c r="BH59" i="12" s="1"/>
  <c r="BH63" i="12" s="1"/>
  <c r="H11" i="4"/>
  <c r="H10" i="4"/>
  <c r="BI57" i="12"/>
  <c r="H17" i="48" s="1"/>
  <c r="BB33" i="12"/>
  <c r="AQ57" i="12"/>
  <c r="AP34" i="12"/>
  <c r="AP35" i="12"/>
  <c r="AP36" i="12"/>
  <c r="AP37" i="12"/>
  <c r="AP38" i="12"/>
  <c r="AP39" i="12"/>
  <c r="AP40" i="12"/>
  <c r="AP41" i="12"/>
  <c r="AP42" i="12"/>
  <c r="AP43" i="12"/>
  <c r="AP44" i="12"/>
  <c r="AP45" i="12"/>
  <c r="AP46" i="12"/>
  <c r="AP47" i="12"/>
  <c r="AP48" i="12"/>
  <c r="AP49" i="12"/>
  <c r="AP50" i="12"/>
  <c r="AP51" i="12"/>
  <c r="AP52" i="12"/>
  <c r="AP53" i="12"/>
  <c r="AP54" i="12"/>
  <c r="AP55" i="12"/>
  <c r="AP56" i="12"/>
  <c r="AP33" i="12"/>
  <c r="AL57" i="12"/>
  <c r="AK34" i="12"/>
  <c r="AK35" i="12"/>
  <c r="AK36" i="12"/>
  <c r="AK37" i="12"/>
  <c r="AK38" i="12"/>
  <c r="AK39" i="12"/>
  <c r="AK40" i="12"/>
  <c r="AK41" i="12"/>
  <c r="AK42" i="12"/>
  <c r="AK43" i="12"/>
  <c r="AK44" i="12"/>
  <c r="AK45" i="12"/>
  <c r="AK46" i="12"/>
  <c r="AK47" i="12"/>
  <c r="AK48" i="12"/>
  <c r="AK49" i="12"/>
  <c r="AK50" i="12"/>
  <c r="AK51" i="12"/>
  <c r="AK52" i="12"/>
  <c r="AK53" i="12"/>
  <c r="AK54" i="12"/>
  <c r="AK55" i="12"/>
  <c r="AK56" i="12"/>
  <c r="AK33" i="12"/>
  <c r="AG57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33" i="12"/>
  <c r="AS33" i="12" s="1"/>
  <c r="AA57" i="12"/>
  <c r="BA57" i="12"/>
  <c r="U57" i="12"/>
  <c r="P57" i="12"/>
  <c r="AX56" i="12"/>
  <c r="BE56" i="12" s="1"/>
  <c r="AX55" i="12"/>
  <c r="BE55" i="12" s="1"/>
  <c r="AX52" i="12"/>
  <c r="BE52" i="12" s="1"/>
  <c r="AX51" i="12"/>
  <c r="BE51" i="12" s="1"/>
  <c r="AX50" i="12"/>
  <c r="BE50" i="12" s="1"/>
  <c r="AX49" i="12"/>
  <c r="BE49" i="12" s="1"/>
  <c r="AX48" i="12"/>
  <c r="BE48" i="12" s="1"/>
  <c r="AX47" i="12"/>
  <c r="AX44" i="12"/>
  <c r="BE44" i="12" s="1"/>
  <c r="AX43" i="12"/>
  <c r="BE43" i="12" s="1"/>
  <c r="AX42" i="12"/>
  <c r="BE42" i="12" s="1"/>
  <c r="AX41" i="12"/>
  <c r="BE41" i="12" s="1"/>
  <c r="AX40" i="12"/>
  <c r="BE40" i="12" s="1"/>
  <c r="AX39" i="12"/>
  <c r="BE39" i="12" s="1"/>
  <c r="AX38" i="12"/>
  <c r="AX35" i="12"/>
  <c r="BE35" i="12" s="1"/>
  <c r="AX34" i="12"/>
  <c r="BE34" i="12" s="1"/>
  <c r="AX33" i="12"/>
  <c r="BE33" i="12" s="1"/>
  <c r="C5" i="43"/>
  <c r="H112" i="12" s="1"/>
  <c r="AV57" i="12"/>
  <c r="O57" i="12"/>
  <c r="X57" i="12"/>
  <c r="E24" i="48" s="1"/>
  <c r="AX54" i="12"/>
  <c r="AX53" i="12"/>
  <c r="AX46" i="12"/>
  <c r="BE46" i="12" s="1"/>
  <c r="AX45" i="12"/>
  <c r="BE45" i="12" s="1"/>
  <c r="AX37" i="12"/>
  <c r="BE37" i="12" s="1"/>
  <c r="AX36" i="12"/>
  <c r="BE36" i="12" s="1"/>
  <c r="L33" i="12"/>
  <c r="C39" i="43"/>
  <c r="C40" i="43" s="1"/>
  <c r="C41" i="43" s="1"/>
  <c r="K113" i="12"/>
  <c r="J113" i="12"/>
  <c r="I113" i="12"/>
  <c r="G113" i="12"/>
  <c r="F113" i="12"/>
  <c r="E113" i="12"/>
  <c r="R57" i="12"/>
  <c r="G3" i="48"/>
  <c r="BL62" i="12"/>
  <c r="BL63" i="12" s="1"/>
  <c r="AD57" i="12"/>
  <c r="E27" i="48" s="1"/>
  <c r="I88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34" i="12"/>
  <c r="I79" i="12"/>
  <c r="H7" i="48"/>
  <c r="H26" i="48"/>
  <c r="H25" i="48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56" i="12"/>
  <c r="L52" i="12"/>
  <c r="L50" i="12"/>
  <c r="L48" i="12"/>
  <c r="L54" i="12"/>
  <c r="L55" i="12"/>
  <c r="L53" i="12"/>
  <c r="L51" i="12"/>
  <c r="L49" i="12"/>
  <c r="E79" i="12"/>
  <c r="Q57" i="12"/>
  <c r="I57" i="12"/>
  <c r="E88" i="12"/>
  <c r="BM57" i="12"/>
  <c r="BM63" i="12" s="1"/>
  <c r="AW57" i="12"/>
  <c r="L34" i="12"/>
  <c r="AT57" i="12"/>
  <c r="L62" i="12"/>
  <c r="Z57" i="12" l="1"/>
  <c r="H16" i="48"/>
  <c r="G112" i="12"/>
  <c r="E112" i="12"/>
  <c r="J112" i="12"/>
  <c r="I112" i="12"/>
  <c r="F112" i="12"/>
  <c r="AC57" i="12"/>
  <c r="E26" i="48" s="1"/>
  <c r="E25" i="48"/>
  <c r="T57" i="12"/>
  <c r="E22" i="48" s="1"/>
  <c r="AD58" i="12"/>
  <c r="AD59" i="12" s="1"/>
  <c r="AD63" i="12" s="1"/>
  <c r="BG58" i="12"/>
  <c r="H15" i="48"/>
  <c r="AK57" i="12"/>
  <c r="E30" i="48" s="1"/>
  <c r="K112" i="12"/>
  <c r="AS48" i="12"/>
  <c r="AS46" i="12"/>
  <c r="AS39" i="12"/>
  <c r="AS53" i="12"/>
  <c r="BE53" i="12"/>
  <c r="AS54" i="12"/>
  <c r="BE54" i="12"/>
  <c r="AS47" i="12"/>
  <c r="BE47" i="12"/>
  <c r="AS38" i="12"/>
  <c r="BE38" i="12"/>
  <c r="AP57" i="12"/>
  <c r="E32" i="48" s="1"/>
  <c r="AS56" i="12"/>
  <c r="AF57" i="12"/>
  <c r="AI57" i="12" s="1"/>
  <c r="E29" i="48" s="1"/>
  <c r="AS36" i="12"/>
  <c r="AS34" i="12"/>
  <c r="AS44" i="12"/>
  <c r="AS52" i="12"/>
  <c r="AS45" i="12"/>
  <c r="AS51" i="12"/>
  <c r="AS49" i="12"/>
  <c r="AS42" i="12"/>
  <c r="AS43" i="12"/>
  <c r="AS35" i="12"/>
  <c r="AS55" i="12"/>
  <c r="W57" i="12"/>
  <c r="E23" i="48" s="1"/>
  <c r="BG59" i="12"/>
  <c r="X58" i="12"/>
  <c r="X59" i="12" s="1"/>
  <c r="BK57" i="12"/>
  <c r="H19" i="48"/>
  <c r="BI58" i="12"/>
  <c r="BI63" i="12" s="1"/>
  <c r="AS40" i="12"/>
  <c r="AS50" i="12"/>
  <c r="BJ57" i="12"/>
  <c r="AS41" i="12"/>
  <c r="AS37" i="12"/>
  <c r="AX57" i="12"/>
  <c r="BN63" i="12" s="1"/>
  <c r="L57" i="12"/>
  <c r="I90" i="12" s="1"/>
  <c r="P63" i="12"/>
  <c r="BB57" i="12"/>
  <c r="BB63" i="12" s="1"/>
  <c r="H104" i="12" s="1"/>
  <c r="D57" i="12"/>
  <c r="R63" i="12"/>
  <c r="E19" i="48"/>
  <c r="E18" i="48"/>
  <c r="J57" i="12"/>
  <c r="E16" i="48" s="1"/>
  <c r="H63" i="12"/>
  <c r="E15" i="48"/>
  <c r="P70" i="12" l="1"/>
  <c r="Q70" i="12" s="1"/>
  <c r="X63" i="12"/>
  <c r="BK63" i="12"/>
  <c r="BG60" i="12"/>
  <c r="BG63" i="12" s="1"/>
  <c r="E28" i="48"/>
  <c r="G16" i="12"/>
  <c r="G12" i="12"/>
  <c r="L14" i="48" s="1"/>
  <c r="N14" i="48" s="1"/>
  <c r="D16" i="12"/>
  <c r="D14" i="12"/>
  <c r="L11" i="48" s="1"/>
  <c r="N11" i="48" s="1"/>
  <c r="D12" i="12"/>
  <c r="G14" i="12"/>
  <c r="L15" i="48" s="1"/>
  <c r="N15" i="48" s="1"/>
  <c r="AN57" i="12"/>
  <c r="E31" i="48" s="1"/>
  <c r="E80" i="12"/>
  <c r="E12" i="48" s="1"/>
  <c r="P71" i="12"/>
  <c r="Q71" i="12" s="1"/>
  <c r="BO63" i="12"/>
  <c r="H29" i="48"/>
  <c r="H28" i="48"/>
  <c r="E91" i="12"/>
  <c r="E92" i="12" s="1"/>
  <c r="P69" i="12"/>
  <c r="H10" i="48"/>
  <c r="E11" i="48"/>
  <c r="I91" i="12"/>
  <c r="I92" i="12" s="1"/>
  <c r="L63" i="12"/>
  <c r="E10" i="48"/>
  <c r="I80" i="12"/>
  <c r="D69" i="12"/>
  <c r="J69" i="12"/>
  <c r="E90" i="12"/>
  <c r="D63" i="12"/>
  <c r="H22" i="48"/>
  <c r="J63" i="12"/>
  <c r="S70" i="12" l="1"/>
  <c r="W71" i="12" s="1"/>
  <c r="F96" i="12" s="1"/>
  <c r="F58" i="43"/>
  <c r="AS62" i="12" s="1"/>
  <c r="AS57" i="12"/>
  <c r="E21" i="48" s="1"/>
  <c r="S71" i="12"/>
  <c r="I81" i="12"/>
  <c r="E81" i="12"/>
  <c r="L10" i="48"/>
  <c r="N10" i="48" s="1"/>
  <c r="D72" i="43"/>
  <c r="D71" i="43"/>
  <c r="Q69" i="12"/>
  <c r="Q72" i="12" s="1"/>
  <c r="P72" i="12"/>
  <c r="S69" i="12"/>
  <c r="S72" i="12" s="1"/>
  <c r="U70" i="12"/>
  <c r="Y71" i="12" s="1"/>
  <c r="J96" i="12" s="1"/>
  <c r="U71" i="12"/>
  <c r="U69" i="12"/>
  <c r="Y70" i="12" s="1"/>
  <c r="I96" i="12" s="1"/>
  <c r="BE57" i="12"/>
  <c r="BD57" i="12" l="1"/>
  <c r="J10" i="12"/>
  <c r="AS63" i="12"/>
  <c r="AA72" i="12" s="1"/>
  <c r="G87" i="12" s="1"/>
  <c r="W70" i="12"/>
  <c r="E96" i="12" s="1"/>
  <c r="AE72" i="12"/>
  <c r="U72" i="12"/>
  <c r="H12" i="48"/>
  <c r="AC70" i="12" l="1"/>
  <c r="I87" i="12" s="1"/>
  <c r="AC71" i="12"/>
  <c r="J87" i="12" s="1"/>
  <c r="AA71" i="12"/>
  <c r="F87" i="12" s="1"/>
  <c r="AC72" i="12"/>
  <c r="K87" i="12" s="1"/>
  <c r="AA70" i="12"/>
  <c r="E87" i="12" s="1"/>
  <c r="AE70" i="12"/>
  <c r="AJ70" i="12" s="1"/>
  <c r="AJ76" i="12" s="1"/>
  <c r="G15" i="12" s="1"/>
  <c r="AE69" i="12"/>
  <c r="AE75" i="12" s="1"/>
  <c r="AH72" i="12"/>
  <c r="H103" i="12" s="1"/>
  <c r="AE78" i="12"/>
  <c r="J11" i="12" s="1"/>
  <c r="AG72" i="12"/>
  <c r="D49" i="43"/>
  <c r="H110" i="12" s="1"/>
  <c r="AM70" i="12"/>
  <c r="H98" i="12" s="1"/>
  <c r="AO70" i="12"/>
  <c r="H108" i="12" s="1"/>
  <c r="AO69" i="12"/>
  <c r="H106" i="12" s="1"/>
  <c r="AM69" i="12"/>
  <c r="H94" i="12" s="1"/>
  <c r="AY72" i="12"/>
  <c r="H100" i="12" s="1"/>
  <c r="BC72" i="12"/>
  <c r="BG72" i="12"/>
  <c r="H107" i="12" l="1"/>
  <c r="H97" i="12"/>
  <c r="H93" i="12"/>
  <c r="AE76" i="12"/>
  <c r="AJ71" i="12"/>
  <c r="H99" i="12"/>
  <c r="AJ69" i="12"/>
  <c r="H105" i="12"/>
  <c r="H109" i="12"/>
  <c r="AG70" i="12"/>
  <c r="AG76" i="12" s="1"/>
  <c r="D15" i="12" s="1"/>
  <c r="H102" i="12"/>
  <c r="H101" i="12" s="1"/>
  <c r="AG78" i="12"/>
  <c r="O18" i="48" s="1"/>
  <c r="AG71" i="12"/>
  <c r="G104" i="12" s="1"/>
  <c r="H11" i="48"/>
  <c r="AG69" i="12"/>
  <c r="O15" i="48"/>
  <c r="J104" i="12"/>
  <c r="BQ71" i="12"/>
  <c r="J108" i="12" s="1"/>
  <c r="D52" i="43"/>
  <c r="J110" i="12" s="1"/>
  <c r="N71" i="12"/>
  <c r="J85" i="12" s="1"/>
  <c r="AW71" i="12"/>
  <c r="J98" i="12" s="1"/>
  <c r="AS71" i="12"/>
  <c r="J94" i="12" s="1"/>
  <c r="BM71" i="12"/>
  <c r="J106" i="12" s="1"/>
  <c r="L71" i="12"/>
  <c r="J83" i="12" s="1"/>
  <c r="BE70" i="12"/>
  <c r="BI70" i="12"/>
  <c r="BA70" i="12"/>
  <c r="J100" i="12" s="1"/>
  <c r="AK70" i="12"/>
  <c r="J95" i="12" s="1"/>
  <c r="AG75" i="12" l="1"/>
  <c r="D13" i="12" s="1"/>
  <c r="G74" i="43"/>
  <c r="G75" i="43" s="1"/>
  <c r="H111" i="12" s="1"/>
  <c r="BO71" i="12"/>
  <c r="F108" i="12" s="1"/>
  <c r="BC70" i="12"/>
  <c r="AU71" i="12"/>
  <c r="F98" i="12" s="1"/>
  <c r="AQ71" i="12"/>
  <c r="F94" i="12" s="1"/>
  <c r="BG70" i="12"/>
  <c r="F102" i="12" s="1"/>
  <c r="D47" i="43"/>
  <c r="F110" i="12" s="1"/>
  <c r="H71" i="12"/>
  <c r="F85" i="12" s="1"/>
  <c r="BK71" i="12"/>
  <c r="F106" i="12" s="1"/>
  <c r="F104" i="12"/>
  <c r="O11" i="48"/>
  <c r="F71" i="12"/>
  <c r="F83" i="12" s="1"/>
  <c r="BE69" i="12"/>
  <c r="L70" i="12"/>
  <c r="I83" i="12" s="1"/>
  <c r="AS70" i="12"/>
  <c r="I94" i="12" s="1"/>
  <c r="AK69" i="12"/>
  <c r="D51" i="43"/>
  <c r="I110" i="12" s="1"/>
  <c r="BM70" i="12"/>
  <c r="I106" i="12" s="1"/>
  <c r="BA69" i="12"/>
  <c r="I100" i="12" s="1"/>
  <c r="AJ75" i="12"/>
  <c r="N70" i="12"/>
  <c r="I85" i="12" s="1"/>
  <c r="BQ70" i="12"/>
  <c r="I108" i="12" s="1"/>
  <c r="AW70" i="12"/>
  <c r="I98" i="12" s="1"/>
  <c r="BI69" i="12"/>
  <c r="I104" i="12"/>
  <c r="AY70" i="12"/>
  <c r="F100" i="12" s="1"/>
  <c r="AH70" i="12"/>
  <c r="F95" i="12" s="1"/>
  <c r="AJ77" i="12"/>
  <c r="AK71" i="12"/>
  <c r="BE71" i="12"/>
  <c r="AS72" i="12"/>
  <c r="K94" i="12" s="1"/>
  <c r="D53" i="43"/>
  <c r="K110" i="12" s="1"/>
  <c r="BQ72" i="12"/>
  <c r="K108" i="12" s="1"/>
  <c r="BM72" i="12"/>
  <c r="K106" i="12" s="1"/>
  <c r="AW72" i="12"/>
  <c r="K98" i="12" s="1"/>
  <c r="L72" i="12"/>
  <c r="K83" i="12" s="1"/>
  <c r="N72" i="12"/>
  <c r="K85" i="12" s="1"/>
  <c r="BA71" i="12"/>
  <c r="K100" i="12" s="1"/>
  <c r="BI71" i="12"/>
  <c r="K104" i="12"/>
  <c r="G11" i="12"/>
  <c r="O21" i="48"/>
  <c r="L18" i="48"/>
  <c r="N18" i="48" s="1"/>
  <c r="AG77" i="12"/>
  <c r="D17" i="12" s="1"/>
  <c r="AY71" i="12"/>
  <c r="G100" i="12" s="1"/>
  <c r="BK72" i="12"/>
  <c r="G106" i="12" s="1"/>
  <c r="BC71" i="12"/>
  <c r="AH71" i="12"/>
  <c r="D48" i="43"/>
  <c r="G110" i="12" s="1"/>
  <c r="H72" i="12"/>
  <c r="G85" i="12" s="1"/>
  <c r="AU72" i="12"/>
  <c r="G98" i="12" s="1"/>
  <c r="F72" i="12"/>
  <c r="G83" i="12" s="1"/>
  <c r="AQ72" i="12"/>
  <c r="G94" i="12" s="1"/>
  <c r="BO72" i="12"/>
  <c r="G108" i="12" s="1"/>
  <c r="BG71" i="12"/>
  <c r="O20" i="48"/>
  <c r="D11" i="12"/>
  <c r="O10" i="48"/>
  <c r="AU70" i="12"/>
  <c r="E98" i="12" s="1"/>
  <c r="AH69" i="12"/>
  <c r="H70" i="12"/>
  <c r="E85" i="12" s="1"/>
  <c r="D46" i="43"/>
  <c r="E110" i="12" s="1"/>
  <c r="BO70" i="12"/>
  <c r="E108" i="12" s="1"/>
  <c r="AY69" i="12"/>
  <c r="E100" i="12" s="1"/>
  <c r="F70" i="12"/>
  <c r="E83" i="12" s="1"/>
  <c r="AQ70" i="12"/>
  <c r="E94" i="12" s="1"/>
  <c r="BK70" i="12"/>
  <c r="E106" i="12" s="1"/>
  <c r="BG69" i="12"/>
  <c r="BC69" i="12"/>
  <c r="E104" i="12"/>
  <c r="J109" i="12"/>
  <c r="J86" i="12"/>
  <c r="J97" i="12"/>
  <c r="J99" i="12"/>
  <c r="J82" i="12"/>
  <c r="J84" i="12"/>
  <c r="J105" i="12"/>
  <c r="J102" i="12"/>
  <c r="J101" i="12" s="1"/>
  <c r="J93" i="12"/>
  <c r="J111" i="12" s="1"/>
  <c r="J107" i="12"/>
  <c r="J103" i="12"/>
  <c r="K84" i="12" l="1"/>
  <c r="F109" i="12"/>
  <c r="K107" i="12"/>
  <c r="I103" i="12"/>
  <c r="I109" i="12"/>
  <c r="F86" i="12"/>
  <c r="F93" i="12"/>
  <c r="F111" i="12" s="1"/>
  <c r="F103" i="12"/>
  <c r="F107" i="12"/>
  <c r="E107" i="12"/>
  <c r="K103" i="12"/>
  <c r="K109" i="12"/>
  <c r="I102" i="12"/>
  <c r="I101" i="12" s="1"/>
  <c r="E82" i="12"/>
  <c r="K93" i="12"/>
  <c r="E99" i="12"/>
  <c r="K99" i="12"/>
  <c r="K102" i="12"/>
  <c r="K101" i="12" s="1"/>
  <c r="K82" i="12"/>
  <c r="E103" i="12"/>
  <c r="K97" i="12"/>
  <c r="I95" i="12"/>
  <c r="I86" i="12"/>
  <c r="I97" i="12"/>
  <c r="I93" i="12"/>
  <c r="I111" i="12" s="1"/>
  <c r="I82" i="12"/>
  <c r="F84" i="12"/>
  <c r="K95" i="12"/>
  <c r="K86" i="12"/>
  <c r="I84" i="12"/>
  <c r="I107" i="12"/>
  <c r="F82" i="12"/>
  <c r="G17" i="12"/>
  <c r="O16" i="48"/>
  <c r="G13" i="12"/>
  <c r="O14" i="48"/>
  <c r="F105" i="12"/>
  <c r="I99" i="12"/>
  <c r="F101" i="12"/>
  <c r="K105" i="12"/>
  <c r="F99" i="12"/>
  <c r="I105" i="12"/>
  <c r="F97" i="12"/>
  <c r="E102" i="12"/>
  <c r="E101" i="12" s="1"/>
  <c r="E84" i="12"/>
  <c r="E109" i="12"/>
  <c r="E105" i="12"/>
  <c r="G109" i="12"/>
  <c r="G102" i="12"/>
  <c r="G101" i="12" s="1"/>
  <c r="G105" i="12"/>
  <c r="G93" i="12"/>
  <c r="G99" i="12"/>
  <c r="G82" i="12"/>
  <c r="G107" i="12"/>
  <c r="G97" i="12"/>
  <c r="O12" i="48"/>
  <c r="G86" i="12"/>
  <c r="G95" i="12"/>
  <c r="G84" i="12"/>
  <c r="G103" i="12"/>
  <c r="E95" i="12"/>
  <c r="E86" i="12"/>
  <c r="E97" i="12"/>
  <c r="E93" i="12"/>
  <c r="E111" i="12" s="1"/>
  <c r="J74" i="43"/>
  <c r="J75" i="43" s="1"/>
  <c r="K74" i="43" l="1"/>
  <c r="K75" i="43" s="1"/>
  <c r="K111" i="12" s="1"/>
  <c r="E74" i="43"/>
  <c r="E75" i="43" s="1"/>
  <c r="I74" i="43"/>
  <c r="I75" i="43" s="1"/>
  <c r="F74" i="43"/>
  <c r="F75" i="43" s="1"/>
  <c r="G111" i="12" s="1"/>
  <c r="D74" i="43"/>
  <c r="D75" i="43" s="1"/>
  <c r="L16" i="48" l="1"/>
  <c r="G10" i="12"/>
  <c r="L12" i="48"/>
  <c r="D10" i="12"/>
  <c r="N16" i="48" l="1"/>
  <c r="L21" i="48"/>
  <c r="N21" i="48" s="1"/>
  <c r="N12" i="48"/>
  <c r="L20" i="48"/>
  <c r="N20" i="48" s="1"/>
</calcChain>
</file>

<file path=xl/comments1.xml><?xml version="1.0" encoding="utf-8"?>
<comments xmlns="http://schemas.openxmlformats.org/spreadsheetml/2006/main">
  <authors>
    <author>Chan Pham</author>
  </authors>
  <commentList>
    <comment ref="AY31" authorId="0" shapeId="0">
      <text>
        <r>
          <rPr>
            <b/>
            <sz val="9"/>
            <color indexed="81"/>
            <rFont val="Tahoma"/>
            <family val="2"/>
          </rPr>
          <t xml:space="preserve">ARB: 
</t>
        </r>
        <r>
          <rPr>
            <sz val="9"/>
            <color indexed="81"/>
            <rFont val="Tahoma"/>
            <family val="2"/>
          </rPr>
          <t xml:space="preserve">Select </t>
        </r>
        <r>
          <rPr>
            <b/>
            <sz val="9"/>
            <color indexed="81"/>
            <rFont val="Tahoma"/>
            <family val="2"/>
          </rPr>
          <t xml:space="preserve">Denaturant </t>
        </r>
        <r>
          <rPr>
            <sz val="9"/>
            <color indexed="81"/>
            <rFont val="Tahoma"/>
            <family val="2"/>
          </rPr>
          <t xml:space="preserve">as Conditional Default or User-Defined
</t>
        </r>
      </text>
    </comment>
  </commentList>
</comments>
</file>

<file path=xl/comments2.xml><?xml version="1.0" encoding="utf-8"?>
<comments xmlns="http://schemas.openxmlformats.org/spreadsheetml/2006/main">
  <authors>
    <author>Chan Pham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ARB:</t>
        </r>
        <r>
          <rPr>
            <sz val="9"/>
            <color indexed="81"/>
            <rFont val="Tahoma"/>
            <family val="2"/>
          </rPr>
          <t xml:space="preserve">
EF values in this table are derived from the file titled "CA-GREET3.0 for EF Table" posted in LCFS website</t>
        </r>
      </text>
    </comment>
    <comment ref="D67" authorId="0" shapeId="0">
      <text>
        <r>
          <rPr>
            <sz val="9"/>
            <color indexed="81"/>
            <rFont val="Tahoma"/>
            <family val="2"/>
          </rPr>
          <t>81.51 g/MJ is CI of Denatured Ethanol energy density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ARB:</t>
        </r>
        <r>
          <rPr>
            <sz val="9"/>
            <color indexed="81"/>
            <rFont val="Tahoma"/>
            <family val="2"/>
          </rPr>
          <t xml:space="preserve">
including CO2, corrected for C emitted as CH4.  NOT including tailpipe CH4 or N2O from combustion of CARFG.</t>
        </r>
      </text>
    </comment>
  </commentList>
</comments>
</file>

<file path=xl/sharedStrings.xml><?xml version="1.0" encoding="utf-8"?>
<sst xmlns="http://schemas.openxmlformats.org/spreadsheetml/2006/main" count="753" uniqueCount="465">
  <si>
    <t>1-U.S Ave Mix</t>
  </si>
  <si>
    <t>3-CAMX Mix</t>
  </si>
  <si>
    <t>4-NWPP Mix</t>
  </si>
  <si>
    <t>5-AZNM Mix</t>
  </si>
  <si>
    <t>6-RMPA Mix</t>
  </si>
  <si>
    <t>7-MROW Mix</t>
  </si>
  <si>
    <t>8-SPNO Mix</t>
  </si>
  <si>
    <t>9-SPSO Mix</t>
  </si>
  <si>
    <t>10-ERCT Mix</t>
  </si>
  <si>
    <t>11-MROE Mix</t>
  </si>
  <si>
    <t>12-SRMW Mix</t>
  </si>
  <si>
    <t>13-SRMV Mix</t>
  </si>
  <si>
    <t>14-RFCM Mix</t>
  </si>
  <si>
    <t>15-RFCW Mix</t>
  </si>
  <si>
    <t>16-SRTV Mix</t>
  </si>
  <si>
    <t>17-SRSO Mix</t>
  </si>
  <si>
    <t>18-NEWE Mix</t>
  </si>
  <si>
    <t>19-NYUP Mix</t>
  </si>
  <si>
    <t>20-RFCE Mix</t>
  </si>
  <si>
    <t>21-NYLI Mix</t>
  </si>
  <si>
    <t>22-NYCW Mix</t>
  </si>
  <si>
    <t>23-SRVC Mix</t>
  </si>
  <si>
    <t>24-FRCC Mix</t>
  </si>
  <si>
    <t>25-AKMS Mix</t>
  </si>
  <si>
    <t>26-AKGD Mix</t>
  </si>
  <si>
    <t>27-HIOA Mix</t>
  </si>
  <si>
    <t>28-HIMS Mix</t>
  </si>
  <si>
    <t>VOC</t>
  </si>
  <si>
    <t>CO</t>
  </si>
  <si>
    <t>CH4</t>
  </si>
  <si>
    <t>N2O</t>
  </si>
  <si>
    <t>CO2</t>
  </si>
  <si>
    <t>Mass</t>
  </si>
  <si>
    <t>1 g</t>
  </si>
  <si>
    <t>1 kg</t>
  </si>
  <si>
    <t>1 lb</t>
  </si>
  <si>
    <t>1 short ton</t>
  </si>
  <si>
    <t>g</t>
  </si>
  <si>
    <t>kg</t>
  </si>
  <si>
    <t>lb</t>
  </si>
  <si>
    <t>short ton</t>
  </si>
  <si>
    <t>Volume</t>
  </si>
  <si>
    <t>1 m3</t>
  </si>
  <si>
    <t>1 ml</t>
  </si>
  <si>
    <t>1 L</t>
  </si>
  <si>
    <t>1 gal</t>
  </si>
  <si>
    <t>1 ft3</t>
  </si>
  <si>
    <t>m3</t>
  </si>
  <si>
    <t>ml</t>
  </si>
  <si>
    <t>L</t>
  </si>
  <si>
    <t>gal</t>
  </si>
  <si>
    <t>ft3</t>
  </si>
  <si>
    <t>Energy</t>
  </si>
  <si>
    <t>1 J</t>
  </si>
  <si>
    <t>1kJ</t>
  </si>
  <si>
    <t>1 MJ</t>
  </si>
  <si>
    <t>1Wh</t>
  </si>
  <si>
    <t>1 kWh</t>
  </si>
  <si>
    <t>1 BTU</t>
  </si>
  <si>
    <t>1 mmBTU</t>
  </si>
  <si>
    <t>J</t>
  </si>
  <si>
    <t>kJ</t>
  </si>
  <si>
    <t>MJ</t>
  </si>
  <si>
    <t>Wh</t>
  </si>
  <si>
    <t>kWh</t>
  </si>
  <si>
    <t>BTU</t>
  </si>
  <si>
    <t>mmBTU</t>
  </si>
  <si>
    <t>1) Specifications of Fuels</t>
  </si>
  <si>
    <t>Heating Value</t>
  </si>
  <si>
    <t>Density</t>
  </si>
  <si>
    <t>C ratio</t>
  </si>
  <si>
    <t>S ratio</t>
  </si>
  <si>
    <t>LHV</t>
  </si>
  <si>
    <t>HHV</t>
  </si>
  <si>
    <t>(% by wt)</t>
  </si>
  <si>
    <t>(ppm by wt)</t>
  </si>
  <si>
    <t>Actual ratio by wt</t>
  </si>
  <si>
    <t>LHV/HHV</t>
  </si>
  <si>
    <t>Energy Density</t>
  </si>
  <si>
    <t>Liquid Fuels:</t>
  </si>
  <si>
    <t>grams/gal</t>
  </si>
  <si>
    <t>MJ/gal</t>
  </si>
  <si>
    <t>CARBOB</t>
  </si>
  <si>
    <t>Ethanol</t>
  </si>
  <si>
    <t>MJ/unit</t>
  </si>
  <si>
    <t>Natural gas</t>
  </si>
  <si>
    <t>2) Global Warming Potentials of Greenhouse Gases: relative to CO2</t>
  </si>
  <si>
    <t>NO2</t>
  </si>
  <si>
    <t xml:space="preserve"> </t>
  </si>
  <si>
    <t>Electricity, kWh</t>
  </si>
  <si>
    <t>Electricity Mix</t>
  </si>
  <si>
    <r>
      <t>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e/MJ</t>
    </r>
  </si>
  <si>
    <t>Corn</t>
  </si>
  <si>
    <t>Sorghum</t>
  </si>
  <si>
    <t>%</t>
  </si>
  <si>
    <t>Gallons</t>
  </si>
  <si>
    <t>Corn Ethanol</t>
  </si>
  <si>
    <t>Urea</t>
  </si>
  <si>
    <t>Ethanol Production</t>
  </si>
  <si>
    <t>Ethanol Yield, gal ethanol /bushel</t>
  </si>
  <si>
    <t>HDD Truck</t>
  </si>
  <si>
    <t>Miles</t>
  </si>
  <si>
    <t>Rail</t>
  </si>
  <si>
    <t>Denaturant, g/MJ</t>
  </si>
  <si>
    <t>Volume % Ethanol in D-EtOH</t>
  </si>
  <si>
    <t>v/v EtOH/D-EtOH</t>
  </si>
  <si>
    <t>Volume % of Denaturant (CARBOB and "Other") in D-EtOH</t>
  </si>
  <si>
    <t>v/v CARBOB/D-EtOH</t>
  </si>
  <si>
    <t>Energy % Denaturant in D-EtOH</t>
  </si>
  <si>
    <t>MJ/MJ CARBOB/D-EtOH</t>
  </si>
  <si>
    <t>2010 Average Ethanol CI</t>
  </si>
  <si>
    <r>
      <t>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e/MJ</t>
    </r>
  </si>
  <si>
    <t>Net Denaturant Contribution to CI</t>
  </si>
  <si>
    <t>g CO2e/MJ</t>
  </si>
  <si>
    <t xml:space="preserve">2010  D-EtOH  CI </t>
  </si>
  <si>
    <t>Enter CI of any anhydrous ethanol (including ILUC) here:</t>
  </si>
  <si>
    <t>Denatured Ethanol  (D-EtOH) Calculator</t>
  </si>
  <si>
    <t>Farming</t>
  </si>
  <si>
    <t>Fertilizers</t>
  </si>
  <si>
    <t>Tons</t>
  </si>
  <si>
    <t>Syrup</t>
  </si>
  <si>
    <t>Applicant:</t>
  </si>
  <si>
    <t>Fuel Production</t>
  </si>
  <si>
    <t>Feedstock Production</t>
  </si>
  <si>
    <t>lbs.</t>
  </si>
  <si>
    <t>Bushels</t>
  </si>
  <si>
    <t>Mode</t>
  </si>
  <si>
    <t>SBM</t>
  </si>
  <si>
    <t>Ethanol Yield, gal/bu</t>
  </si>
  <si>
    <t>30-Canadian Mix</t>
  </si>
  <si>
    <t>29-Brazilian Mix</t>
  </si>
  <si>
    <t>lbs</t>
  </si>
  <si>
    <t>Other Electricity, kWh</t>
  </si>
  <si>
    <r>
      <t>Gallons @ 
60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 xml:space="preserve"> F</t>
    </r>
  </si>
  <si>
    <r>
      <t>Gallons 
@ 60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 xml:space="preserve"> F</t>
    </r>
  </si>
  <si>
    <t>Corn Fiber</t>
  </si>
  <si>
    <t>Total feedstock used, bushels</t>
  </si>
  <si>
    <t>Chemicals Usage (Standard)</t>
  </si>
  <si>
    <t>Fuel Production Electricity Mix</t>
  </si>
  <si>
    <t>By Rail, miles</t>
  </si>
  <si>
    <t>Dry Distiller Grains</t>
  </si>
  <si>
    <t>Modified Distiller Grains</t>
  </si>
  <si>
    <t>Wet Distiller Grains</t>
  </si>
  <si>
    <t>Corn Use, bushels</t>
  </si>
  <si>
    <t>Sorghum Use, bushels</t>
  </si>
  <si>
    <t>Moisture, %</t>
  </si>
  <si>
    <t>Carbon Intensity, g/MJ</t>
  </si>
  <si>
    <t>Correspondent Volumes, gallons</t>
  </si>
  <si>
    <t>Energy Consumption</t>
  </si>
  <si>
    <t>Dry Distiller Grains, tons</t>
  </si>
  <si>
    <t>Wet Distiller Grains, tons</t>
  </si>
  <si>
    <t>Syrup DGS, tons</t>
  </si>
  <si>
    <t>Corn Oil, tons</t>
  </si>
  <si>
    <t>Drying Energy, HHV in MMBtu</t>
  </si>
  <si>
    <t>Modified Distiller Grains, tons</t>
  </si>
  <si>
    <t>Total Undenatured Ethanol, gallons</t>
  </si>
  <si>
    <t>Natural, HHV in MMBtu</t>
  </si>
  <si>
    <t>Different Scenarios of Ethanol Production</t>
  </si>
  <si>
    <t>Fuel Transport</t>
  </si>
  <si>
    <t>Chemical Usage for Cellulosic</t>
  </si>
  <si>
    <t>By HD Truck, miles</t>
  </si>
  <si>
    <t>Dry DG</t>
  </si>
  <si>
    <t>Wet DG</t>
  </si>
  <si>
    <t>Sorghum Ethanol</t>
  </si>
  <si>
    <t>Description:</t>
  </si>
  <si>
    <t>Column1</t>
  </si>
  <si>
    <t>Column2</t>
  </si>
  <si>
    <t>Corn Transport by HD Truck, miles</t>
  </si>
  <si>
    <t>Corn Transport by Rail, miles</t>
  </si>
  <si>
    <t>Sorghum Transport by HD Truck, miles</t>
  </si>
  <si>
    <t>Sorghum Transport by Rail, miles</t>
  </si>
  <si>
    <t>Denaturant, gallons</t>
  </si>
  <si>
    <t>Denaturant Usage</t>
  </si>
  <si>
    <t>Feedstock Production Electricity Mix</t>
  </si>
  <si>
    <t>1- U.S Ave Mix</t>
  </si>
  <si>
    <t>Sorghum Transport</t>
  </si>
  <si>
    <t>Modified DG</t>
  </si>
  <si>
    <t>Dry matter lbs./gal EtOH</t>
  </si>
  <si>
    <t>Total Undenatured Starch Ethanol, gallons</t>
  </si>
  <si>
    <t>Total Undenatured Fiber Ethanol, gallons</t>
  </si>
  <si>
    <t>Cellulosic Enzyme, lbs.</t>
  </si>
  <si>
    <t>Different Scenarios of Starch Ethanol Production</t>
  </si>
  <si>
    <t>Total undenatured ethanol, gallons</t>
  </si>
  <si>
    <t xml:space="preserve"> Corn Transport </t>
  </si>
  <si>
    <t>Sorghum Inventory</t>
  </si>
  <si>
    <r>
      <t>Carbon Intensity (gCO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e/MJ)</t>
    </r>
  </si>
  <si>
    <t>Feedstock Transport (Weighted Average)</t>
  </si>
  <si>
    <t>Co-Product Yield, bone-dry lb./gal</t>
  </si>
  <si>
    <t>Corn/Sorghum Oil</t>
  </si>
  <si>
    <t>Gray Cells are Calculated Values</t>
  </si>
  <si>
    <t xml:space="preserve">Light Blue Cells show CI results </t>
  </si>
  <si>
    <t>Green Cells show the calculation button</t>
  </si>
  <si>
    <t>Yellow Cells require user input</t>
  </si>
  <si>
    <t>Total or Ave.</t>
  </si>
  <si>
    <t>Corn Inventory</t>
  </si>
  <si>
    <t>Co-Product Production</t>
  </si>
  <si>
    <t>Starch Ethanol Production</t>
  </si>
  <si>
    <t>Cellulosic Ethanol Production</t>
  </si>
  <si>
    <t>Fuel Transport and Distribution</t>
  </si>
  <si>
    <t>Finished Fuel Distribution Standard Value is at 90 miles by HDDT</t>
  </si>
  <si>
    <t>Corn as Feedstock</t>
  </si>
  <si>
    <t>Sorghum as Feedstock</t>
  </si>
  <si>
    <r>
      <rPr>
        <b/>
        <sz val="11"/>
        <color rgb="FF0070C0"/>
        <rFont val="Calibri"/>
        <family val="2"/>
        <scheme val="minor"/>
      </rPr>
      <t>1.1.</t>
    </r>
    <r>
      <rPr>
        <b/>
        <sz val="11"/>
        <rFont val="Calibri"/>
        <family val="2"/>
        <scheme val="minor"/>
      </rPr>
      <t xml:space="preserve"> Company Name</t>
    </r>
  </si>
  <si>
    <r>
      <rPr>
        <b/>
        <sz val="12"/>
        <color rgb="FF0070C0"/>
        <rFont val="Calibri"/>
        <family val="2"/>
        <scheme val="minor"/>
      </rPr>
      <t xml:space="preserve">2.6. </t>
    </r>
    <r>
      <rPr>
        <b/>
        <sz val="12"/>
        <color theme="1"/>
        <rFont val="Calibri"/>
        <family val="2"/>
        <scheme val="minor"/>
      </rPr>
      <t>Corn Transport Data Category</t>
    </r>
  </si>
  <si>
    <r>
      <rPr>
        <b/>
        <sz val="12"/>
        <color rgb="FF0070C0"/>
        <rFont val="Calibri"/>
        <family val="2"/>
        <scheme val="minor"/>
      </rPr>
      <t xml:space="preserve">2.12. </t>
    </r>
    <r>
      <rPr>
        <b/>
        <sz val="12"/>
        <color theme="1"/>
        <rFont val="Calibri"/>
        <family val="2"/>
        <scheme val="minor"/>
      </rPr>
      <t>Sorghum Transport Data Category</t>
    </r>
  </si>
  <si>
    <r>
      <rPr>
        <b/>
        <sz val="12"/>
        <color rgb="FF0070C0"/>
        <rFont val="Calibri"/>
        <family val="2"/>
        <scheme val="minor"/>
      </rPr>
      <t>2.23.</t>
    </r>
    <r>
      <rPr>
        <b/>
        <sz val="12"/>
        <rFont val="Calibri"/>
        <family val="2"/>
        <scheme val="minor"/>
      </rPr>
      <t xml:space="preserve"> Modified DG Ending Inventory</t>
    </r>
  </si>
  <si>
    <t>Category</t>
  </si>
  <si>
    <t>EF Units</t>
  </si>
  <si>
    <t>EF</t>
  </si>
  <si>
    <t>gCO2e/mmBTU</t>
  </si>
  <si>
    <t>gCO2e/bushel-mile</t>
  </si>
  <si>
    <t>DGS Yield. Lbs DGS/gal ETOH</t>
  </si>
  <si>
    <t>Finished Fuel Transport</t>
  </si>
  <si>
    <t xml:space="preserve">Emissions from Electricity use (gCO2e/kWh) </t>
  </si>
  <si>
    <t xml:space="preserve">Energy Consumption </t>
  </si>
  <si>
    <t>gCO2e</t>
  </si>
  <si>
    <r>
      <rPr>
        <b/>
        <sz val="12"/>
        <color rgb="FF0070C0"/>
        <rFont val="Calibri"/>
        <family val="2"/>
        <scheme val="minor"/>
      </rPr>
      <t xml:space="preserve">2.7. </t>
    </r>
    <r>
      <rPr>
        <b/>
        <sz val="12"/>
        <rFont val="Calibri"/>
        <family val="2"/>
        <scheme val="minor"/>
      </rPr>
      <t>Corn Transport from Collection Center to Ethanol Plant 
(Monthly weighted average)</t>
    </r>
  </si>
  <si>
    <t xml:space="preserve">Corn Ethanol </t>
  </si>
  <si>
    <t xml:space="preserve">Sorghum Ethanol </t>
  </si>
  <si>
    <r>
      <t>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e/bushel-mile</t>
    </r>
  </si>
  <si>
    <r>
      <t>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e/bushel</t>
    </r>
  </si>
  <si>
    <r>
      <t xml:space="preserve"> </t>
    </r>
    <r>
      <rPr>
        <b/>
        <sz val="12"/>
        <color rgb="FF0070C0"/>
        <rFont val="Calibri"/>
        <family val="2"/>
        <scheme val="minor"/>
      </rPr>
      <t>2.7.b</t>
    </r>
    <r>
      <rPr>
        <b/>
        <sz val="12"/>
        <color theme="1"/>
        <rFont val="Calibri"/>
        <family val="2"/>
        <scheme val="minor"/>
      </rPr>
      <t xml:space="preserve">
HDDT Mileage, miles</t>
    </r>
  </si>
  <si>
    <r>
      <rPr>
        <b/>
        <sz val="12"/>
        <color rgb="FF0070C0"/>
        <rFont val="Calibri"/>
        <family val="2"/>
        <scheme val="minor"/>
      </rPr>
      <t>2.7.d</t>
    </r>
    <r>
      <rPr>
        <b/>
        <sz val="12"/>
        <color theme="1"/>
        <rFont val="Calibri"/>
        <family val="2"/>
        <scheme val="minor"/>
      </rPr>
      <t xml:space="preserve">
Rail Mileage, miles</t>
    </r>
  </si>
  <si>
    <r>
      <rPr>
        <b/>
        <sz val="12"/>
        <color rgb="FF0070C0"/>
        <rFont val="Calibri"/>
        <family val="2"/>
        <scheme val="minor"/>
      </rPr>
      <t>2.13.a</t>
    </r>
    <r>
      <rPr>
        <b/>
        <sz val="12"/>
        <color theme="1"/>
        <rFont val="Calibri"/>
        <family val="2"/>
        <scheme val="minor"/>
      </rPr>
      <t xml:space="preserve">
Sorghum Transported by HDDT (bushels)</t>
    </r>
  </si>
  <si>
    <r>
      <rPr>
        <b/>
        <sz val="12"/>
        <color rgb="FF0070C0"/>
        <rFont val="Calibri"/>
        <family val="2"/>
        <scheme val="minor"/>
      </rPr>
      <t>2.13.b</t>
    </r>
    <r>
      <rPr>
        <b/>
        <sz val="12"/>
        <color theme="1"/>
        <rFont val="Calibri"/>
        <family val="2"/>
        <scheme val="minor"/>
      </rPr>
      <t xml:space="preserve">
HDDT Mileage, miles</t>
    </r>
  </si>
  <si>
    <r>
      <rPr>
        <b/>
        <sz val="12"/>
        <color rgb="FF0070C0"/>
        <rFont val="Calibri"/>
        <family val="2"/>
        <scheme val="minor"/>
      </rPr>
      <t>2.13.c</t>
    </r>
    <r>
      <rPr>
        <b/>
        <sz val="12"/>
        <color theme="1"/>
        <rFont val="Calibri"/>
        <family val="2"/>
        <scheme val="minor"/>
      </rPr>
      <t xml:space="preserve">
Sorghum Transported by Rail (bushels)</t>
    </r>
  </si>
  <si>
    <r>
      <rPr>
        <b/>
        <sz val="12"/>
        <color rgb="FF0070C0"/>
        <rFont val="Calibri"/>
        <family val="2"/>
        <scheme val="minor"/>
      </rPr>
      <t>2.13.d</t>
    </r>
    <r>
      <rPr>
        <b/>
        <sz val="12"/>
        <color theme="1"/>
        <rFont val="Calibri"/>
        <family val="2"/>
        <scheme val="minor"/>
      </rPr>
      <t xml:space="preserve">
Rail Mileage, miles</t>
    </r>
  </si>
  <si>
    <r>
      <rPr>
        <b/>
        <sz val="12"/>
        <color rgb="FF0070C0"/>
        <rFont val="Calibri"/>
        <family val="2"/>
        <scheme val="minor"/>
      </rPr>
      <t>2.8.</t>
    </r>
    <r>
      <rPr>
        <b/>
        <sz val="12"/>
        <rFont val="Calibri"/>
        <family val="2"/>
        <scheme val="minor"/>
      </rPr>
      <t xml:space="preserve"> 
Beginning Sorghum Inventory</t>
    </r>
  </si>
  <si>
    <r>
      <rPr>
        <b/>
        <sz val="12"/>
        <color rgb="FF0070C0"/>
        <rFont val="Calibri"/>
        <family val="2"/>
        <scheme val="minor"/>
      </rPr>
      <t xml:space="preserve">2.9. 
</t>
    </r>
    <r>
      <rPr>
        <b/>
        <sz val="12"/>
        <rFont val="Calibri"/>
        <family val="2"/>
        <scheme val="minor"/>
      </rPr>
      <t>Sorghum Used (Calculated)</t>
    </r>
  </si>
  <si>
    <r>
      <rPr>
        <b/>
        <sz val="12"/>
        <color rgb="FF0070C0"/>
        <rFont val="Calibri"/>
        <family val="2"/>
        <scheme val="minor"/>
      </rPr>
      <t>2.10.</t>
    </r>
    <r>
      <rPr>
        <b/>
        <sz val="12"/>
        <rFont val="Calibri"/>
        <family val="2"/>
        <scheme val="minor"/>
      </rPr>
      <t xml:space="preserve"> 
Sorghum Received</t>
    </r>
  </si>
  <si>
    <r>
      <rPr>
        <b/>
        <sz val="12"/>
        <color rgb="FF0070C0"/>
        <rFont val="Calibri"/>
        <family val="2"/>
        <scheme val="minor"/>
      </rPr>
      <t xml:space="preserve">2.11. 
</t>
    </r>
    <r>
      <rPr>
        <b/>
        <sz val="12"/>
        <rFont val="Calibri"/>
        <family val="2"/>
        <scheme val="minor"/>
      </rPr>
      <t>Ending Sorghum Inventory</t>
    </r>
  </si>
  <si>
    <r>
      <rPr>
        <b/>
        <sz val="12"/>
        <color rgb="FF0070C0"/>
        <rFont val="Calibri"/>
        <family val="2"/>
        <scheme val="minor"/>
      </rPr>
      <t>2.2.</t>
    </r>
    <r>
      <rPr>
        <b/>
        <sz val="12"/>
        <rFont val="Calibri"/>
        <family val="2"/>
        <scheme val="minor"/>
      </rPr>
      <t xml:space="preserve"> 
Beginning Corn Inventory</t>
    </r>
  </si>
  <si>
    <r>
      <rPr>
        <b/>
        <sz val="12"/>
        <color rgb="FF0070C0"/>
        <rFont val="Calibri"/>
        <family val="2"/>
        <scheme val="minor"/>
      </rPr>
      <t>2.3.</t>
    </r>
    <r>
      <rPr>
        <b/>
        <sz val="12"/>
        <rFont val="Calibri"/>
        <family val="2"/>
        <scheme val="minor"/>
      </rPr>
      <t xml:space="preserve"> 
Corn Used (Calculated)</t>
    </r>
  </si>
  <si>
    <r>
      <rPr>
        <b/>
        <sz val="12"/>
        <color rgb="FF0070C0"/>
        <rFont val="Calibri"/>
        <family val="2"/>
        <scheme val="minor"/>
      </rPr>
      <t>2.4.</t>
    </r>
    <r>
      <rPr>
        <b/>
        <sz val="12"/>
        <rFont val="Calibri"/>
        <family val="2"/>
        <scheme val="minor"/>
      </rPr>
      <t xml:space="preserve"> 
Corn Received</t>
    </r>
  </si>
  <si>
    <r>
      <rPr>
        <b/>
        <sz val="12"/>
        <color rgb="FF0070C0"/>
        <rFont val="Calibri"/>
        <family val="2"/>
        <scheme val="minor"/>
      </rPr>
      <t>2.5.</t>
    </r>
    <r>
      <rPr>
        <b/>
        <sz val="12"/>
        <rFont val="Calibri"/>
        <family val="2"/>
        <scheme val="minor"/>
      </rPr>
      <t xml:space="preserve"> 
Ending Corn Inventory</t>
    </r>
  </si>
  <si>
    <r>
      <rPr>
        <b/>
        <sz val="12"/>
        <color rgb="FF0070C0"/>
        <rFont val="Calibri"/>
        <family val="2"/>
        <scheme val="minor"/>
      </rPr>
      <t xml:space="preserve">2.14. 
</t>
    </r>
    <r>
      <rPr>
        <b/>
        <sz val="12"/>
        <rFont val="Calibri"/>
        <family val="2"/>
        <scheme val="minor"/>
      </rPr>
      <t>Dry DG Beginning Inventory</t>
    </r>
  </si>
  <si>
    <r>
      <rPr>
        <b/>
        <sz val="12"/>
        <color rgb="FF0070C0"/>
        <rFont val="Calibri"/>
        <family val="2"/>
        <scheme val="minor"/>
      </rPr>
      <t xml:space="preserve">2.15. 
</t>
    </r>
    <r>
      <rPr>
        <b/>
        <sz val="12"/>
        <rFont val="Calibri"/>
        <family val="2"/>
        <scheme val="minor"/>
      </rPr>
      <t>Dry Distiller Grains Produced</t>
    </r>
  </si>
  <si>
    <r>
      <rPr>
        <b/>
        <sz val="12"/>
        <color rgb="FF0070C0"/>
        <rFont val="Calibri"/>
        <family val="2"/>
        <scheme val="minor"/>
      </rPr>
      <t xml:space="preserve">2.16. 
</t>
    </r>
    <r>
      <rPr>
        <b/>
        <sz val="12"/>
        <rFont val="Calibri"/>
        <family val="2"/>
        <scheme val="minor"/>
      </rPr>
      <t>Dry Distiller Grains Sales</t>
    </r>
  </si>
  <si>
    <r>
      <rPr>
        <b/>
        <sz val="12"/>
        <color rgb="FF0070C0"/>
        <rFont val="Calibri"/>
        <family val="2"/>
        <scheme val="minor"/>
      </rPr>
      <t xml:space="preserve">2.17. 
</t>
    </r>
    <r>
      <rPr>
        <b/>
        <sz val="12"/>
        <rFont val="Calibri"/>
        <family val="2"/>
        <scheme val="minor"/>
      </rPr>
      <t>Dry DG Ending Inventory</t>
    </r>
  </si>
  <si>
    <r>
      <rPr>
        <b/>
        <sz val="12"/>
        <color rgb="FF0070C0"/>
        <rFont val="Calibri"/>
        <family val="2"/>
        <scheme val="minor"/>
      </rPr>
      <t xml:space="preserve">2.20. 
</t>
    </r>
    <r>
      <rPr>
        <b/>
        <sz val="12"/>
        <rFont val="Calibri"/>
        <family val="2"/>
        <scheme val="minor"/>
      </rPr>
      <t>Modified DG Beginning Inventory</t>
    </r>
  </si>
  <si>
    <r>
      <rPr>
        <b/>
        <sz val="12"/>
        <color rgb="FF0070C0"/>
        <rFont val="Calibri"/>
        <family val="2"/>
        <scheme val="minor"/>
      </rPr>
      <t>2.21.</t>
    </r>
    <r>
      <rPr>
        <b/>
        <sz val="12"/>
        <rFont val="Calibri"/>
        <family val="2"/>
        <scheme val="minor"/>
      </rPr>
      <t xml:space="preserve"> 
Modified Distiller Grains Produced</t>
    </r>
  </si>
  <si>
    <r>
      <rPr>
        <b/>
        <sz val="12"/>
        <color rgb="FF0070C0"/>
        <rFont val="Calibri"/>
        <family val="2"/>
        <scheme val="minor"/>
      </rPr>
      <t xml:space="preserve">2.22. 
</t>
    </r>
    <r>
      <rPr>
        <b/>
        <sz val="12"/>
        <rFont val="Calibri"/>
        <family val="2"/>
        <scheme val="minor"/>
      </rPr>
      <t>Modified Distiller Grains Sales</t>
    </r>
  </si>
  <si>
    <r>
      <rPr>
        <b/>
        <sz val="12"/>
        <color rgb="FF0070C0"/>
        <rFont val="Calibri"/>
        <family val="2"/>
        <scheme val="minor"/>
      </rPr>
      <t>2.26.</t>
    </r>
    <r>
      <rPr>
        <b/>
        <sz val="12"/>
        <rFont val="Calibri"/>
        <family val="2"/>
        <scheme val="minor"/>
      </rPr>
      <t xml:space="preserve"> 
Wet DG Beginning Inventory</t>
    </r>
  </si>
  <si>
    <r>
      <rPr>
        <b/>
        <sz val="12"/>
        <color rgb="FF0070C0"/>
        <rFont val="Calibri"/>
        <family val="2"/>
        <scheme val="minor"/>
      </rPr>
      <t>2.27.</t>
    </r>
    <r>
      <rPr>
        <b/>
        <sz val="12"/>
        <rFont val="Calibri"/>
        <family val="2"/>
        <scheme val="minor"/>
      </rPr>
      <t xml:space="preserve"> 
Wet Distiller Grains Produced </t>
    </r>
  </si>
  <si>
    <r>
      <rPr>
        <b/>
        <sz val="12"/>
        <color rgb="FF0070C0"/>
        <rFont val="Calibri"/>
        <family val="2"/>
        <scheme val="minor"/>
      </rPr>
      <t>2.28.</t>
    </r>
    <r>
      <rPr>
        <b/>
        <sz val="12"/>
        <rFont val="Calibri"/>
        <family val="2"/>
        <scheme val="minor"/>
      </rPr>
      <t xml:space="preserve"> 
Wet Distiller Grains Sales</t>
    </r>
  </si>
  <si>
    <r>
      <rPr>
        <b/>
        <sz val="12"/>
        <color rgb="FF0070C0"/>
        <rFont val="Calibri"/>
        <family val="2"/>
        <scheme val="minor"/>
      </rPr>
      <t>2.29</t>
    </r>
    <r>
      <rPr>
        <b/>
        <sz val="12"/>
        <rFont val="Calibri"/>
        <family val="2"/>
        <scheme val="minor"/>
      </rPr>
      <t>. 
Wet DG Ending Inventory</t>
    </r>
  </si>
  <si>
    <r>
      <rPr>
        <b/>
        <sz val="12"/>
        <color rgb="FF0070C0"/>
        <rFont val="Calibri"/>
        <family val="2"/>
        <scheme val="minor"/>
      </rPr>
      <t xml:space="preserve">2.30. 
</t>
    </r>
    <r>
      <rPr>
        <b/>
        <sz val="12"/>
        <rFont val="Calibri"/>
        <family val="2"/>
        <scheme val="minor"/>
      </rPr>
      <t>Moisture Content (Monthly weighted average)</t>
    </r>
  </si>
  <si>
    <r>
      <rPr>
        <b/>
        <sz val="12"/>
        <color rgb="FF0070C0"/>
        <rFont val="Calibri"/>
        <family val="2"/>
        <scheme val="minor"/>
      </rPr>
      <t xml:space="preserve">2.31.
</t>
    </r>
    <r>
      <rPr>
        <b/>
        <sz val="12"/>
        <rFont val="Calibri"/>
        <family val="2"/>
        <scheme val="minor"/>
      </rPr>
      <t>Syrup Beginning Inventory</t>
    </r>
  </si>
  <si>
    <r>
      <rPr>
        <b/>
        <sz val="12"/>
        <color rgb="FF0070C0"/>
        <rFont val="Calibri"/>
        <family val="2"/>
        <scheme val="minor"/>
      </rPr>
      <t>2.32.</t>
    </r>
    <r>
      <rPr>
        <b/>
        <sz val="12"/>
        <rFont val="Calibri"/>
        <family val="2"/>
        <scheme val="minor"/>
      </rPr>
      <t xml:space="preserve"> 
Syrup Produced</t>
    </r>
  </si>
  <si>
    <r>
      <rPr>
        <b/>
        <sz val="12"/>
        <color rgb="FF0070C0"/>
        <rFont val="Calibri"/>
        <family val="2"/>
        <scheme val="minor"/>
      </rPr>
      <t>2.33.</t>
    </r>
    <r>
      <rPr>
        <b/>
        <sz val="12"/>
        <rFont val="Calibri"/>
        <family val="2"/>
        <scheme val="minor"/>
      </rPr>
      <t xml:space="preserve"> 
Syrup Sales</t>
    </r>
  </si>
  <si>
    <r>
      <rPr>
        <b/>
        <sz val="12"/>
        <color rgb="FF0070C0"/>
        <rFont val="Calibri"/>
        <family val="2"/>
        <scheme val="minor"/>
      </rPr>
      <t xml:space="preserve">2.34. 
</t>
    </r>
    <r>
      <rPr>
        <b/>
        <sz val="12"/>
        <rFont val="Calibri"/>
        <family val="2"/>
        <scheme val="minor"/>
      </rPr>
      <t>Syrup Ending Inventory</t>
    </r>
  </si>
  <si>
    <r>
      <rPr>
        <b/>
        <sz val="12"/>
        <color rgb="FF0070C0"/>
        <rFont val="Calibri"/>
        <family val="2"/>
        <scheme val="minor"/>
      </rPr>
      <t xml:space="preserve">2.35. 
</t>
    </r>
    <r>
      <rPr>
        <b/>
        <sz val="12"/>
        <rFont val="Calibri"/>
        <family val="2"/>
        <scheme val="minor"/>
      </rPr>
      <t>Moisture Content (Monthly weighted average)</t>
    </r>
  </si>
  <si>
    <r>
      <rPr>
        <b/>
        <sz val="12"/>
        <color rgb="FF0070C0"/>
        <rFont val="Calibri"/>
        <family val="2"/>
        <scheme val="minor"/>
      </rPr>
      <t xml:space="preserve">2.36. 
</t>
    </r>
    <r>
      <rPr>
        <b/>
        <sz val="12"/>
        <rFont val="Calibri"/>
        <family val="2"/>
        <scheme val="minor"/>
      </rPr>
      <t>Beginning Oil Inventory</t>
    </r>
  </si>
  <si>
    <r>
      <rPr>
        <b/>
        <sz val="12"/>
        <color rgb="FF0070C0"/>
        <rFont val="Calibri"/>
        <family val="2"/>
        <scheme val="minor"/>
      </rPr>
      <t xml:space="preserve">2.37. 
</t>
    </r>
    <r>
      <rPr>
        <b/>
        <sz val="12"/>
        <rFont val="Calibri"/>
        <family val="2"/>
        <scheme val="minor"/>
      </rPr>
      <t>Oil Produced</t>
    </r>
  </si>
  <si>
    <r>
      <rPr>
        <b/>
        <sz val="12"/>
        <color rgb="FF0070C0"/>
        <rFont val="Calibri"/>
        <family val="2"/>
        <scheme val="minor"/>
      </rPr>
      <t>2.38.</t>
    </r>
    <r>
      <rPr>
        <b/>
        <sz val="12"/>
        <rFont val="Calibri"/>
        <family val="2"/>
        <scheme val="minor"/>
      </rPr>
      <t xml:space="preserve"> 
Oil Sales</t>
    </r>
  </si>
  <si>
    <r>
      <rPr>
        <b/>
        <sz val="12"/>
        <color rgb="FF0070C0"/>
        <rFont val="Calibri"/>
        <family val="2"/>
        <scheme val="minor"/>
      </rPr>
      <t>2.39.</t>
    </r>
    <r>
      <rPr>
        <b/>
        <sz val="12"/>
        <rFont val="Calibri"/>
        <family val="2"/>
        <scheme val="minor"/>
      </rPr>
      <t xml:space="preserve"> 
Ending Oil Inventory</t>
    </r>
  </si>
  <si>
    <r>
      <rPr>
        <b/>
        <sz val="12"/>
        <color rgb="FF0070C0"/>
        <rFont val="Calibri"/>
        <family val="2"/>
        <scheme val="minor"/>
      </rPr>
      <t>2.40.</t>
    </r>
    <r>
      <rPr>
        <b/>
        <sz val="12"/>
        <rFont val="Calibri"/>
        <family val="2"/>
        <scheme val="minor"/>
      </rPr>
      <t xml:space="preserve"> 
Co-product Yield</t>
    </r>
  </si>
  <si>
    <r>
      <rPr>
        <b/>
        <sz val="12"/>
        <color rgb="FF0070C0"/>
        <rFont val="Calibri"/>
        <family val="2"/>
        <scheme val="minor"/>
      </rPr>
      <t>2.41.</t>
    </r>
    <r>
      <rPr>
        <b/>
        <sz val="12"/>
        <rFont val="Calibri"/>
        <family val="2"/>
        <scheme val="minor"/>
      </rPr>
      <t xml:space="preserve"> 
Beginning Undenatured Ethanol </t>
    </r>
  </si>
  <si>
    <r>
      <rPr>
        <b/>
        <sz val="12"/>
        <color rgb="FF0070C0"/>
        <rFont val="Calibri"/>
        <family val="2"/>
        <scheme val="minor"/>
      </rPr>
      <t xml:space="preserve">2.42. 
</t>
    </r>
    <r>
      <rPr>
        <b/>
        <sz val="12"/>
        <rFont val="Calibri"/>
        <family val="2"/>
        <scheme val="minor"/>
      </rPr>
      <t xml:space="preserve">Denatured Ethanol Sales </t>
    </r>
  </si>
  <si>
    <r>
      <rPr>
        <b/>
        <sz val="12"/>
        <color rgb="FF0070C0"/>
        <rFont val="Calibri"/>
        <family val="2"/>
        <scheme val="minor"/>
      </rPr>
      <t>2.43.</t>
    </r>
    <r>
      <rPr>
        <b/>
        <sz val="12"/>
        <rFont val="Calibri"/>
        <family val="2"/>
        <scheme val="minor"/>
      </rPr>
      <t xml:space="preserve"> 
Undenatured Ethanol Sales</t>
    </r>
  </si>
  <si>
    <r>
      <rPr>
        <b/>
        <sz val="12"/>
        <color rgb="FF0070C0"/>
        <rFont val="Calibri"/>
        <family val="2"/>
        <scheme val="minor"/>
      </rPr>
      <t>2.44.</t>
    </r>
    <r>
      <rPr>
        <b/>
        <sz val="12"/>
        <rFont val="Calibri"/>
        <family val="2"/>
        <scheme val="minor"/>
      </rPr>
      <t xml:space="preserve"> 
Ending Undenatured Ethanol </t>
    </r>
  </si>
  <si>
    <r>
      <rPr>
        <b/>
        <sz val="12"/>
        <color rgb="FF0070C0"/>
        <rFont val="Calibri"/>
        <family val="2"/>
        <scheme val="minor"/>
      </rPr>
      <t>2.45.</t>
    </r>
    <r>
      <rPr>
        <b/>
        <sz val="12"/>
        <rFont val="Calibri"/>
        <family val="2"/>
        <scheme val="minor"/>
      </rPr>
      <t xml:space="preserve"> 
Undenatured Ethanol Produced</t>
    </r>
  </si>
  <si>
    <r>
      <rPr>
        <b/>
        <sz val="12"/>
        <color rgb="FF0070C0"/>
        <rFont val="Calibri"/>
        <family val="2"/>
        <scheme val="minor"/>
      </rPr>
      <t xml:space="preserve">2.46. 
</t>
    </r>
    <r>
      <rPr>
        <b/>
        <sz val="12"/>
        <color theme="1"/>
        <rFont val="Calibri"/>
        <family val="2"/>
        <scheme val="minor"/>
      </rPr>
      <t>Denaturant Data Category</t>
    </r>
  </si>
  <si>
    <r>
      <rPr>
        <b/>
        <sz val="12"/>
        <color rgb="FF0070C0"/>
        <rFont val="Calibri"/>
        <family val="2"/>
        <scheme val="minor"/>
      </rPr>
      <t xml:space="preserve">2.47. 
</t>
    </r>
    <r>
      <rPr>
        <b/>
        <sz val="12"/>
        <rFont val="Calibri"/>
        <family val="2"/>
        <scheme val="minor"/>
      </rPr>
      <t>Beginning Cellulosic Enzyme</t>
    </r>
  </si>
  <si>
    <r>
      <rPr>
        <b/>
        <sz val="12"/>
        <color rgb="FF0070C0"/>
        <rFont val="Calibri"/>
        <family val="2"/>
        <scheme val="minor"/>
      </rPr>
      <t>2.48.</t>
    </r>
    <r>
      <rPr>
        <b/>
        <sz val="12"/>
        <rFont val="Calibri"/>
        <family val="2"/>
        <scheme val="minor"/>
      </rPr>
      <t xml:space="preserve"> 
Cellulosic Enzyme Purchase</t>
    </r>
  </si>
  <si>
    <r>
      <rPr>
        <b/>
        <sz val="12"/>
        <color rgb="FF0070C0"/>
        <rFont val="Calibri"/>
        <family val="2"/>
        <scheme val="minor"/>
      </rPr>
      <t xml:space="preserve">2.49. 
</t>
    </r>
    <r>
      <rPr>
        <b/>
        <sz val="12"/>
        <rFont val="Calibri"/>
        <family val="2"/>
        <scheme val="minor"/>
      </rPr>
      <t>Cellulosic Enzyme Use</t>
    </r>
  </si>
  <si>
    <r>
      <rPr>
        <b/>
        <sz val="12"/>
        <color rgb="FF0070C0"/>
        <rFont val="Calibri"/>
        <family val="2"/>
        <scheme val="minor"/>
      </rPr>
      <t xml:space="preserve">2.50. 
</t>
    </r>
    <r>
      <rPr>
        <b/>
        <sz val="12"/>
        <rFont val="Calibri"/>
        <family val="2"/>
        <scheme val="minor"/>
      </rPr>
      <t>Ending Cellulosic Enzyme</t>
    </r>
  </si>
  <si>
    <r>
      <rPr>
        <b/>
        <sz val="12"/>
        <color rgb="FF0070C0"/>
        <rFont val="Calibri"/>
        <family val="2"/>
        <scheme val="minor"/>
      </rPr>
      <t>3.1.</t>
    </r>
    <r>
      <rPr>
        <b/>
        <sz val="12"/>
        <rFont val="Calibri"/>
        <family val="2"/>
        <scheme val="minor"/>
      </rPr>
      <t xml:space="preserve"> Electricity Mix Region for Fuel</t>
    </r>
  </si>
  <si>
    <r>
      <rPr>
        <b/>
        <sz val="12"/>
        <color rgb="FF0070C0"/>
        <rFont val="Calibri"/>
        <family val="2"/>
        <scheme val="minor"/>
      </rPr>
      <t xml:space="preserve">3.2. 
</t>
    </r>
    <r>
      <rPr>
        <b/>
        <sz val="12"/>
        <rFont val="Calibri"/>
        <family val="2"/>
        <scheme val="minor"/>
      </rPr>
      <t>NG Use</t>
    </r>
  </si>
  <si>
    <t>sorghum</t>
  </si>
  <si>
    <t>corn</t>
  </si>
  <si>
    <t>DDGS</t>
  </si>
  <si>
    <t>WDGS</t>
  </si>
  <si>
    <t>MDGS</t>
  </si>
  <si>
    <t>Corn fiber</t>
  </si>
  <si>
    <t>Total DGS</t>
  </si>
  <si>
    <t>Total DGS Sorghum</t>
  </si>
  <si>
    <t>gCO2e/BTU</t>
  </si>
  <si>
    <t>gCO2e/Gal</t>
  </si>
  <si>
    <t>Chemical usage</t>
  </si>
  <si>
    <t>Percent Corn Use</t>
  </si>
  <si>
    <t>Percent Sorghum Used</t>
  </si>
  <si>
    <t>Drying emissions</t>
  </si>
  <si>
    <t>Finished Fuel Distribution</t>
  </si>
  <si>
    <t>Corn - DDGS</t>
  </si>
  <si>
    <t>Corn - WDGS</t>
  </si>
  <si>
    <t xml:space="preserve">Composite </t>
  </si>
  <si>
    <t>Composite</t>
  </si>
  <si>
    <t>Sorghum - DDGS</t>
  </si>
  <si>
    <t>Sorghum - WDGS</t>
  </si>
  <si>
    <t>Corn - MDGS</t>
  </si>
  <si>
    <t>Sorghum - MDGS</t>
  </si>
  <si>
    <t>Indirect Land Use (ILUC)</t>
  </si>
  <si>
    <t>For Feedstock and Fuel</t>
  </si>
  <si>
    <t>Total DGS from Corn</t>
  </si>
  <si>
    <t>dry tons</t>
  </si>
  <si>
    <t xml:space="preserve">DGS totals </t>
  </si>
  <si>
    <t>dry lbs</t>
  </si>
  <si>
    <t>Gaseous Fuels (at 60F and 1atm):</t>
  </si>
  <si>
    <t xml:space="preserve">GHG Emission Factors </t>
  </si>
  <si>
    <t>Non-combustion (gCO2e/MJ)</t>
  </si>
  <si>
    <t>Enzymes and Yeast (gCO2e/MJ)</t>
  </si>
  <si>
    <t>Corn Farming, Fertilizers, N2O in soil</t>
  </si>
  <si>
    <t>N2O in soil</t>
  </si>
  <si>
    <t>Total, gCO2e/bushel</t>
  </si>
  <si>
    <t>Sorghum Farming, Fertilizers, N2O in soil</t>
  </si>
  <si>
    <t>N2O is soil</t>
  </si>
  <si>
    <t>Total, gCO2e/bone-dry lb</t>
  </si>
  <si>
    <t>3) Unit Conversion</t>
  </si>
  <si>
    <t>Co-product Credit - Corn Ethanol</t>
  </si>
  <si>
    <t>CARBOB CI *</t>
  </si>
  <si>
    <r>
      <t>Natural Gas Usage,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</si>
  <si>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Natural Gas Usage for Drying,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</si>
  <si>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Electricity Usage,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</si>
  <si>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t>Corn Feedstock Usage</t>
  </si>
  <si>
    <t>Sorghum Feedstock Usage</t>
  </si>
  <si>
    <t>Sorghum Farming, Fertilizers, and N2O in soil Emissions</t>
  </si>
  <si>
    <t>Corn Farming, Fertilizers, and N2O in soil Emissions</t>
  </si>
  <si>
    <t>Corn Transportation Emissions</t>
  </si>
  <si>
    <t>Total DGS (dry basis)</t>
  </si>
  <si>
    <t>DGS allocated to Sorghum</t>
  </si>
  <si>
    <t>Drying emissions Allocated to Corn</t>
  </si>
  <si>
    <t>Drying Emissions Allocated to Sorghum</t>
  </si>
  <si>
    <t>DGS allocated to Corn</t>
  </si>
  <si>
    <t>Allocated Co-Product Credit Emissions</t>
  </si>
  <si>
    <t>Allocated Ethanol Gallons</t>
  </si>
  <si>
    <t xml:space="preserve">Allocated Natural Gas Emissions </t>
  </si>
  <si>
    <t xml:space="preserve">Allocated Electricity Emissions </t>
  </si>
  <si>
    <t>Allocated Truck Transportation Emissions</t>
  </si>
  <si>
    <t>Allocated Rail Transportation Emissions</t>
  </si>
  <si>
    <t xml:space="preserve">Electricity emissions </t>
  </si>
  <si>
    <t xml:space="preserve">NG emissions </t>
  </si>
  <si>
    <t xml:space="preserve">Truck </t>
  </si>
  <si>
    <t xml:space="preserve">Rail </t>
  </si>
  <si>
    <t xml:space="preserve"> gCO2e</t>
  </si>
  <si>
    <t xml:space="preserve">Total Ethanol Gallons Allocated (gals) </t>
  </si>
  <si>
    <t>Loss Factor</t>
  </si>
  <si>
    <t xml:space="preserve">Corn Ethanol Composite CI, g/MJ </t>
  </si>
  <si>
    <t xml:space="preserve">Sorghum Ethanol (Composite CI), g/MJ </t>
  </si>
  <si>
    <t>Corn Ethanol (Dry DGS) CI, g/MJ</t>
  </si>
  <si>
    <t>Sorghum Ethanol (Dry DGS) CI, g/MJ</t>
  </si>
  <si>
    <t>Corn Ethanol (Modified DGS) CI, g/MJ</t>
  </si>
  <si>
    <t>Sorghum Ethanol (Modified DGS) CI, g/MJ</t>
  </si>
  <si>
    <t>Corn Ethanol (Wet DGS) CI, g/MJ</t>
  </si>
  <si>
    <t>Sorghum Ethanol (Wet DGS) CI, g/MJ</t>
  </si>
  <si>
    <t>Column3</t>
  </si>
  <si>
    <t>Allocation Calculations</t>
  </si>
  <si>
    <t>Pathway Summary and Estimated CI (g/MJ)</t>
  </si>
  <si>
    <t>Section 4. CI Calculation Details</t>
  </si>
  <si>
    <r>
      <t>gCO</t>
    </r>
    <r>
      <rPr>
        <i/>
        <vertAlign val="sub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e</t>
    </r>
  </si>
  <si>
    <r>
      <t>From EtOH Plant to railyard, gCO</t>
    </r>
    <r>
      <rPr>
        <i/>
        <vertAlign val="sub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e</t>
    </r>
  </si>
  <si>
    <r>
      <t>From terminal to fuel stations, gCO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e</t>
    </r>
  </si>
  <si>
    <r>
      <t>Denaturant CI,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</si>
  <si>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Indirect Land Use,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</si>
  <si>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Non-Combustion CI,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</si>
  <si>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</t>
    </r>
  </si>
  <si>
    <r>
      <rPr>
        <b/>
        <sz val="12"/>
        <color rgb="FF0070C0"/>
        <rFont val="Calibri"/>
        <family val="2"/>
        <scheme val="minor"/>
      </rPr>
      <t xml:space="preserve">2.19. 
</t>
    </r>
    <r>
      <rPr>
        <b/>
        <sz val="12"/>
        <rFont val="Calibri"/>
        <family val="2"/>
        <scheme val="minor"/>
      </rPr>
      <t>Drying Energy (metered)</t>
    </r>
  </si>
  <si>
    <r>
      <rPr>
        <b/>
        <sz val="12"/>
        <color rgb="FF0070C0"/>
        <rFont val="Calibri"/>
        <family val="2"/>
        <scheme val="minor"/>
      </rPr>
      <t xml:space="preserve">2.25. 
</t>
    </r>
    <r>
      <rPr>
        <b/>
        <sz val="12"/>
        <rFont val="Calibri"/>
        <family val="2"/>
        <scheme val="minor"/>
      </rPr>
      <t>Drying Energy (metered)</t>
    </r>
  </si>
  <si>
    <r>
      <t>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e/kWh</t>
    </r>
  </si>
  <si>
    <r>
      <t>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e/gal-mile</t>
    </r>
  </si>
  <si>
    <r>
      <t>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e/mmBTU NG</t>
    </r>
  </si>
  <si>
    <r>
      <t>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e/lb Enzyme</t>
    </r>
  </si>
  <si>
    <r>
      <t>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e/lb DGS</t>
    </r>
  </si>
  <si>
    <r>
      <t>GHG Emissions, 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</t>
    </r>
  </si>
  <si>
    <t>Section 1.  Applicant Information</t>
  </si>
  <si>
    <t>Section 3. Fuel Production Energy Consumption and Fuel Transport Data</t>
  </si>
  <si>
    <t>Section 2. Feedstock Production Data for Starch Ethanol Production</t>
  </si>
  <si>
    <r>
      <t>Total Carbon Intensity (gCO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e/MJ)</t>
    </r>
  </si>
  <si>
    <r>
      <t>Conservative Margin of Safety (gCO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e/MJ)</t>
    </r>
  </si>
  <si>
    <t>1 metric ton</t>
  </si>
  <si>
    <t>metric ton</t>
  </si>
  <si>
    <t>mmBTU, HHV</t>
  </si>
  <si>
    <t>mmBTU (HHV)</t>
  </si>
  <si>
    <t>Total mmBTU in HHV</t>
  </si>
  <si>
    <t>Convert to mmBTU, in LHV</t>
  </si>
  <si>
    <t>Convert to BTU/gallons fuel throughput</t>
  </si>
  <si>
    <t>BTU/gal</t>
  </si>
  <si>
    <t>BTU/ft3</t>
  </si>
  <si>
    <t>grams/ft3</t>
  </si>
  <si>
    <r>
      <t>Ethanol Transport HDD Truck,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</si>
  <si>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Ethanol Transport Rail,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</si>
  <si>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Ethanol Distribution,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</si>
  <si>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Co-product Credit,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</si>
  <si>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Corn/Sorghum Transport,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</si>
  <si>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Corn /Sorghum Farming, Fertilizers and Ag Chemicals, N2O in Soil, gCO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e/MJ</t>
    </r>
  </si>
  <si>
    <r>
      <t>gCO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e</t>
    </r>
  </si>
  <si>
    <t>DGS</t>
  </si>
  <si>
    <t>Allocated Biomass Emissions</t>
  </si>
  <si>
    <t>Biogas Usage and Transportation, gCO2e/MJ</t>
  </si>
  <si>
    <t>Allocated Biogas Usage and Transportation Emissions</t>
  </si>
  <si>
    <t>Biomass Usage and Transportation, gCO2e/MJ</t>
  </si>
  <si>
    <r>
      <rPr>
        <b/>
        <sz val="12"/>
        <color rgb="FF0070C0"/>
        <rFont val="Calibri"/>
        <family val="2"/>
        <scheme val="minor"/>
      </rPr>
      <t xml:space="preserve">3.3. </t>
    </r>
    <r>
      <rPr>
        <b/>
        <sz val="12"/>
        <rFont val="Calibri"/>
        <family val="2"/>
        <scheme val="minor"/>
      </rPr>
      <t xml:space="preserve">
Biogas Use</t>
    </r>
  </si>
  <si>
    <r>
      <rPr>
        <b/>
        <sz val="12"/>
        <color rgb="FF0070C0"/>
        <rFont val="Calibri"/>
        <family val="2"/>
        <scheme val="minor"/>
      </rPr>
      <t>3.5.</t>
    </r>
    <r>
      <rPr>
        <b/>
        <sz val="12"/>
        <rFont val="Calibri"/>
        <family val="2"/>
        <scheme val="minor"/>
      </rPr>
      <t xml:space="preserve">
Biomass Moisture</t>
    </r>
  </si>
  <si>
    <r>
      <rPr>
        <b/>
        <sz val="12"/>
        <color rgb="FF0070C0"/>
        <rFont val="Calibri"/>
        <family val="2"/>
        <scheme val="minor"/>
      </rPr>
      <t xml:space="preserve">3.7. 
</t>
    </r>
    <r>
      <rPr>
        <b/>
        <sz val="12"/>
        <rFont val="Calibri"/>
        <family val="2"/>
        <scheme val="minor"/>
      </rPr>
      <t>Electricity Use from grid</t>
    </r>
  </si>
  <si>
    <t>Allocated Biomass Transportation Emissions</t>
  </si>
  <si>
    <r>
      <rPr>
        <b/>
        <sz val="12"/>
        <color rgb="FF0070C0"/>
        <rFont val="Calibri"/>
        <family val="2"/>
        <scheme val="minor"/>
      </rPr>
      <t xml:space="preserve">3.8. 
</t>
    </r>
    <r>
      <rPr>
        <b/>
        <sz val="12"/>
        <rFont val="Calibri"/>
        <family val="2"/>
        <scheme val="minor"/>
      </rPr>
      <t>Electricity from Co-located Solar or Wind</t>
    </r>
  </si>
  <si>
    <r>
      <rPr>
        <b/>
        <sz val="12"/>
        <color rgb="FF0070C0"/>
        <rFont val="Calibri"/>
        <family val="2"/>
        <scheme val="minor"/>
      </rPr>
      <t xml:space="preserve">3.9. </t>
    </r>
    <r>
      <rPr>
        <b/>
        <sz val="12"/>
        <rFont val="Calibri"/>
        <family val="2"/>
        <scheme val="minor"/>
      </rPr>
      <t>Finished Fuel Transport</t>
    </r>
  </si>
  <si>
    <r>
      <rPr>
        <b/>
        <sz val="12"/>
        <color rgb="FF0070C0"/>
        <rFont val="Calibri"/>
        <family val="2"/>
        <scheme val="minor"/>
      </rPr>
      <t xml:space="preserve">3.9.a. </t>
    </r>
    <r>
      <rPr>
        <b/>
        <sz val="12"/>
        <color theme="1"/>
        <rFont val="Calibri"/>
        <family val="2"/>
        <scheme val="minor"/>
      </rPr>
      <t>By Rail</t>
    </r>
  </si>
  <si>
    <r>
      <rPr>
        <b/>
        <sz val="12"/>
        <color rgb="FF0070C0"/>
        <rFont val="Calibri"/>
        <family val="2"/>
        <scheme val="minor"/>
      </rPr>
      <t xml:space="preserve">3.9.b. </t>
    </r>
    <r>
      <rPr>
        <b/>
        <sz val="12"/>
        <color theme="1"/>
        <rFont val="Calibri"/>
        <family val="2"/>
        <scheme val="minor"/>
      </rPr>
      <t>By HDD Truck</t>
    </r>
  </si>
  <si>
    <r>
      <rPr>
        <b/>
        <sz val="12"/>
        <color rgb="FF0070C0"/>
        <rFont val="Calibri"/>
        <family val="2"/>
        <scheme val="minor"/>
      </rPr>
      <t>3.6.</t>
    </r>
    <r>
      <rPr>
        <b/>
        <sz val="12"/>
        <rFont val="Calibri"/>
        <family val="2"/>
        <scheme val="minor"/>
      </rPr>
      <t xml:space="preserve">
Biomass Transport</t>
    </r>
  </si>
  <si>
    <t>Pure Methane</t>
  </si>
  <si>
    <t>Biogas, HHV in MMBtu</t>
  </si>
  <si>
    <t>Biomass, Tons</t>
  </si>
  <si>
    <t>Application Number</t>
  </si>
  <si>
    <r>
      <rPr>
        <b/>
        <sz val="11"/>
        <color rgb="FF0070C0"/>
        <rFont val="Calibri"/>
        <family val="2"/>
        <scheme val="minor"/>
      </rPr>
      <t>1.3.</t>
    </r>
    <r>
      <rPr>
        <b/>
        <sz val="11"/>
        <rFont val="Calibri"/>
        <family val="2"/>
        <scheme val="minor"/>
      </rPr>
      <t xml:space="preserve"> Company ID </t>
    </r>
  </si>
  <si>
    <r>
      <rPr>
        <b/>
        <sz val="11"/>
        <color rgb="FF0070C0"/>
        <rFont val="Calibri"/>
        <family val="2"/>
        <scheme val="minor"/>
      </rPr>
      <t>1.4.</t>
    </r>
    <r>
      <rPr>
        <b/>
        <sz val="11"/>
        <rFont val="Calibri"/>
        <family val="2"/>
        <scheme val="minor"/>
      </rPr>
      <t xml:space="preserve"> Facility ID</t>
    </r>
  </si>
  <si>
    <r>
      <rPr>
        <b/>
        <sz val="11"/>
        <color rgb="FF0070C0"/>
        <rFont val="Calibri"/>
        <family val="2"/>
        <scheme val="minor"/>
      </rPr>
      <t>1.5.</t>
    </r>
    <r>
      <rPr>
        <b/>
        <sz val="11"/>
        <rFont val="Calibri"/>
        <family val="2"/>
        <scheme val="minor"/>
      </rPr>
      <t xml:space="preserve"> Ethanol Production Location 
(City, State)</t>
    </r>
  </si>
  <si>
    <r>
      <rPr>
        <b/>
        <sz val="12"/>
        <color rgb="FF0070C0"/>
        <rFont val="Calibri"/>
        <family val="2"/>
        <scheme val="minor"/>
      </rPr>
      <t>2.13.</t>
    </r>
    <r>
      <rPr>
        <b/>
        <sz val="12"/>
        <rFont val="Calibri"/>
        <family val="2"/>
        <scheme val="minor"/>
      </rPr>
      <t xml:space="preserve"> Sorghum Transport from Collection Center to Ethanol Plant 
(Monthly weighted average)</t>
    </r>
  </si>
  <si>
    <r>
      <rPr>
        <b/>
        <sz val="12"/>
        <color rgb="FF0070C0"/>
        <rFont val="Calibri"/>
        <family val="2"/>
        <scheme val="minor"/>
      </rPr>
      <t>2.7.a</t>
    </r>
    <r>
      <rPr>
        <b/>
        <sz val="12"/>
        <color theme="1"/>
        <rFont val="Calibri"/>
        <family val="2"/>
        <scheme val="minor"/>
      </rPr>
      <t xml:space="preserve">
Corn Transported by HDDT 
(bushels)</t>
    </r>
  </si>
  <si>
    <r>
      <rPr>
        <b/>
        <sz val="12"/>
        <color rgb="FF0070C0"/>
        <rFont val="Calibri"/>
        <family val="2"/>
        <scheme val="minor"/>
      </rPr>
      <t>2.7.c</t>
    </r>
    <r>
      <rPr>
        <b/>
        <sz val="12"/>
        <color theme="1"/>
        <rFont val="Calibri"/>
        <family val="2"/>
        <scheme val="minor"/>
      </rPr>
      <t xml:space="preserve">
Corn Transported by Rail 
(bushels)</t>
    </r>
  </si>
  <si>
    <r>
      <rPr>
        <b/>
        <sz val="12"/>
        <color rgb="FF0070C0"/>
        <rFont val="Calibri"/>
        <family val="2"/>
        <scheme val="minor"/>
      </rPr>
      <t>2.18.</t>
    </r>
    <r>
      <rPr>
        <b/>
        <sz val="12"/>
        <rFont val="Calibri"/>
        <family val="2"/>
        <scheme val="minor"/>
      </rPr>
      <t xml:space="preserve"> 
Moisture Content 
(Monthly weighted average)</t>
    </r>
  </si>
  <si>
    <r>
      <rPr>
        <b/>
        <sz val="12"/>
        <color rgb="FF0070C0"/>
        <rFont val="Calibri"/>
        <family val="2"/>
        <scheme val="minor"/>
      </rPr>
      <t xml:space="preserve">2.24. 
</t>
    </r>
    <r>
      <rPr>
        <b/>
        <sz val="12"/>
        <rFont val="Calibri"/>
        <family val="2"/>
        <scheme val="minor"/>
      </rPr>
      <t>Moisture Content 
(Monthly weighted average)</t>
    </r>
  </si>
  <si>
    <r>
      <rPr>
        <b/>
        <sz val="12"/>
        <color rgb="FF0070C0"/>
        <rFont val="Calibri"/>
        <family val="2"/>
        <scheme val="minor"/>
      </rPr>
      <t>3.4.a.</t>
    </r>
    <r>
      <rPr>
        <b/>
        <sz val="12"/>
        <rFont val="Calibri"/>
        <family val="2"/>
        <scheme val="minor"/>
      </rPr>
      <t xml:space="preserve">
Emission Factor for Biomass 
gCO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e/dry ton</t>
    </r>
  </si>
  <si>
    <r>
      <rPr>
        <b/>
        <sz val="12"/>
        <color rgb="FF0070C0"/>
        <rFont val="Calibri"/>
        <family val="2"/>
        <scheme val="minor"/>
      </rPr>
      <t>3.6.a.</t>
    </r>
    <r>
      <rPr>
        <b/>
        <sz val="12"/>
        <rFont val="Calibri"/>
        <family val="2"/>
        <scheme val="minor"/>
      </rPr>
      <t xml:space="preserve">
Emission Factor for Biomass Transportation
gCO2e/dry ton-mile</t>
    </r>
  </si>
  <si>
    <r>
      <rPr>
        <b/>
        <sz val="12"/>
        <color rgb="FF0070C0"/>
        <rFont val="Calibri"/>
        <family val="2"/>
        <scheme val="minor"/>
      </rPr>
      <t>3.3.a.</t>
    </r>
    <r>
      <rPr>
        <b/>
        <sz val="12"/>
        <rFont val="Calibri"/>
        <family val="2"/>
        <scheme val="minor"/>
      </rPr>
      <t xml:space="preserve">
Emission Factor for Biogas 
gCO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e/mmBTU</t>
    </r>
  </si>
  <si>
    <r>
      <rPr>
        <b/>
        <sz val="12"/>
        <color rgb="FF0070C0"/>
        <rFont val="Calibri"/>
        <family val="2"/>
        <scheme val="minor"/>
      </rPr>
      <t>3.4.</t>
    </r>
    <r>
      <rPr>
        <b/>
        <sz val="12"/>
        <rFont val="Calibri"/>
        <family val="2"/>
        <scheme val="minor"/>
      </rPr>
      <t xml:space="preserve">
Biomass Use</t>
    </r>
  </si>
  <si>
    <t>Sorghum Transportation Emissions</t>
  </si>
  <si>
    <t>Parameters</t>
  </si>
  <si>
    <r>
      <rPr>
        <b/>
        <sz val="11"/>
        <color rgb="FF0070C0"/>
        <rFont val="Calibri"/>
        <family val="2"/>
        <scheme val="minor"/>
      </rPr>
      <t>1.7.</t>
    </r>
    <r>
      <rPr>
        <b/>
        <sz val="11"/>
        <rFont val="Calibri"/>
        <family val="2"/>
        <scheme val="minor"/>
      </rPr>
      <t xml:space="preserve"> Electricity Mix Region for Feedstock</t>
    </r>
  </si>
  <si>
    <r>
      <rPr>
        <b/>
        <sz val="11"/>
        <color theme="8" tint="-0.24994659260841701"/>
        <rFont val="Calibri"/>
        <family val="2"/>
        <scheme val="minor"/>
      </rPr>
      <t>1.8.</t>
    </r>
    <r>
      <rPr>
        <sz val="11"/>
        <color theme="8" tint="-0.2499465926084170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Provisional Pathway?</t>
    </r>
  </si>
  <si>
    <r>
      <rPr>
        <b/>
        <sz val="11"/>
        <color rgb="FF0070C0"/>
        <rFont val="Calibri"/>
        <family val="2"/>
        <scheme val="minor"/>
      </rPr>
      <t>1.2</t>
    </r>
    <r>
      <rPr>
        <b/>
        <sz val="11"/>
        <color theme="1"/>
        <rFont val="Calibri"/>
        <family val="2"/>
        <scheme val="minor"/>
      </rPr>
      <t>. Application Number</t>
    </r>
  </si>
  <si>
    <r>
      <rPr>
        <b/>
        <sz val="11"/>
        <color rgb="FF0070C0"/>
        <rFont val="Calibri"/>
        <family val="2"/>
        <scheme val="minor"/>
      </rPr>
      <t>1.6.</t>
    </r>
    <r>
      <rPr>
        <b/>
        <sz val="11"/>
        <rFont val="Calibri"/>
        <family val="2"/>
        <scheme val="minor"/>
      </rPr>
      <t xml:space="preserve"> Application Description</t>
    </r>
  </si>
  <si>
    <t>4) Corn Bushel Weight</t>
  </si>
  <si>
    <t>lb/wet bushel</t>
  </si>
  <si>
    <t>lb/dry bushel</t>
  </si>
  <si>
    <t>User-Defined for Corn Transport</t>
  </si>
  <si>
    <r>
      <rPr>
        <b/>
        <sz val="12"/>
        <color rgb="FF0070C0"/>
        <rFont val="Calibri"/>
        <family val="2"/>
        <scheme val="minor"/>
      </rPr>
      <t xml:space="preserve">2.1. 
</t>
    </r>
    <r>
      <rPr>
        <b/>
        <sz val="12"/>
        <rFont val="Calibri"/>
        <family val="2"/>
        <scheme val="minor"/>
      </rPr>
      <t>Reporting Month
(MM/YYYY)</t>
    </r>
  </si>
  <si>
    <t>No</t>
  </si>
  <si>
    <t>User-Defined for Sorghum Transport</t>
  </si>
  <si>
    <t>Denaturant as Standard Value</t>
  </si>
  <si>
    <t>Allocated Denatured Ethanol Gallons</t>
  </si>
  <si>
    <t>Correspondent Volumes (denatured gallons)</t>
  </si>
  <si>
    <t xml:space="preserve">Total Denatured Ethanol Gallons Allocated (gals) </t>
  </si>
  <si>
    <t>Gallons 
@ 60o F</t>
  </si>
  <si>
    <t>Corn/Sorghum Fiber Ethanol</t>
  </si>
  <si>
    <t>Corn/Sorghum Fiber Ethanol CI, g/MJ</t>
  </si>
  <si>
    <r>
      <rPr>
        <b/>
        <sz val="12"/>
        <color rgb="FF0070C0"/>
        <rFont val="Calibri"/>
        <family val="2"/>
        <scheme val="minor"/>
      </rPr>
      <t xml:space="preserve">2.51. 
</t>
    </r>
    <r>
      <rPr>
        <b/>
        <sz val="12"/>
        <rFont val="Calibri"/>
        <family val="2"/>
        <scheme val="minor"/>
      </rPr>
      <t>Corn/Sorghum</t>
    </r>
    <r>
      <rPr>
        <b/>
        <sz val="12"/>
        <color rgb="FF0070C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Fiber Allocation</t>
    </r>
  </si>
  <si>
    <r>
      <rPr>
        <b/>
        <sz val="12"/>
        <color rgb="FF0070C0"/>
        <rFont val="Calibri"/>
        <family val="2"/>
        <scheme val="minor"/>
      </rPr>
      <t xml:space="preserve">2.52. 
</t>
    </r>
    <r>
      <rPr>
        <b/>
        <sz val="12"/>
        <rFont val="Calibri"/>
        <family val="2"/>
        <scheme val="minor"/>
      </rPr>
      <t>Undenatured Corn/Sorghum
Fiber Ethanol</t>
    </r>
  </si>
  <si>
    <t>Corn/Sorghum Fiber</t>
  </si>
  <si>
    <t xml:space="preserve">Corn/Sorghum Fiber </t>
  </si>
  <si>
    <t>Corn/Sorghum Fiber Natural Gas and Electricity Emissions</t>
  </si>
  <si>
    <t>Corn/Sorghum Fiber Transportation Emissions</t>
  </si>
  <si>
    <t xml:space="preserve">Denatured Volume, gal </t>
  </si>
  <si>
    <t>Denatured Volume, gal</t>
  </si>
  <si>
    <t xml:space="preserve">Denatured Ethanol Volume, gal </t>
  </si>
  <si>
    <t>Ethanol Yield, gal/bushels</t>
  </si>
  <si>
    <t xml:space="preserve">2010 Denaturant CI (CARBOB CI without tailpipe N2O &amp; CH4) </t>
  </si>
  <si>
    <t>Gasoline blendstock</t>
  </si>
  <si>
    <t>Natiral Gas for Ethanol Production (g CO2e/MMBtu)</t>
  </si>
  <si>
    <t>2-WAMX Mix</t>
  </si>
  <si>
    <t>31-ORMX Mix</t>
  </si>
  <si>
    <t>32-User Defined Mix</t>
  </si>
  <si>
    <r>
      <t>Washington EtOH Distribution (gCO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e/gal-mile)</t>
    </r>
  </si>
  <si>
    <t>HDT Truck</t>
  </si>
  <si>
    <t>Barge</t>
  </si>
  <si>
    <t>Natiral Gas for Drying DGS (g CO2e/MMBtu)</t>
  </si>
  <si>
    <t>Tier 1 Simplified CI Calculator for Starch and Fiber Ethanol</t>
  </si>
  <si>
    <t>DGS Displacement Ratio (lb/lb DGS)</t>
  </si>
  <si>
    <t>SMB</t>
  </si>
  <si>
    <t>HDDT</t>
  </si>
  <si>
    <t>Corn Transport</t>
  </si>
  <si>
    <t>MDT Truck - Farm to Stack</t>
  </si>
  <si>
    <r>
      <t xml:space="preserve">Greenhouse Gases Emissions Factors Used in WA-GREET for Carbon Intensity Calculations
</t>
    </r>
    <r>
      <rPr>
        <b/>
        <sz val="12"/>
        <color rgb="FFFF0000"/>
        <rFont val="Calibri"/>
        <family val="2"/>
        <scheme val="minor"/>
      </rPr>
      <t>(see "WA-GREET for EF Table")</t>
    </r>
  </si>
  <si>
    <t>Summary of the Tier 1 Starch and Fiber Ethanol Pathway(s) 
Release Date:  March 15, 2022</t>
  </si>
  <si>
    <r>
      <t>From railyard to WA railyard, gCO</t>
    </r>
    <r>
      <rPr>
        <i/>
        <vertAlign val="sub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</si>
</sst>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0"/>
    <numFmt numFmtId="168" formatCode="#,##0.0"/>
    <numFmt numFmtId="169" formatCode="#,##0.000"/>
    <numFmt numFmtId="170" formatCode="0.0%"/>
    <numFmt numFmtId="171" formatCode="#,##0.00000"/>
    <numFmt numFmtId="172" formatCode="#,##0.0000"/>
    <numFmt numFmtId="173" formatCode="#,##0.000000"/>
    <numFmt numFmtId="174" formatCode="#,##0.0000000"/>
    <numFmt numFmtId="175" formatCode="#,##0.000000000"/>
    <numFmt numFmtId="176" formatCode="#,##0.0000000000"/>
    <numFmt numFmtId="177" formatCode="#,##0.000_);\(#,##0.000\)"/>
    <numFmt numFmtId="178" formatCode="0.0"/>
    <numFmt numFmtId="179" formatCode="0,000"/>
    <numFmt numFmtId="180" formatCode="_ [$€-2]\ * #,##0.00_ ;_ [$€-2]\ * \-#,##0.00_ ;_ [$€-2]\ * &quot;-&quot;??_ "/>
    <numFmt numFmtId="181" formatCode="[$-409]mmmm\-yy;@"/>
    <numFmt numFmtId="182" formatCode="#,##0.0_);\(#,##0.0\)"/>
    <numFmt numFmtId="183" formatCode="#,##0.00;[Red]#,##0.00"/>
    <numFmt numFmtId="184" formatCode="0.00_);[Red]\(0.00\)"/>
    <numFmt numFmtId="185" formatCode="0.000000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b/>
      <sz val="11"/>
      <color theme="1" tint="0.149998474074526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vertAlign val="subscript"/>
      <sz val="11"/>
      <color theme="0"/>
      <name val="Arial"/>
      <family val="2"/>
    </font>
    <font>
      <b/>
      <sz val="13"/>
      <color rgb="FFFF0000"/>
      <name val="Calibri"/>
      <family val="2"/>
      <scheme val="minor"/>
    </font>
    <font>
      <b/>
      <sz val="25"/>
      <color theme="1" tint="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8"/>
      <color indexed="56"/>
      <name val="Cambria"/>
      <family val="2"/>
    </font>
    <font>
      <vertAlign val="sub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vertAlign val="subscript"/>
      <sz val="12"/>
      <name val="Calibri"/>
      <family val="2"/>
      <scheme val="minor"/>
    </font>
    <font>
      <b/>
      <sz val="26"/>
      <color rgb="FFFF0000"/>
      <name val="Arial"/>
      <family val="2"/>
    </font>
    <font>
      <b/>
      <sz val="26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rgb="FFF2F2F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329696"/>
        <bgColor indexed="64"/>
      </patternFill>
    </fill>
    <fill>
      <patternFill patternType="solid">
        <fgColor theme="0" tint="-0.249977111117893"/>
        <bgColor indexed="64"/>
      </patternFill>
    </fill>
  </fills>
  <borders count="25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theme="4" tint="0.59996337778862885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 style="thin">
        <color theme="4" tint="0.59996337778862885"/>
      </bottom>
      <diagonal/>
    </border>
    <border>
      <left/>
      <right style="medium">
        <color indexed="64"/>
      </right>
      <top/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/>
      <diagonal/>
    </border>
    <border>
      <left/>
      <right style="medium">
        <color indexed="64"/>
      </right>
      <top style="thin">
        <color theme="4" tint="0.59996337778862885"/>
      </top>
      <bottom/>
      <diagonal/>
    </border>
    <border>
      <left style="medium">
        <color indexed="64"/>
      </left>
      <right/>
      <top/>
      <bottom style="thin">
        <color theme="3" tint="0.59996337778862885"/>
      </bottom>
      <diagonal/>
    </border>
    <border>
      <left/>
      <right style="medium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/>
      <diagonal/>
    </border>
    <border>
      <left/>
      <right style="medium">
        <color indexed="64"/>
      </right>
      <top style="thin">
        <color theme="3" tint="0.59996337778862885"/>
      </top>
      <bottom/>
      <diagonal/>
    </border>
    <border>
      <left style="medium">
        <color indexed="64"/>
      </left>
      <right/>
      <top style="thin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</borders>
  <cellStyleXfs count="142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83"/>
    <xf numFmtId="180" fontId="52" fillId="11" borderId="0" applyNumberFormat="0" applyBorder="0" applyAlignment="0" applyProtection="0"/>
    <xf numFmtId="180" fontId="52" fillId="12" borderId="0" applyNumberFormat="0" applyBorder="0" applyAlignment="0" applyProtection="0"/>
    <xf numFmtId="180" fontId="52" fillId="13" borderId="0" applyNumberFormat="0" applyBorder="0" applyAlignment="0" applyProtection="0"/>
    <xf numFmtId="180" fontId="52" fillId="14" borderId="0" applyNumberFormat="0" applyBorder="0" applyAlignment="0" applyProtection="0"/>
    <xf numFmtId="180" fontId="52" fillId="15" borderId="0" applyNumberFormat="0" applyBorder="0" applyAlignment="0" applyProtection="0"/>
    <xf numFmtId="180" fontId="52" fillId="16" borderId="0" applyNumberFormat="0" applyBorder="0" applyAlignment="0" applyProtection="0"/>
    <xf numFmtId="180" fontId="52" fillId="17" borderId="0" applyNumberFormat="0" applyBorder="0" applyAlignment="0" applyProtection="0"/>
    <xf numFmtId="180" fontId="52" fillId="18" borderId="0" applyNumberFormat="0" applyBorder="0" applyAlignment="0" applyProtection="0"/>
    <xf numFmtId="180" fontId="52" fillId="19" borderId="0" applyNumberFormat="0" applyBorder="0" applyAlignment="0" applyProtection="0"/>
    <xf numFmtId="180" fontId="52" fillId="14" borderId="0" applyNumberFormat="0" applyBorder="0" applyAlignment="0" applyProtection="0"/>
    <xf numFmtId="180" fontId="52" fillId="17" borderId="0" applyNumberFormat="0" applyBorder="0" applyAlignment="0" applyProtection="0"/>
    <xf numFmtId="180" fontId="52" fillId="20" borderId="0" applyNumberFormat="0" applyBorder="0" applyAlignment="0" applyProtection="0"/>
    <xf numFmtId="180" fontId="53" fillId="21" borderId="0" applyNumberFormat="0" applyBorder="0" applyAlignment="0" applyProtection="0"/>
    <xf numFmtId="180" fontId="53" fillId="18" borderId="0" applyNumberFormat="0" applyBorder="0" applyAlignment="0" applyProtection="0"/>
    <xf numFmtId="180" fontId="53" fillId="19" borderId="0" applyNumberFormat="0" applyBorder="0" applyAlignment="0" applyProtection="0"/>
    <xf numFmtId="180" fontId="53" fillId="22" borderId="0" applyNumberFormat="0" applyBorder="0" applyAlignment="0" applyProtection="0"/>
    <xf numFmtId="180" fontId="53" fillId="23" borderId="0" applyNumberFormat="0" applyBorder="0" applyAlignment="0" applyProtection="0"/>
    <xf numFmtId="180" fontId="53" fillId="24" borderId="0" applyNumberFormat="0" applyBorder="0" applyAlignment="0" applyProtection="0"/>
    <xf numFmtId="180" fontId="53" fillId="25" borderId="0" applyNumberFormat="0" applyBorder="0" applyAlignment="0" applyProtection="0"/>
    <xf numFmtId="180" fontId="53" fillId="26" borderId="0" applyNumberFormat="0" applyBorder="0" applyAlignment="0" applyProtection="0"/>
    <xf numFmtId="180" fontId="53" fillId="27" borderId="0" applyNumberFormat="0" applyBorder="0" applyAlignment="0" applyProtection="0"/>
    <xf numFmtId="180" fontId="53" fillId="22" borderId="0" applyNumberFormat="0" applyBorder="0" applyAlignment="0" applyProtection="0"/>
    <xf numFmtId="180" fontId="53" fillId="23" borderId="0" applyNumberFormat="0" applyBorder="0" applyAlignment="0" applyProtection="0"/>
    <xf numFmtId="180" fontId="53" fillId="28" borderId="0" applyNumberFormat="0" applyBorder="0" applyAlignment="0" applyProtection="0"/>
    <xf numFmtId="180" fontId="54" fillId="12" borderId="0" applyNumberFormat="0" applyBorder="0" applyAlignment="0" applyProtection="0"/>
    <xf numFmtId="180" fontId="55" fillId="29" borderId="137" applyNumberFormat="0" applyAlignment="0" applyProtection="0"/>
    <xf numFmtId="180" fontId="56" fillId="30" borderId="138" applyNumberFormat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57" fillId="0" borderId="0" applyNumberFormat="0" applyFill="0" applyBorder="0" applyAlignment="0" applyProtection="0"/>
    <xf numFmtId="180" fontId="58" fillId="13" borderId="0" applyNumberFormat="0" applyBorder="0" applyAlignment="0" applyProtection="0"/>
    <xf numFmtId="180" fontId="59" fillId="0" borderId="139" applyNumberFormat="0" applyFill="0" applyAlignment="0" applyProtection="0"/>
    <xf numFmtId="180" fontId="60" fillId="0" borderId="140" applyNumberFormat="0" applyFill="0" applyAlignment="0" applyProtection="0"/>
    <xf numFmtId="180" fontId="61" fillId="0" borderId="141" applyNumberFormat="0" applyFill="0" applyAlignment="0" applyProtection="0"/>
    <xf numFmtId="180" fontId="61" fillId="0" borderId="0" applyNumberFormat="0" applyFill="0" applyBorder="0" applyAlignment="0" applyProtection="0"/>
    <xf numFmtId="180" fontId="62" fillId="0" borderId="0" applyNumberFormat="0" applyFill="0" applyBorder="0" applyAlignment="0" applyProtection="0">
      <alignment vertical="top"/>
      <protection locked="0"/>
    </xf>
    <xf numFmtId="180" fontId="63" fillId="16" borderId="137" applyNumberFormat="0" applyAlignment="0" applyProtection="0"/>
    <xf numFmtId="180" fontId="64" fillId="0" borderId="142" applyNumberFormat="0" applyFill="0" applyAlignment="0" applyProtection="0"/>
    <xf numFmtId="180" fontId="65" fillId="31" borderId="0" applyNumberFormat="0" applyBorder="0" applyAlignment="0" applyProtection="0"/>
    <xf numFmtId="180" fontId="6" fillId="32" borderId="143" applyNumberFormat="0" applyFont="0" applyAlignment="0" applyProtection="0"/>
    <xf numFmtId="180" fontId="66" fillId="29" borderId="144" applyNumberFormat="0" applyAlignment="0" applyProtection="0"/>
    <xf numFmtId="9" fontId="6" fillId="0" borderId="0" applyFont="0" applyFill="0" applyBorder="0" applyAlignment="0" applyProtection="0"/>
    <xf numFmtId="180" fontId="67" fillId="0" borderId="0" applyNumberFormat="0" applyFill="0" applyBorder="0" applyAlignment="0" applyProtection="0"/>
    <xf numFmtId="180" fontId="68" fillId="0" borderId="145" applyNumberFormat="0" applyFill="0" applyAlignment="0" applyProtection="0"/>
    <xf numFmtId="180" fontId="6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6" fillId="32" borderId="149" applyNumberFormat="0" applyFont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23" borderId="0" applyNumberFormat="0" applyBorder="0" applyAlignment="0" applyProtection="0"/>
    <xf numFmtId="0" fontId="61" fillId="0" borderId="141" applyNumberFormat="0" applyFill="0" applyAlignment="0" applyProtection="0"/>
    <xf numFmtId="0" fontId="69" fillId="0" borderId="0" applyNumberFormat="0" applyFill="0" applyBorder="0" applyAlignment="0" applyProtection="0"/>
    <xf numFmtId="0" fontId="55" fillId="33" borderId="148" applyNumberFormat="0" applyAlignment="0" applyProtection="0"/>
    <xf numFmtId="0" fontId="55" fillId="29" borderId="148" applyNumberFormat="0" applyAlignment="0" applyProtection="0"/>
    <xf numFmtId="0" fontId="66" fillId="33" borderId="150" applyNumberFormat="0" applyAlignment="0" applyProtection="0"/>
    <xf numFmtId="0" fontId="55" fillId="29" borderId="148" applyNumberFormat="0" applyAlignment="0" applyProtection="0"/>
    <xf numFmtId="0" fontId="72" fillId="0" borderId="146" applyNumberFormat="0" applyFill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2" fillId="33" borderId="0" applyNumberFormat="0" applyBorder="0" applyAlignment="0" applyProtection="0"/>
    <xf numFmtId="0" fontId="1" fillId="0" borderId="0"/>
    <xf numFmtId="0" fontId="53" fillId="24" borderId="0" applyNumberFormat="0" applyBorder="0" applyAlignment="0" applyProtection="0"/>
    <xf numFmtId="0" fontId="53" fillId="23" borderId="0" applyNumberFormat="0" applyBorder="0" applyAlignment="0" applyProtection="0"/>
    <xf numFmtId="0" fontId="52" fillId="32" borderId="149" applyNumberFormat="0" applyFont="0" applyAlignment="0" applyProtection="0"/>
    <xf numFmtId="0" fontId="60" fillId="0" borderId="140" applyNumberFormat="0" applyFill="0" applyAlignment="0" applyProtection="0"/>
    <xf numFmtId="0" fontId="68" fillId="0" borderId="152" applyNumberFormat="0" applyFill="0" applyAlignment="0" applyProtection="0"/>
    <xf numFmtId="0" fontId="63" fillId="16" borderId="148" applyNumberFormat="0" applyAlignment="0" applyProtection="0"/>
    <xf numFmtId="0" fontId="73" fillId="0" borderId="140" applyNumberFormat="0" applyFill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2" fillId="16" borderId="0" applyNumberFormat="0" applyBorder="0" applyAlignment="0" applyProtection="0"/>
    <xf numFmtId="0" fontId="52" fillId="14" borderId="0" applyNumberFormat="0" applyBorder="0" applyAlignment="0" applyProtection="0"/>
    <xf numFmtId="0" fontId="53" fillId="27" borderId="0" applyNumberFormat="0" applyBorder="0" applyAlignment="0" applyProtection="0"/>
    <xf numFmtId="0" fontId="52" fillId="17" borderId="0" applyNumberFormat="0" applyBorder="0" applyAlignment="0" applyProtection="0"/>
    <xf numFmtId="0" fontId="53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6" fillId="30" borderId="138" applyNumberFormat="0" applyAlignment="0" applyProtection="0"/>
    <xf numFmtId="0" fontId="64" fillId="0" borderId="142" applyNumberFormat="0" applyFill="0" applyAlignment="0" applyProtection="0"/>
    <xf numFmtId="0" fontId="53" fillId="16" borderId="0" applyNumberFormat="0" applyBorder="0" applyAlignment="0" applyProtection="0"/>
    <xf numFmtId="9" fontId="38" fillId="0" borderId="0" applyFont="0" applyFill="0" applyBorder="0" applyAlignment="0" applyProtection="0"/>
    <xf numFmtId="0" fontId="68" fillId="0" borderId="151" applyNumberFormat="0" applyFill="0" applyAlignment="0" applyProtection="0"/>
    <xf numFmtId="0" fontId="66" fillId="33" borderId="150" applyNumberFormat="0" applyAlignment="0" applyProtection="0"/>
    <xf numFmtId="9" fontId="38" fillId="0" borderId="0" applyFont="0" applyFill="0" applyBorder="0" applyAlignment="0" applyProtection="0"/>
    <xf numFmtId="0" fontId="6" fillId="0" borderId="0"/>
    <xf numFmtId="0" fontId="6" fillId="32" borderId="149" applyNumberFormat="0" applyFont="0" applyAlignment="0" applyProtection="0"/>
    <xf numFmtId="0" fontId="72" fillId="0" borderId="146" applyNumberFormat="0" applyFill="0" applyAlignment="0" applyProtection="0"/>
    <xf numFmtId="0" fontId="52" fillId="29" borderId="0" applyNumberFormat="0" applyBorder="0" applyAlignment="0" applyProtection="0"/>
    <xf numFmtId="0" fontId="52" fillId="20" borderId="0" applyNumberFormat="0" applyBorder="0" applyAlignment="0" applyProtection="0"/>
    <xf numFmtId="0" fontId="6" fillId="32" borderId="149" applyNumberFormat="0" applyFont="0" applyAlignment="0" applyProtection="0"/>
    <xf numFmtId="0" fontId="53" fillId="34" borderId="0" applyNumberFormat="0" applyBorder="0" applyAlignment="0" applyProtection="0"/>
    <xf numFmtId="0" fontId="68" fillId="0" borderId="152" applyNumberFormat="0" applyFill="0" applyAlignment="0" applyProtection="0"/>
    <xf numFmtId="0" fontId="68" fillId="0" borderId="151" applyNumberFormat="0" applyFill="0" applyAlignment="0" applyProtection="0"/>
    <xf numFmtId="0" fontId="53" fillId="19" borderId="0" applyNumberFormat="0" applyBorder="0" applyAlignment="0" applyProtection="0"/>
    <xf numFmtId="0" fontId="59" fillId="0" borderId="139" applyNumberFormat="0" applyFill="0" applyAlignment="0" applyProtection="0"/>
    <xf numFmtId="0" fontId="67" fillId="0" borderId="0" applyNumberFormat="0" applyFill="0" applyBorder="0" applyAlignment="0" applyProtection="0"/>
    <xf numFmtId="0" fontId="71" fillId="12" borderId="0" applyNumberFormat="0" applyBorder="0" applyAlignment="0" applyProtection="0"/>
    <xf numFmtId="0" fontId="55" fillId="33" borderId="148" applyNumberFormat="0" applyAlignment="0" applyProtection="0"/>
    <xf numFmtId="0" fontId="63" fillId="16" borderId="148" applyNumberFormat="0" applyAlignment="0" applyProtection="0"/>
    <xf numFmtId="0" fontId="53" fillId="18" borderId="0" applyNumberFormat="0" applyBorder="0" applyAlignment="0" applyProtection="0"/>
    <xf numFmtId="0" fontId="58" fillId="13" borderId="0" applyNumberFormat="0" applyBorder="0" applyAlignment="0" applyProtection="0"/>
    <xf numFmtId="0" fontId="66" fillId="29" borderId="150" applyNumberFormat="0" applyAlignment="0" applyProtection="0"/>
    <xf numFmtId="0" fontId="53" fillId="35" borderId="0" applyNumberFormat="0" applyBorder="0" applyAlignment="0" applyProtection="0"/>
    <xf numFmtId="43" fontId="38" fillId="0" borderId="0" applyFont="0" applyFill="0" applyBorder="0" applyAlignment="0" applyProtection="0"/>
    <xf numFmtId="0" fontId="6" fillId="32" borderId="149" applyNumberFormat="0" applyFont="0" applyAlignment="0" applyProtection="0"/>
    <xf numFmtId="0" fontId="55" fillId="29" borderId="14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66" fillId="29" borderId="150" applyNumberFormat="0" applyAlignment="0" applyProtection="0"/>
    <xf numFmtId="0" fontId="1" fillId="0" borderId="0"/>
    <xf numFmtId="0" fontId="52" fillId="29" borderId="0" applyNumberFormat="0" applyBorder="0" applyAlignment="0" applyProtection="0"/>
    <xf numFmtId="0" fontId="53" fillId="25" borderId="0" applyNumberFormat="0" applyBorder="0" applyAlignment="0" applyProtection="0"/>
    <xf numFmtId="0" fontId="53" fillId="31" borderId="0" applyNumberFormat="0" applyBorder="0" applyAlignment="0" applyProtection="0"/>
    <xf numFmtId="0" fontId="66" fillId="33" borderId="150" applyNumberFormat="0" applyAlignment="0" applyProtection="0"/>
    <xf numFmtId="0" fontId="68" fillId="0" borderId="151" applyNumberFormat="0" applyFill="0" applyAlignment="0" applyProtection="0"/>
    <xf numFmtId="0" fontId="55" fillId="33" borderId="148" applyNumberFormat="0" applyAlignment="0" applyProtection="0"/>
    <xf numFmtId="0" fontId="6" fillId="32" borderId="149" applyNumberFormat="0" applyFont="0" applyAlignment="0" applyProtection="0"/>
    <xf numFmtId="0" fontId="74" fillId="0" borderId="147" applyNumberFormat="0" applyFill="0" applyAlignment="0" applyProtection="0"/>
    <xf numFmtId="0" fontId="66" fillId="29" borderId="150" applyNumberFormat="0" applyAlignment="0" applyProtection="0"/>
    <xf numFmtId="0" fontId="60" fillId="0" borderId="140" applyNumberFormat="0" applyFill="0" applyAlignment="0" applyProtection="0"/>
    <xf numFmtId="0" fontId="52" fillId="32" borderId="0" applyNumberFormat="0" applyBorder="0" applyAlignment="0" applyProtection="0"/>
    <xf numFmtId="0" fontId="52" fillId="15" borderId="0" applyNumberFormat="0" applyBorder="0" applyAlignment="0" applyProtection="0"/>
    <xf numFmtId="0" fontId="53" fillId="22" borderId="0" applyNumberFormat="0" applyBorder="0" applyAlignment="0" applyProtection="0"/>
    <xf numFmtId="0" fontId="52" fillId="18" borderId="0" applyNumberFormat="0" applyBorder="0" applyAlignment="0" applyProtection="0"/>
    <xf numFmtId="0" fontId="54" fillId="12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52" fillId="17" borderId="0" applyNumberFormat="0" applyBorder="0" applyAlignment="0" applyProtection="0"/>
    <xf numFmtId="43" fontId="6" fillId="0" borderId="0" applyFont="0" applyFill="0" applyBorder="0" applyAlignment="0" applyProtection="0"/>
    <xf numFmtId="0" fontId="65" fillId="31" borderId="0" applyNumberFormat="0" applyBorder="0" applyAlignment="0" applyProtection="0"/>
    <xf numFmtId="0" fontId="53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6" fillId="0" borderId="0"/>
    <xf numFmtId="0" fontId="70" fillId="0" borderId="0"/>
    <xf numFmtId="0" fontId="63" fillId="16" borderId="148" applyNumberFormat="0" applyAlignment="0" applyProtection="0"/>
    <xf numFmtId="0" fontId="73" fillId="0" borderId="140" applyNumberFormat="0" applyFill="0" applyAlignment="0" applyProtection="0"/>
    <xf numFmtId="0" fontId="52" fillId="31" borderId="0" applyNumberFormat="0" applyBorder="0" applyAlignment="0" applyProtection="0"/>
    <xf numFmtId="0" fontId="53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66" fillId="29" borderId="150" applyNumberFormat="0" applyAlignment="0" applyProtection="0"/>
    <xf numFmtId="0" fontId="53" fillId="34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66" fillId="29" borderId="150" applyNumberFormat="0" applyAlignment="0" applyProtection="0"/>
    <xf numFmtId="0" fontId="53" fillId="22" borderId="0" applyNumberFormat="0" applyBorder="0" applyAlignment="0" applyProtection="0"/>
    <xf numFmtId="0" fontId="60" fillId="0" borderId="140" applyNumberFormat="0" applyFill="0" applyAlignment="0" applyProtection="0"/>
    <xf numFmtId="0" fontId="68" fillId="0" borderId="151" applyNumberFormat="0" applyFill="0" applyAlignment="0" applyProtection="0"/>
    <xf numFmtId="0" fontId="52" fillId="11" borderId="0" applyNumberFormat="0" applyBorder="0" applyAlignment="0" applyProtection="0"/>
    <xf numFmtId="0" fontId="52" fillId="32" borderId="149" applyNumberFormat="0" applyFon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43" fontId="6" fillId="0" borderId="0" applyFont="0" applyFill="0" applyBorder="0" applyAlignment="0" applyProtection="0"/>
    <xf numFmtId="0" fontId="38" fillId="0" borderId="0"/>
    <xf numFmtId="0" fontId="55" fillId="29" borderId="148" applyNumberFormat="0" applyAlignment="0" applyProtection="0"/>
    <xf numFmtId="43" fontId="1" fillId="0" borderId="0" applyFont="0" applyFill="0" applyBorder="0" applyAlignment="0" applyProtection="0"/>
    <xf numFmtId="0" fontId="52" fillId="16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9" fontId="6" fillId="0" borderId="0" applyFont="0" applyFill="0" applyBorder="0" applyAlignment="0" applyProtection="0"/>
    <xf numFmtId="0" fontId="59" fillId="0" borderId="139" applyNumberFormat="0" applyFill="0" applyAlignment="0" applyProtection="0"/>
    <xf numFmtId="0" fontId="52" fillId="32" borderId="149" applyNumberFormat="0" applyFont="0" applyAlignment="0" applyProtection="0"/>
    <xf numFmtId="0" fontId="38" fillId="0" borderId="0"/>
    <xf numFmtId="0" fontId="74" fillId="0" borderId="0" applyNumberFormat="0" applyFill="0" applyBorder="0" applyAlignment="0" applyProtection="0"/>
    <xf numFmtId="0" fontId="68" fillId="0" borderId="151" applyNumberFormat="0" applyFill="0" applyAlignment="0" applyProtection="0"/>
    <xf numFmtId="0" fontId="59" fillId="0" borderId="139" applyNumberFormat="0" applyFill="0" applyAlignment="0" applyProtection="0"/>
    <xf numFmtId="0" fontId="52" fillId="33" borderId="0" applyNumberFormat="0" applyBorder="0" applyAlignment="0" applyProtection="0"/>
    <xf numFmtId="0" fontId="52" fillId="16" borderId="0" applyNumberFormat="0" applyBorder="0" applyAlignment="0" applyProtection="0"/>
    <xf numFmtId="0" fontId="53" fillId="23" borderId="0" applyNumberFormat="0" applyBorder="0" applyAlignment="0" applyProtection="0"/>
    <xf numFmtId="0" fontId="52" fillId="19" borderId="0" applyNumberFormat="0" applyBorder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3" fillId="16" borderId="148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55" fillId="33" borderId="148" applyNumberFormat="0" applyAlignment="0" applyProtection="0"/>
    <xf numFmtId="0" fontId="68" fillId="0" borderId="151" applyNumberFormat="0" applyFill="0" applyAlignment="0" applyProtection="0"/>
    <xf numFmtId="0" fontId="66" fillId="33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2" fillId="32" borderId="149" applyNumberFormat="0" applyFont="0" applyAlignment="0" applyProtection="0"/>
    <xf numFmtId="0" fontId="63" fillId="16" borderId="148" applyNumberFormat="0" applyAlignment="0" applyProtection="0"/>
    <xf numFmtId="0" fontId="66" fillId="33" borderId="150" applyNumberFormat="0" applyAlignment="0" applyProtection="0"/>
    <xf numFmtId="180" fontId="55" fillId="29" borderId="148" applyNumberFormat="0" applyAlignment="0" applyProtection="0"/>
    <xf numFmtId="180" fontId="63" fillId="16" borderId="148" applyNumberFormat="0" applyAlignment="0" applyProtection="0"/>
    <xf numFmtId="180" fontId="61" fillId="0" borderId="153" applyNumberFormat="0" applyFill="0" applyAlignment="0" applyProtection="0"/>
    <xf numFmtId="180" fontId="63" fillId="16" borderId="148" applyNumberFormat="0" applyAlignment="0" applyProtection="0"/>
    <xf numFmtId="180" fontId="6" fillId="32" borderId="149" applyNumberFormat="0" applyFont="0" applyAlignment="0" applyProtection="0"/>
    <xf numFmtId="180" fontId="66" fillId="29" borderId="150" applyNumberFormat="0" applyAlignment="0" applyProtection="0"/>
    <xf numFmtId="18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1" fillId="0" borderId="153" applyNumberFormat="0" applyFill="0" applyAlignment="0" applyProtection="0"/>
    <xf numFmtId="0" fontId="55" fillId="33" borderId="148" applyNumberFormat="0" applyAlignment="0" applyProtection="0"/>
    <xf numFmtId="0" fontId="55" fillId="29" borderId="148" applyNumberFormat="0" applyAlignment="0" applyProtection="0"/>
    <xf numFmtId="0" fontId="66" fillId="33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1" fillId="0" borderId="0"/>
    <xf numFmtId="0" fontId="52" fillId="32" borderId="149" applyNumberFormat="0" applyFont="0" applyAlignment="0" applyProtection="0"/>
    <xf numFmtId="180" fontId="55" fillId="29" borderId="148" applyNumberFormat="0" applyAlignment="0" applyProtection="0"/>
    <xf numFmtId="0" fontId="68" fillId="0" borderId="152" applyNumberFormat="0" applyFill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" fillId="32" borderId="149" applyNumberFormat="0" applyFont="0" applyAlignment="0" applyProtection="0"/>
    <xf numFmtId="180" fontId="68" fillId="0" borderId="151" applyNumberFormat="0" applyFill="0" applyAlignment="0" applyProtection="0"/>
    <xf numFmtId="0" fontId="68" fillId="0" borderId="152" applyNumberFormat="0" applyFill="0" applyAlignment="0" applyProtection="0"/>
    <xf numFmtId="0" fontId="68" fillId="0" borderId="151" applyNumberFormat="0" applyFill="0" applyAlignment="0" applyProtection="0"/>
    <xf numFmtId="0" fontId="66" fillId="33" borderId="150" applyNumberFormat="0" applyAlignment="0" applyProtection="0"/>
    <xf numFmtId="0" fontId="6" fillId="32" borderId="149" applyNumberFormat="0" applyFont="0" applyAlignment="0" applyProtection="0"/>
    <xf numFmtId="0" fontId="6" fillId="32" borderId="149" applyNumberFormat="0" applyFont="0" applyAlignment="0" applyProtection="0"/>
    <xf numFmtId="0" fontId="68" fillId="0" borderId="152" applyNumberFormat="0" applyFill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180" fontId="6" fillId="32" borderId="149" applyNumberFormat="0" applyFont="0" applyAlignment="0" applyProtection="0"/>
    <xf numFmtId="0" fontId="6" fillId="32" borderId="149" applyNumberFormat="0" applyFont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1" fillId="0" borderId="0"/>
    <xf numFmtId="0" fontId="66" fillId="33" borderId="150" applyNumberFormat="0" applyAlignment="0" applyProtection="0"/>
    <xf numFmtId="0" fontId="68" fillId="0" borderId="151" applyNumberFormat="0" applyFill="0" applyAlignment="0" applyProtection="0"/>
    <xf numFmtId="0" fontId="55" fillId="33" borderId="148" applyNumberFormat="0" applyAlignment="0" applyProtection="0"/>
    <xf numFmtId="0" fontId="6" fillId="32" borderId="149" applyNumberFormat="0" applyFont="0" applyAlignment="0" applyProtection="0"/>
    <xf numFmtId="0" fontId="74" fillId="0" borderId="154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33" borderId="148" applyNumberFormat="0" applyAlignment="0" applyProtection="0"/>
    <xf numFmtId="0" fontId="68" fillId="0" borderId="152" applyNumberFormat="0" applyFill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2" fillId="32" borderId="149" applyNumberFormat="0" applyFon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180" fontId="66" fillId="29" borderId="150" applyNumberFormat="0" applyAlignment="0" applyProtection="0"/>
    <xf numFmtId="0" fontId="55" fillId="29" borderId="148" applyNumberFormat="0" applyAlignment="0" applyProtection="0"/>
    <xf numFmtId="43" fontId="1" fillId="0" borderId="0" applyFont="0" applyFill="0" applyBorder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52" fillId="32" borderId="149" applyNumberFormat="0" applyFon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3" fillId="16" borderId="148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6" fillId="33" borderId="150" applyNumberFormat="0" applyAlignment="0" applyProtection="0"/>
    <xf numFmtId="0" fontId="68" fillId="0" borderId="151" applyNumberFormat="0" applyFill="0" applyAlignment="0" applyProtection="0"/>
    <xf numFmtId="0" fontId="55" fillId="33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2" fillId="32" borderId="149" applyNumberFormat="0" applyFon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2" fillId="32" borderId="149" applyNumberFormat="0" applyFon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8" fillId="0" borderId="152" applyNumberFormat="0" applyFill="0" applyAlignment="0" applyProtection="0"/>
    <xf numFmtId="0" fontId="66" fillId="33" borderId="150" applyNumberFormat="0" applyAlignment="0" applyProtection="0"/>
    <xf numFmtId="0" fontId="52" fillId="32" borderId="149" applyNumberFormat="0" applyFont="0" applyAlignment="0" applyProtection="0"/>
    <xf numFmtId="0" fontId="55" fillId="33" borderId="148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3" fillId="16" borderId="148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33" borderId="155" applyNumberFormat="0" applyAlignment="0" applyProtection="0"/>
    <xf numFmtId="0" fontId="66" fillId="29" borderId="150" applyNumberFormat="0" applyAlignment="0" applyProtection="0"/>
    <xf numFmtId="0" fontId="52" fillId="32" borderId="149" applyNumberFormat="0" applyFont="0" applyAlignment="0" applyProtection="0"/>
    <xf numFmtId="0" fontId="68" fillId="0" borderId="152" applyNumberFormat="0" applyFill="0" applyAlignment="0" applyProtection="0"/>
    <xf numFmtId="0" fontId="52" fillId="32" borderId="149" applyNumberFormat="0" applyFont="0" applyAlignment="0" applyProtection="0"/>
    <xf numFmtId="0" fontId="55" fillId="29" borderId="155" applyNumberFormat="0" applyAlignment="0" applyProtection="0"/>
    <xf numFmtId="0" fontId="68" fillId="0" borderId="152" applyNumberFormat="0" applyFill="0" applyAlignment="0" applyProtection="0"/>
    <xf numFmtId="0" fontId="55" fillId="29" borderId="155" applyNumberFormat="0" applyAlignment="0" applyProtection="0"/>
    <xf numFmtId="0" fontId="52" fillId="32" borderId="149" applyNumberFormat="0" applyFont="0" applyAlignment="0" applyProtection="0"/>
    <xf numFmtId="0" fontId="6" fillId="32" borderId="149" applyNumberFormat="0" applyFon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49" applyNumberFormat="0" applyFont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3" fillId="16" borderId="148" applyNumberForma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8" fillId="0" borderId="151" applyNumberFormat="0" applyFill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3" fillId="16" borderId="148" applyNumberFormat="0" applyAlignment="0" applyProtection="0"/>
    <xf numFmtId="0" fontId="63" fillId="16" borderId="148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48" applyNumberFormat="0" applyAlignment="0" applyProtection="0"/>
    <xf numFmtId="0" fontId="68" fillId="0" borderId="158" applyNumberFormat="0" applyFill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6" fillId="32" borderId="156" applyNumberFormat="0" applyFon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1" applyNumberFormat="0" applyFill="0" applyAlignment="0" applyProtection="0"/>
    <xf numFmtId="0" fontId="68" fillId="0" borderId="158" applyNumberFormat="0" applyFill="0" applyAlignment="0" applyProtection="0"/>
    <xf numFmtId="0" fontId="6" fillId="32" borderId="149" applyNumberFormat="0" applyFont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8" fillId="0" borderId="159" applyNumberFormat="0" applyFill="0" applyAlignment="0" applyProtection="0"/>
    <xf numFmtId="0" fontId="6" fillId="32" borderId="149" applyNumberFormat="0" applyFon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6" fillId="33" borderId="150" applyNumberFormat="0" applyAlignment="0" applyProtection="0"/>
    <xf numFmtId="0" fontId="55" fillId="33" borderId="148" applyNumberFormat="0" applyAlignment="0" applyProtection="0"/>
    <xf numFmtId="0" fontId="66" fillId="33" borderId="150" applyNumberFormat="0" applyAlignment="0" applyProtection="0"/>
    <xf numFmtId="0" fontId="55" fillId="33" borderId="148" applyNumberFormat="0" applyAlignment="0" applyProtection="0"/>
    <xf numFmtId="0" fontId="55" fillId="29" borderId="155" applyNumberFormat="0" applyAlignment="0" applyProtection="0"/>
    <xf numFmtId="0" fontId="66" fillId="33" borderId="150" applyNumberFormat="0" applyAlignment="0" applyProtection="0"/>
    <xf numFmtId="0" fontId="6" fillId="32" borderId="149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33" borderId="148" applyNumberFormat="0" applyAlignment="0" applyProtection="0"/>
    <xf numFmtId="0" fontId="63" fillId="16" borderId="148" applyNumberFormat="0" applyAlignment="0" applyProtection="0"/>
    <xf numFmtId="0" fontId="68" fillId="0" borderId="151" applyNumberFormat="0" applyFill="0" applyAlignment="0" applyProtection="0"/>
    <xf numFmtId="0" fontId="63" fillId="16" borderId="148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3" fillId="16" borderId="148" applyNumberFormat="0" applyAlignment="0" applyProtection="0"/>
    <xf numFmtId="0" fontId="66" fillId="29" borderId="150" applyNumberFormat="0" applyAlignment="0" applyProtection="0"/>
    <xf numFmtId="0" fontId="66" fillId="29" borderId="157" applyNumberFormat="0" applyAlignment="0" applyProtection="0"/>
    <xf numFmtId="0" fontId="63" fillId="16" borderId="148" applyNumberFormat="0" applyAlignment="0" applyProtection="0"/>
    <xf numFmtId="0" fontId="68" fillId="0" borderId="152" applyNumberFormat="0" applyFill="0" applyAlignment="0" applyProtection="0"/>
    <xf numFmtId="0" fontId="55" fillId="33" borderId="155" applyNumberFormat="0" applyAlignment="0" applyProtection="0"/>
    <xf numFmtId="0" fontId="66" fillId="29" borderId="150" applyNumberFormat="0" applyAlignment="0" applyProtection="0"/>
    <xf numFmtId="0" fontId="66" fillId="29" borderId="150" applyNumberFormat="0" applyAlignment="0" applyProtection="0"/>
    <xf numFmtId="0" fontId="6" fillId="32" borderId="149" applyNumberFormat="0" applyFont="0" applyAlignment="0" applyProtection="0"/>
    <xf numFmtId="0" fontId="68" fillId="0" borderId="152" applyNumberFormat="0" applyFill="0" applyAlignment="0" applyProtection="0"/>
    <xf numFmtId="0" fontId="63" fillId="16" borderId="148" applyNumberFormat="0" applyAlignment="0" applyProtection="0"/>
    <xf numFmtId="0" fontId="68" fillId="0" borderId="151" applyNumberFormat="0" applyFill="0" applyAlignment="0" applyProtection="0"/>
    <xf numFmtId="0" fontId="55" fillId="29" borderId="148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6" fillId="29" borderId="157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48" applyNumberFormat="0" applyAlignment="0" applyProtection="0"/>
    <xf numFmtId="0" fontId="66" fillId="29" borderId="15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48" applyNumberFormat="0" applyAlignment="0" applyProtection="0"/>
    <xf numFmtId="0" fontId="68" fillId="0" borderId="151" applyNumberFormat="0" applyFill="0" applyAlignment="0" applyProtection="0"/>
    <xf numFmtId="0" fontId="55" fillId="33" borderId="148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6" fillId="29" borderId="157" applyNumberFormat="0" applyAlignment="0" applyProtection="0"/>
    <xf numFmtId="0" fontId="68" fillId="0" borderId="152" applyNumberFormat="0" applyFill="0" applyAlignment="0" applyProtection="0"/>
    <xf numFmtId="0" fontId="66" fillId="29" borderId="157" applyNumberFormat="0" applyAlignment="0" applyProtection="0"/>
    <xf numFmtId="0" fontId="6" fillId="32" borderId="149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2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48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9" applyNumberFormat="0" applyFill="0" applyAlignment="0" applyProtection="0"/>
    <xf numFmtId="0" fontId="55" fillId="33" borderId="148" applyNumberFormat="0" applyAlignment="0" applyProtection="0"/>
    <xf numFmtId="0" fontId="52" fillId="32" borderId="149" applyNumberFormat="0" applyFont="0" applyAlignment="0" applyProtection="0"/>
    <xf numFmtId="0" fontId="66" fillId="33" borderId="150" applyNumberFormat="0" applyAlignment="0" applyProtection="0"/>
    <xf numFmtId="0" fontId="68" fillId="0" borderId="159" applyNumberFormat="0" applyFill="0" applyAlignment="0" applyProtection="0"/>
    <xf numFmtId="0" fontId="55" fillId="29" borderId="148" applyNumberFormat="0" applyAlignment="0" applyProtection="0"/>
    <xf numFmtId="0" fontId="63" fillId="16" borderId="148" applyNumberFormat="0" applyAlignment="0" applyProtection="0"/>
    <xf numFmtId="0" fontId="6" fillId="32" borderId="149" applyNumberFormat="0" applyFont="0" applyAlignment="0" applyProtection="0"/>
    <xf numFmtId="0" fontId="66" fillId="29" borderId="150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83"/>
    <xf numFmtId="180" fontId="52" fillId="11" borderId="0" applyNumberFormat="0" applyBorder="0" applyAlignment="0" applyProtection="0"/>
    <xf numFmtId="180" fontId="52" fillId="12" borderId="0" applyNumberFormat="0" applyBorder="0" applyAlignment="0" applyProtection="0"/>
    <xf numFmtId="180" fontId="52" fillId="13" borderId="0" applyNumberFormat="0" applyBorder="0" applyAlignment="0" applyProtection="0"/>
    <xf numFmtId="180" fontId="52" fillId="14" borderId="0" applyNumberFormat="0" applyBorder="0" applyAlignment="0" applyProtection="0"/>
    <xf numFmtId="180" fontId="52" fillId="15" borderId="0" applyNumberFormat="0" applyBorder="0" applyAlignment="0" applyProtection="0"/>
    <xf numFmtId="180" fontId="52" fillId="16" borderId="0" applyNumberFormat="0" applyBorder="0" applyAlignment="0" applyProtection="0"/>
    <xf numFmtId="180" fontId="52" fillId="17" borderId="0" applyNumberFormat="0" applyBorder="0" applyAlignment="0" applyProtection="0"/>
    <xf numFmtId="180" fontId="52" fillId="18" borderId="0" applyNumberFormat="0" applyBorder="0" applyAlignment="0" applyProtection="0"/>
    <xf numFmtId="180" fontId="52" fillId="19" borderId="0" applyNumberFormat="0" applyBorder="0" applyAlignment="0" applyProtection="0"/>
    <xf numFmtId="180" fontId="52" fillId="14" borderId="0" applyNumberFormat="0" applyBorder="0" applyAlignment="0" applyProtection="0"/>
    <xf numFmtId="180" fontId="52" fillId="17" borderId="0" applyNumberFormat="0" applyBorder="0" applyAlignment="0" applyProtection="0"/>
    <xf numFmtId="180" fontId="52" fillId="20" borderId="0" applyNumberFormat="0" applyBorder="0" applyAlignment="0" applyProtection="0"/>
    <xf numFmtId="180" fontId="53" fillId="21" borderId="0" applyNumberFormat="0" applyBorder="0" applyAlignment="0" applyProtection="0"/>
    <xf numFmtId="180" fontId="53" fillId="18" borderId="0" applyNumberFormat="0" applyBorder="0" applyAlignment="0" applyProtection="0"/>
    <xf numFmtId="180" fontId="53" fillId="19" borderId="0" applyNumberFormat="0" applyBorder="0" applyAlignment="0" applyProtection="0"/>
    <xf numFmtId="180" fontId="53" fillId="22" borderId="0" applyNumberFormat="0" applyBorder="0" applyAlignment="0" applyProtection="0"/>
    <xf numFmtId="180" fontId="53" fillId="23" borderId="0" applyNumberFormat="0" applyBorder="0" applyAlignment="0" applyProtection="0"/>
    <xf numFmtId="180" fontId="53" fillId="24" borderId="0" applyNumberFormat="0" applyBorder="0" applyAlignment="0" applyProtection="0"/>
    <xf numFmtId="180" fontId="53" fillId="25" borderId="0" applyNumberFormat="0" applyBorder="0" applyAlignment="0" applyProtection="0"/>
    <xf numFmtId="180" fontId="53" fillId="26" borderId="0" applyNumberFormat="0" applyBorder="0" applyAlignment="0" applyProtection="0"/>
    <xf numFmtId="180" fontId="53" fillId="27" borderId="0" applyNumberFormat="0" applyBorder="0" applyAlignment="0" applyProtection="0"/>
    <xf numFmtId="180" fontId="53" fillId="22" borderId="0" applyNumberFormat="0" applyBorder="0" applyAlignment="0" applyProtection="0"/>
    <xf numFmtId="180" fontId="53" fillId="23" borderId="0" applyNumberFormat="0" applyBorder="0" applyAlignment="0" applyProtection="0"/>
    <xf numFmtId="180" fontId="53" fillId="28" borderId="0" applyNumberFormat="0" applyBorder="0" applyAlignment="0" applyProtection="0"/>
    <xf numFmtId="180" fontId="54" fillId="12" borderId="0" applyNumberFormat="0" applyBorder="0" applyAlignment="0" applyProtection="0"/>
    <xf numFmtId="180" fontId="55" fillId="29" borderId="155" applyNumberFormat="0" applyAlignment="0" applyProtection="0"/>
    <xf numFmtId="180" fontId="56" fillId="30" borderId="138" applyNumberFormat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57" fillId="0" borderId="0" applyNumberFormat="0" applyFill="0" applyBorder="0" applyAlignment="0" applyProtection="0"/>
    <xf numFmtId="180" fontId="58" fillId="13" borderId="0" applyNumberFormat="0" applyBorder="0" applyAlignment="0" applyProtection="0"/>
    <xf numFmtId="180" fontId="59" fillId="0" borderId="139" applyNumberFormat="0" applyFill="0" applyAlignment="0" applyProtection="0"/>
    <xf numFmtId="180" fontId="60" fillId="0" borderId="140" applyNumberFormat="0" applyFill="0" applyAlignment="0" applyProtection="0"/>
    <xf numFmtId="180" fontId="61" fillId="0" borderId="153" applyNumberFormat="0" applyFill="0" applyAlignment="0" applyProtection="0"/>
    <xf numFmtId="180" fontId="61" fillId="0" borderId="0" applyNumberFormat="0" applyFill="0" applyBorder="0" applyAlignment="0" applyProtection="0"/>
    <xf numFmtId="180" fontId="62" fillId="0" borderId="0" applyNumberFormat="0" applyFill="0" applyBorder="0" applyAlignment="0" applyProtection="0">
      <alignment vertical="top"/>
      <protection locked="0"/>
    </xf>
    <xf numFmtId="180" fontId="63" fillId="16" borderId="155" applyNumberFormat="0" applyAlignment="0" applyProtection="0"/>
    <xf numFmtId="180" fontId="64" fillId="0" borderId="142" applyNumberFormat="0" applyFill="0" applyAlignment="0" applyProtection="0"/>
    <xf numFmtId="180" fontId="65" fillId="31" borderId="0" applyNumberFormat="0" applyBorder="0" applyAlignment="0" applyProtection="0"/>
    <xf numFmtId="180" fontId="6" fillId="32" borderId="156" applyNumberFormat="0" applyFont="0" applyAlignment="0" applyProtection="0"/>
    <xf numFmtId="180" fontId="66" fillId="29" borderId="157" applyNumberFormat="0" applyAlignment="0" applyProtection="0"/>
    <xf numFmtId="9" fontId="6" fillId="0" borderId="0" applyFont="0" applyFill="0" applyBorder="0" applyAlignment="0" applyProtection="0"/>
    <xf numFmtId="180" fontId="67" fillId="0" borderId="0" applyNumberFormat="0" applyFill="0" applyBorder="0" applyAlignment="0" applyProtection="0"/>
    <xf numFmtId="180" fontId="68" fillId="0" borderId="158" applyNumberFormat="0" applyFill="0" applyAlignment="0" applyProtection="0"/>
    <xf numFmtId="180" fontId="6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6" fillId="32" borderId="156" applyNumberFormat="0" applyFont="0" applyAlignment="0" applyProtection="0"/>
    <xf numFmtId="0" fontId="1" fillId="0" borderId="0"/>
    <xf numFmtId="0" fontId="64" fillId="0" borderId="142" applyNumberFormat="0" applyFill="0" applyAlignment="0" applyProtection="0"/>
    <xf numFmtId="0" fontId="6" fillId="32" borderId="156" applyNumberFormat="0" applyFont="0" applyAlignment="0" applyProtection="0"/>
    <xf numFmtId="0" fontId="56" fillId="30" borderId="138" applyNumberFormat="0" applyAlignment="0" applyProtection="0"/>
    <xf numFmtId="0" fontId="66" fillId="29" borderId="157" applyNumberFormat="0" applyAlignment="0" applyProtection="0"/>
    <xf numFmtId="180" fontId="64" fillId="0" borderId="142" applyNumberFormat="0" applyFill="0" applyAlignment="0" applyProtection="0"/>
    <xf numFmtId="0" fontId="1" fillId="0" borderId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43" fontId="1" fillId="0" borderId="0" applyFont="0" applyFill="0" applyBorder="0" applyAlignment="0" applyProtection="0"/>
    <xf numFmtId="0" fontId="64" fillId="0" borderId="142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180" fontId="55" fillId="29" borderId="155" applyNumberFormat="0" applyAlignment="0" applyProtection="0"/>
    <xf numFmtId="180" fontId="63" fillId="16" borderId="155" applyNumberFormat="0" applyAlignment="0" applyProtection="0"/>
    <xf numFmtId="180" fontId="63" fillId="16" borderId="155" applyNumberFormat="0" applyAlignment="0" applyProtection="0"/>
    <xf numFmtId="180" fontId="6" fillId="32" borderId="156" applyNumberFormat="0" applyFont="0" applyAlignment="0" applyProtection="0"/>
    <xf numFmtId="180" fontId="66" fillId="29" borderId="157" applyNumberFormat="0" applyAlignment="0" applyProtection="0"/>
    <xf numFmtId="18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1" fillId="0" borderId="0"/>
    <xf numFmtId="0" fontId="52" fillId="32" borderId="156" applyNumberFormat="0" applyFont="0" applyAlignment="0" applyProtection="0"/>
    <xf numFmtId="180" fontId="55" fillId="29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18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18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1" fillId="0" borderId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180" fontId="66" fillId="29" borderId="157" applyNumberFormat="0" applyAlignment="0" applyProtection="0"/>
    <xf numFmtId="0" fontId="55" fillId="29" borderId="155" applyNumberFormat="0" applyAlignment="0" applyProtection="0"/>
    <xf numFmtId="43" fontId="1" fillId="0" borderId="0" applyFont="0" applyFill="0" applyBorder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180" fontId="56" fillId="30" borderId="138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43" fontId="1" fillId="0" borderId="0" applyFont="0" applyFill="0" applyBorder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180" fontId="55" fillId="29" borderId="155" applyNumberFormat="0" applyAlignment="0" applyProtection="0"/>
    <xf numFmtId="0" fontId="66" fillId="33" borderId="157" applyNumberFormat="0" applyAlignment="0" applyProtection="0"/>
    <xf numFmtId="3" fontId="6" fillId="0" borderId="0" applyFont="0" applyFill="0" applyBorder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180" fontId="63" fillId="16" borderId="155" applyNumberFormat="0" applyAlignment="0" applyProtection="0"/>
    <xf numFmtId="0" fontId="55" fillId="33" borderId="155" applyNumberFormat="0" applyAlignment="0" applyProtection="0"/>
    <xf numFmtId="180" fontId="6" fillId="32" borderId="156" applyNumberFormat="0" applyFont="0" applyAlignment="0" applyProtection="0"/>
    <xf numFmtId="18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18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3" fontId="6" fillId="0" borderId="0" applyFont="0" applyFill="0" applyBorder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180" fontId="55" fillId="29" borderId="155" applyNumberFormat="0" applyAlignment="0" applyProtection="0"/>
    <xf numFmtId="180" fontId="63" fillId="16" borderId="155" applyNumberFormat="0" applyAlignment="0" applyProtection="0"/>
    <xf numFmtId="0" fontId="55" fillId="33" borderId="155" applyNumberFormat="0" applyAlignment="0" applyProtection="0"/>
    <xf numFmtId="180" fontId="63" fillId="16" borderId="155" applyNumberFormat="0" applyAlignment="0" applyProtection="0"/>
    <xf numFmtId="180" fontId="6" fillId="32" borderId="156" applyNumberFormat="0" applyFont="0" applyAlignment="0" applyProtection="0"/>
    <xf numFmtId="180" fontId="66" fillId="29" borderId="157" applyNumberFormat="0" applyAlignment="0" applyProtection="0"/>
    <xf numFmtId="18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180" fontId="55" fillId="29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18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18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18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18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18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180" fontId="63" fillId="16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18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18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180" fontId="6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3" fontId="6" fillId="0" borderId="0" applyFont="0" applyFill="0" applyBorder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180" fontId="68" fillId="0" borderId="158" applyNumberFormat="0" applyFill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180" fontId="63" fillId="16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18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55" fillId="33" borderId="155" applyNumberForma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6" fillId="33" borderId="157" applyNumberFormat="0" applyAlignment="0" applyProtection="0"/>
    <xf numFmtId="0" fontId="52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33" borderId="157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8" fillId="0" borderId="158" applyNumberFormat="0" applyFill="0" applyAlignment="0" applyProtection="0"/>
    <xf numFmtId="0" fontId="52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55" fillId="33" borderId="155" applyNumberFormat="0" applyAlignment="0" applyProtection="0"/>
    <xf numFmtId="18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52" fillId="32" borderId="156" applyNumberFormat="0" applyFont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8" fillId="0" borderId="158" applyNumberFormat="0" applyFill="0" applyAlignment="0" applyProtection="0"/>
    <xf numFmtId="0" fontId="68" fillId="0" borderId="159" applyNumberFormat="0" applyFill="0" applyAlignment="0" applyProtection="0"/>
    <xf numFmtId="0" fontId="52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66" fillId="33" borderId="157" applyNumberForma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3" fillId="16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2" fillId="32" borderId="156" applyNumberFormat="0" applyFont="0" applyAlignment="0" applyProtection="0"/>
    <xf numFmtId="0" fontId="55" fillId="33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6" fillId="32" borderId="156" applyNumberFormat="0" applyFon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6" fillId="29" borderId="157" applyNumberFormat="0" applyAlignment="0" applyProtection="0"/>
    <xf numFmtId="0" fontId="68" fillId="0" borderId="159" applyNumberFormat="0" applyFill="0" applyAlignment="0" applyProtection="0"/>
    <xf numFmtId="0" fontId="66" fillId="29" borderId="157" applyNumberFormat="0" applyAlignment="0" applyProtection="0"/>
    <xf numFmtId="0" fontId="6" fillId="32" borderId="156" applyNumberFormat="0" applyFont="0" applyAlignment="0" applyProtection="0"/>
    <xf numFmtId="0" fontId="68" fillId="0" borderId="159" applyNumberFormat="0" applyFill="0" applyAlignment="0" applyProtection="0"/>
    <xf numFmtId="0" fontId="68" fillId="0" borderId="158" applyNumberFormat="0" applyFill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29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3" fillId="16" borderId="155" applyNumberFormat="0" applyAlignment="0" applyProtection="0"/>
    <xf numFmtId="0" fontId="55" fillId="29" borderId="155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68" fillId="0" borderId="158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68" fillId="0" borderId="159" applyNumberFormat="0" applyFill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33" borderId="155" applyNumberFormat="0" applyAlignment="0" applyProtection="0"/>
    <xf numFmtId="0" fontId="52" fillId="32" borderId="156" applyNumberFormat="0" applyFont="0" applyAlignment="0" applyProtection="0"/>
    <xf numFmtId="0" fontId="66" fillId="33" borderId="157" applyNumberFormat="0" applyAlignment="0" applyProtection="0"/>
    <xf numFmtId="0" fontId="55" fillId="29" borderId="155" applyNumberFormat="0" applyAlignment="0" applyProtection="0"/>
    <xf numFmtId="0" fontId="63" fillId="16" borderId="155" applyNumberFormat="0" applyAlignment="0" applyProtection="0"/>
    <xf numFmtId="0" fontId="6" fillId="32" borderId="156" applyNumberFormat="0" applyFont="0" applyAlignment="0" applyProtection="0"/>
    <xf numFmtId="0" fontId="66" fillId="29" borderId="157" applyNumberFormat="0" applyAlignment="0" applyProtection="0"/>
    <xf numFmtId="3" fontId="6" fillId="0" borderId="0" applyFont="0" applyFill="0" applyBorder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5" fillId="29" borderId="160" applyNumberFormat="0" applyAlignment="0" applyProtection="0"/>
    <xf numFmtId="0" fontId="66" fillId="33" borderId="162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2" fillId="32" borderId="161" applyNumberFormat="0" applyFon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6" fillId="29" borderId="162" applyNumberFormat="0" applyAlignment="0" applyProtection="0"/>
    <xf numFmtId="0" fontId="68" fillId="0" borderId="163" applyNumberFormat="0" applyFill="0" applyAlignment="0" applyProtection="0"/>
    <xf numFmtId="0" fontId="66" fillId="33" borderId="162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8" fillId="0" borderId="163" applyNumberFormat="0" applyFill="0" applyAlignment="0" applyProtection="0"/>
    <xf numFmtId="0" fontId="55" fillId="33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6" fillId="29" borderId="162" applyNumberFormat="0" applyAlignment="0" applyProtection="0"/>
    <xf numFmtId="0" fontId="66" fillId="33" borderId="162" applyNumberFormat="0" applyAlignment="0" applyProtection="0"/>
    <xf numFmtId="0" fontId="68" fillId="0" borderId="163" applyNumberFormat="0" applyFill="0" applyAlignment="0" applyProtection="0"/>
    <xf numFmtId="0" fontId="55" fillId="33" borderId="160" applyNumberFormat="0" applyAlignment="0" applyProtection="0"/>
    <xf numFmtId="0" fontId="6" fillId="32" borderId="161" applyNumberFormat="0" applyFont="0" applyAlignment="0" applyProtection="0"/>
    <xf numFmtId="0" fontId="66" fillId="29" borderId="162" applyNumberFormat="0" applyAlignment="0" applyProtection="0"/>
    <xf numFmtId="0" fontId="63" fillId="16" borderId="160" applyNumberFormat="0" applyAlignment="0" applyProtection="0"/>
    <xf numFmtId="0" fontId="66" fillId="29" borderId="162" applyNumberFormat="0" applyAlignment="0" applyProtection="0"/>
    <xf numFmtId="0" fontId="66" fillId="29" borderId="162" applyNumberFormat="0" applyAlignment="0" applyProtection="0"/>
    <xf numFmtId="0" fontId="68" fillId="0" borderId="163" applyNumberFormat="0" applyFill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33" borderId="160" applyNumberFormat="0" applyAlignment="0" applyProtection="0"/>
    <xf numFmtId="0" fontId="6" fillId="32" borderId="165" applyNumberFormat="0" applyFont="0" applyAlignment="0" applyProtection="0"/>
    <xf numFmtId="0" fontId="63" fillId="16" borderId="160" applyNumberFormat="0" applyAlignment="0" applyProtection="0"/>
    <xf numFmtId="0" fontId="52" fillId="32" borderId="161" applyNumberFormat="0" applyFont="0" applyAlignment="0" applyProtection="0"/>
    <xf numFmtId="0" fontId="63" fillId="16" borderId="164" applyNumberFormat="0" applyAlignment="0" applyProtection="0"/>
    <xf numFmtId="180" fontId="55" fillId="29" borderId="160" applyNumberFormat="0" applyAlignment="0" applyProtection="0"/>
    <xf numFmtId="180" fontId="63" fillId="16" borderId="160" applyNumberFormat="0" applyAlignment="0" applyProtection="0"/>
    <xf numFmtId="180" fontId="61" fillId="0" borderId="141" applyNumberFormat="0" applyFill="0" applyAlignment="0" applyProtection="0"/>
    <xf numFmtId="180" fontId="63" fillId="16" borderId="160" applyNumberFormat="0" applyAlignment="0" applyProtection="0"/>
    <xf numFmtId="18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1" fillId="0" borderId="141" applyNumberFormat="0" applyFill="0" applyAlignment="0" applyProtection="0"/>
    <xf numFmtId="0" fontId="55" fillId="33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2" fillId="32" borderId="161" applyNumberFormat="0" applyFont="0" applyAlignment="0" applyProtection="0"/>
    <xf numFmtId="18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8" fillId="0" borderId="168" applyNumberFormat="0" applyFill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" fillId="32" borderId="165" applyNumberFormat="0" applyFont="0" applyAlignment="0" applyProtection="0"/>
    <xf numFmtId="0" fontId="55" fillId="33" borderId="160" applyNumberFormat="0" applyAlignment="0" applyProtection="0"/>
    <xf numFmtId="0" fontId="63" fillId="16" borderId="160" applyNumberFormat="0" applyAlignment="0" applyProtection="0"/>
    <xf numFmtId="0" fontId="55" fillId="29" borderId="164" applyNumberFormat="0" applyAlignment="0" applyProtection="0"/>
    <xf numFmtId="18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33" borderId="160" applyNumberFormat="0" applyAlignment="0" applyProtection="0"/>
    <xf numFmtId="0" fontId="6" fillId="32" borderId="161" applyNumberFormat="0" applyFont="0" applyAlignment="0" applyProtection="0"/>
    <xf numFmtId="0" fontId="74" fillId="0" borderId="147" applyNumberFormat="0" applyFill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33" borderId="160" applyNumberFormat="0" applyAlignment="0" applyProtection="0"/>
    <xf numFmtId="0" fontId="68" fillId="0" borderId="168" applyNumberFormat="0" applyFill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52" fillId="32" borderId="161" applyNumberFormat="0" applyFont="0" applyAlignment="0" applyProtection="0"/>
    <xf numFmtId="0" fontId="66" fillId="29" borderId="166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6" fillId="32" borderId="161" applyNumberFormat="0" applyFont="0" applyAlignment="0" applyProtection="0"/>
    <xf numFmtId="0" fontId="66" fillId="29" borderId="166" applyNumberFormat="0" applyAlignment="0" applyProtection="0"/>
    <xf numFmtId="0" fontId="68" fillId="0" borderId="168" applyNumberFormat="0" applyFill="0" applyAlignment="0" applyProtection="0"/>
    <xf numFmtId="0" fontId="63" fillId="16" borderId="160" applyNumberFormat="0" applyAlignment="0" applyProtection="0"/>
    <xf numFmtId="0" fontId="52" fillId="32" borderId="161" applyNumberFormat="0" applyFon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2" fillId="32" borderId="161" applyNumberFormat="0" applyFont="0" applyAlignment="0" applyProtection="0"/>
    <xf numFmtId="0" fontId="68" fillId="0" borderId="167" applyNumberFormat="0" applyFill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68" fillId="0" borderId="168" applyNumberFormat="0" applyFill="0" applyAlignment="0" applyProtection="0"/>
    <xf numFmtId="0" fontId="66" fillId="33" borderId="166" applyNumberFormat="0" applyAlignment="0" applyProtection="0"/>
    <xf numFmtId="0" fontId="52" fillId="32" borderId="165" applyNumberFormat="0" applyFont="0" applyAlignment="0" applyProtection="0"/>
    <xf numFmtId="0" fontId="55" fillId="33" borderId="164" applyNumberFormat="0" applyAlignment="0" applyProtection="0"/>
    <xf numFmtId="0" fontId="68" fillId="0" borderId="168" applyNumberFormat="0" applyFill="0" applyAlignment="0" applyProtection="0"/>
    <xf numFmtId="0" fontId="66" fillId="33" borderId="166" applyNumberFormat="0" applyAlignment="0" applyProtection="0"/>
    <xf numFmtId="0" fontId="52" fillId="32" borderId="165" applyNumberFormat="0" applyFont="0" applyAlignment="0" applyProtection="0"/>
    <xf numFmtId="0" fontId="55" fillId="33" borderId="164" applyNumberFormat="0" applyAlignment="0" applyProtection="0"/>
    <xf numFmtId="0" fontId="68" fillId="0" borderId="168" applyNumberFormat="0" applyFill="0" applyAlignment="0" applyProtection="0"/>
    <xf numFmtId="0" fontId="66" fillId="33" borderId="166" applyNumberFormat="0" applyAlignment="0" applyProtection="0"/>
    <xf numFmtId="0" fontId="52" fillId="32" borderId="165" applyNumberFormat="0" applyFont="0" applyAlignment="0" applyProtection="0"/>
    <xf numFmtId="0" fontId="55" fillId="33" borderId="164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55" fillId="29" borderId="164" applyNumberFormat="0" applyAlignment="0" applyProtection="0"/>
    <xf numFmtId="0" fontId="66" fillId="29" borderId="166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3" fillId="16" borderId="164" applyNumberFormat="0" applyAlignment="0" applyProtection="0"/>
    <xf numFmtId="0" fontId="68" fillId="0" borderId="167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55" fillId="29" borderId="164" applyNumberFormat="0" applyAlignment="0" applyProtection="0"/>
    <xf numFmtId="0" fontId="66" fillId="29" borderId="166" applyNumberForma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55" fillId="29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8" fillId="0" borderId="167" applyNumberFormat="0" applyFill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55" fillId="29" borderId="164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33" borderId="164" applyNumberFormat="0" applyAlignment="0" applyProtection="0"/>
    <xf numFmtId="0" fontId="52" fillId="32" borderId="165" applyNumberFormat="0" applyFont="0" applyAlignment="0" applyProtection="0"/>
    <xf numFmtId="0" fontId="66" fillId="33" borderId="166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6" fillId="32" borderId="161" applyNumberFormat="0" applyFont="0" applyAlignment="0" applyProtection="0"/>
    <xf numFmtId="0" fontId="63" fillId="16" borderId="160" applyNumberFormat="0" applyAlignment="0" applyProtection="0"/>
    <xf numFmtId="0" fontId="55" fillId="29" borderId="160" applyNumberFormat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68" fillId="0" borderId="168" applyNumberFormat="0" applyFill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68" fillId="0" borderId="168" applyNumberFormat="0" applyFill="0" applyAlignment="0" applyProtection="0"/>
    <xf numFmtId="0" fontId="55" fillId="33" borderId="160" applyNumberFormat="0" applyAlignment="0" applyProtection="0"/>
    <xf numFmtId="0" fontId="52" fillId="32" borderId="161" applyNumberFormat="0" applyFont="0" applyAlignment="0" applyProtection="0"/>
    <xf numFmtId="0" fontId="68" fillId="0" borderId="168" applyNumberFormat="0" applyFill="0" applyAlignment="0" applyProtection="0"/>
    <xf numFmtId="0" fontId="55" fillId="29" borderId="160" applyNumberFormat="0" applyAlignment="0" applyProtection="0"/>
    <xf numFmtId="0" fontId="63" fillId="16" borderId="160" applyNumberFormat="0" applyAlignment="0" applyProtection="0"/>
    <xf numFmtId="0" fontId="6" fillId="32" borderId="161" applyNumberFormat="0" applyFont="0" applyAlignment="0" applyProtection="0"/>
    <xf numFmtId="0" fontId="55" fillId="33" borderId="174" applyNumberFormat="0" applyAlignment="0" applyProtection="0"/>
    <xf numFmtId="0" fontId="66" fillId="29" borderId="171" applyNumberFormat="0" applyAlignment="0" applyProtection="0"/>
    <xf numFmtId="0" fontId="52" fillId="32" borderId="165" applyNumberFormat="0" applyFont="0" applyAlignment="0" applyProtection="0"/>
    <xf numFmtId="0" fontId="68" fillId="0" borderId="173" applyNumberFormat="0" applyFill="0" applyAlignment="0" applyProtection="0"/>
    <xf numFmtId="0" fontId="52" fillId="32" borderId="165" applyNumberFormat="0" applyFont="0" applyAlignment="0" applyProtection="0"/>
    <xf numFmtId="0" fontId="55" fillId="29" borderId="174" applyNumberFormat="0" applyAlignment="0" applyProtection="0"/>
    <xf numFmtId="0" fontId="68" fillId="0" borderId="173" applyNumberFormat="0" applyFill="0" applyAlignment="0" applyProtection="0"/>
    <xf numFmtId="0" fontId="55" fillId="29" borderId="174" applyNumberFormat="0" applyAlignment="0" applyProtection="0"/>
    <xf numFmtId="0" fontId="52" fillId="32" borderId="165" applyNumberFormat="0" applyFont="0" applyAlignment="0" applyProtection="0"/>
    <xf numFmtId="0" fontId="6" fillId="32" borderId="170" applyNumberFormat="0" applyFont="0" applyAlignment="0" applyProtection="0"/>
    <xf numFmtId="0" fontId="68" fillId="0" borderId="172" applyNumberFormat="0" applyFill="0" applyAlignment="0" applyProtection="0"/>
    <xf numFmtId="0" fontId="68" fillId="0" borderId="172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0" applyNumberFormat="0" applyFont="0" applyAlignment="0" applyProtection="0"/>
    <xf numFmtId="0" fontId="55" fillId="29" borderId="169" applyNumberFormat="0" applyAlignment="0" applyProtection="0"/>
    <xf numFmtId="0" fontId="68" fillId="0" borderId="172" applyNumberFormat="0" applyFill="0" applyAlignment="0" applyProtection="0"/>
    <xf numFmtId="0" fontId="68" fillId="0" borderId="172" applyNumberFormat="0" applyFill="0" applyAlignment="0" applyProtection="0"/>
    <xf numFmtId="0" fontId="55" fillId="29" borderId="169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1" applyNumberFormat="0" applyAlignment="0" applyProtection="0"/>
    <xf numFmtId="0" fontId="68" fillId="0" borderId="172" applyNumberFormat="0" applyFill="0" applyAlignment="0" applyProtection="0"/>
    <xf numFmtId="0" fontId="63" fillId="16" borderId="169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8" fillId="0" borderId="167" applyNumberFormat="0" applyFill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63" fillId="16" borderId="164" applyNumberFormat="0" applyAlignment="0" applyProtection="0"/>
    <xf numFmtId="0" fontId="63" fillId="16" borderId="169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69" applyNumberFormat="0" applyAlignment="0" applyProtection="0"/>
    <xf numFmtId="0" fontId="68" fillId="0" borderId="177" applyNumberFormat="0" applyFill="0" applyAlignment="0" applyProtection="0"/>
    <xf numFmtId="0" fontId="68" fillId="0" borderId="173" applyNumberFormat="0" applyFill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8" fillId="0" borderId="167" applyNumberFormat="0" applyFill="0" applyAlignment="0" applyProtection="0"/>
    <xf numFmtId="0" fontId="55" fillId="29" borderId="169" applyNumberFormat="0" applyAlignment="0" applyProtection="0"/>
    <xf numFmtId="0" fontId="66" fillId="29" borderId="171" applyNumberFormat="0" applyAlignment="0" applyProtection="0"/>
    <xf numFmtId="0" fontId="6" fillId="32" borderId="175" applyNumberFormat="0" applyFont="0" applyAlignment="0" applyProtection="0"/>
    <xf numFmtId="0" fontId="6" fillId="32" borderId="165" applyNumberFormat="0" applyFont="0" applyAlignment="0" applyProtection="0"/>
    <xf numFmtId="0" fontId="66" fillId="29" borderId="171" applyNumberFormat="0" applyAlignment="0" applyProtection="0"/>
    <xf numFmtId="0" fontId="68" fillId="0" borderId="167" applyNumberFormat="0" applyFill="0" applyAlignment="0" applyProtection="0"/>
    <xf numFmtId="0" fontId="68" fillId="0" borderId="177" applyNumberFormat="0" applyFill="0" applyAlignment="0" applyProtection="0"/>
    <xf numFmtId="0" fontId="6" fillId="32" borderId="170" applyNumberFormat="0" applyFont="0" applyAlignment="0" applyProtection="0"/>
    <xf numFmtId="0" fontId="55" fillId="29" borderId="169" applyNumberFormat="0" applyAlignment="0" applyProtection="0"/>
    <xf numFmtId="0" fontId="63" fillId="16" borderId="169" applyNumberFormat="0" applyAlignment="0" applyProtection="0"/>
    <xf numFmtId="0" fontId="6" fillId="32" borderId="170" applyNumberFormat="0" applyFont="0" applyAlignment="0" applyProtection="0"/>
    <xf numFmtId="0" fontId="68" fillId="0" borderId="178" applyNumberFormat="0" applyFill="0" applyAlignment="0" applyProtection="0"/>
    <xf numFmtId="0" fontId="6" fillId="32" borderId="165" applyNumberFormat="0" applyFont="0" applyAlignment="0" applyProtection="0"/>
    <xf numFmtId="0" fontId="63" fillId="16" borderId="164" applyNumberFormat="0" applyAlignment="0" applyProtection="0"/>
    <xf numFmtId="0" fontId="6" fillId="32" borderId="170" applyNumberFormat="0" applyFont="0" applyAlignment="0" applyProtection="0"/>
    <xf numFmtId="0" fontId="66" fillId="29" borderId="171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1" applyNumberFormat="0" applyAlignment="0" applyProtection="0"/>
    <xf numFmtId="0" fontId="6" fillId="32" borderId="165" applyNumberFormat="0" applyFont="0" applyAlignment="0" applyProtection="0"/>
    <xf numFmtId="0" fontId="66" fillId="33" borderId="166" applyNumberFormat="0" applyAlignment="0" applyProtection="0"/>
    <xf numFmtId="0" fontId="55" fillId="33" borderId="164" applyNumberFormat="0" applyAlignment="0" applyProtection="0"/>
    <xf numFmtId="0" fontId="66" fillId="33" borderId="166" applyNumberFormat="0" applyAlignment="0" applyProtection="0"/>
    <xf numFmtId="0" fontId="55" fillId="33" borderId="164" applyNumberFormat="0" applyAlignment="0" applyProtection="0"/>
    <xf numFmtId="0" fontId="55" fillId="29" borderId="174" applyNumberFormat="0" applyAlignment="0" applyProtection="0"/>
    <xf numFmtId="0" fontId="66" fillId="33" borderId="166" applyNumberFormat="0" applyAlignment="0" applyProtection="0"/>
    <xf numFmtId="0" fontId="6" fillId="32" borderId="170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33" borderId="164" applyNumberFormat="0" applyAlignment="0" applyProtection="0"/>
    <xf numFmtId="0" fontId="63" fillId="16" borderId="169" applyNumberFormat="0" applyAlignment="0" applyProtection="0"/>
    <xf numFmtId="0" fontId="68" fillId="0" borderId="172" applyNumberFormat="0" applyFill="0" applyAlignment="0" applyProtection="0"/>
    <xf numFmtId="0" fontId="63" fillId="16" borderId="169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2" applyNumberFormat="0" applyFill="0" applyAlignment="0" applyProtection="0"/>
    <xf numFmtId="0" fontId="55" fillId="29" borderId="169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3" fillId="16" borderId="169" applyNumberFormat="0" applyAlignment="0" applyProtection="0"/>
    <xf numFmtId="0" fontId="66" fillId="29" borderId="171" applyNumberFormat="0" applyAlignment="0" applyProtection="0"/>
    <xf numFmtId="0" fontId="66" fillId="29" borderId="176" applyNumberFormat="0" applyAlignment="0" applyProtection="0"/>
    <xf numFmtId="0" fontId="63" fillId="16" borderId="169" applyNumberFormat="0" applyAlignment="0" applyProtection="0"/>
    <xf numFmtId="0" fontId="68" fillId="0" borderId="168" applyNumberFormat="0" applyFill="0" applyAlignment="0" applyProtection="0"/>
    <xf numFmtId="0" fontId="55" fillId="33" borderId="174" applyNumberFormat="0" applyAlignment="0" applyProtection="0"/>
    <xf numFmtId="0" fontId="66" fillId="29" borderId="166" applyNumberFormat="0" applyAlignment="0" applyProtection="0"/>
    <xf numFmtId="0" fontId="66" fillId="29" borderId="171" applyNumberFormat="0" applyAlignment="0" applyProtection="0"/>
    <xf numFmtId="0" fontId="6" fillId="32" borderId="170" applyNumberFormat="0" applyFont="0" applyAlignment="0" applyProtection="0"/>
    <xf numFmtId="0" fontId="68" fillId="0" borderId="168" applyNumberFormat="0" applyFill="0" applyAlignment="0" applyProtection="0"/>
    <xf numFmtId="0" fontId="63" fillId="16" borderId="169" applyNumberFormat="0" applyAlignment="0" applyProtection="0"/>
    <xf numFmtId="0" fontId="68" fillId="0" borderId="172" applyNumberFormat="0" applyFill="0" applyAlignment="0" applyProtection="0"/>
    <xf numFmtId="0" fontId="55" fillId="29" borderId="169" applyNumberFormat="0" applyAlignment="0" applyProtection="0"/>
    <xf numFmtId="0" fontId="68" fillId="0" borderId="168" applyNumberFormat="0" applyFill="0" applyAlignment="0" applyProtection="0"/>
    <xf numFmtId="0" fontId="55" fillId="29" borderId="164" applyNumberFormat="0" applyAlignment="0" applyProtection="0"/>
    <xf numFmtId="0" fontId="66" fillId="29" borderId="176" applyNumberFormat="0" applyAlignment="0" applyProtection="0"/>
    <xf numFmtId="0" fontId="6" fillId="32" borderId="170" applyNumberFormat="0" applyFont="0" applyAlignment="0" applyProtection="0"/>
    <xf numFmtId="0" fontId="66" fillId="29" borderId="166" applyNumberFormat="0" applyAlignment="0" applyProtection="0"/>
    <xf numFmtId="0" fontId="55" fillId="29" borderId="164" applyNumberFormat="0" applyAlignment="0" applyProtection="0"/>
    <xf numFmtId="0" fontId="66" fillId="29" borderId="171" applyNumberFormat="0" applyAlignment="0" applyProtection="0"/>
    <xf numFmtId="0" fontId="55" fillId="29" borderId="164" applyNumberFormat="0" applyAlignment="0" applyProtection="0"/>
    <xf numFmtId="0" fontId="63" fillId="16" borderId="164" applyNumberFormat="0" applyAlignment="0" applyProtection="0"/>
    <xf numFmtId="0" fontId="6" fillId="32" borderId="165" applyNumberFormat="0" applyFont="0" applyAlignment="0" applyProtection="0"/>
    <xf numFmtId="0" fontId="66" fillId="29" borderId="16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69" applyNumberFormat="0" applyAlignment="0" applyProtection="0"/>
    <xf numFmtId="0" fontId="68" fillId="0" borderId="172" applyNumberFormat="0" applyFill="0" applyAlignment="0" applyProtection="0"/>
    <xf numFmtId="0" fontId="55" fillId="33" borderId="169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2" fillId="32" borderId="170" applyNumberFormat="0" applyFont="0" applyAlignment="0" applyProtection="0"/>
    <xf numFmtId="0" fontId="66" fillId="33" borderId="171" applyNumberFormat="0" applyAlignment="0" applyProtection="0"/>
    <xf numFmtId="0" fontId="66" fillId="29" borderId="176" applyNumberFormat="0" applyAlignment="0" applyProtection="0"/>
    <xf numFmtId="0" fontId="68" fillId="0" borderId="173" applyNumberFormat="0" applyFill="0" applyAlignment="0" applyProtection="0"/>
    <xf numFmtId="0" fontId="66" fillId="29" borderId="176" applyNumberFormat="0" applyAlignment="0" applyProtection="0"/>
    <xf numFmtId="0" fontId="6" fillId="32" borderId="170" applyNumberFormat="0" applyFont="0" applyAlignment="0" applyProtection="0"/>
    <xf numFmtId="0" fontId="55" fillId="33" borderId="169" applyNumberFormat="0" applyAlignment="0" applyProtection="0"/>
    <xf numFmtId="0" fontId="52" fillId="32" borderId="170" applyNumberFormat="0" applyFont="0" applyAlignment="0" applyProtection="0"/>
    <xf numFmtId="0" fontId="66" fillId="33" borderId="171" applyNumberFormat="0" applyAlignment="0" applyProtection="0"/>
    <xf numFmtId="0" fontId="68" fillId="0" borderId="173" applyNumberFormat="0" applyFill="0" applyAlignment="0" applyProtection="0"/>
    <xf numFmtId="0" fontId="55" fillId="33" borderId="169" applyNumberFormat="0" applyAlignment="0" applyProtection="0"/>
    <xf numFmtId="0" fontId="52" fillId="32" borderId="170" applyNumberFormat="0" applyFont="0" applyAlignment="0" applyProtection="0"/>
    <xf numFmtId="0" fontId="66" fillId="33" borderId="171" applyNumberFormat="0" applyAlignment="0" applyProtection="0"/>
    <xf numFmtId="0" fontId="68" fillId="0" borderId="173" applyNumberFormat="0" applyFill="0" applyAlignment="0" applyProtection="0"/>
    <xf numFmtId="0" fontId="55" fillId="29" borderId="169" applyNumberFormat="0" applyAlignment="0" applyProtection="0"/>
    <xf numFmtId="0" fontId="63" fillId="16" borderId="169" applyNumberFormat="0" applyAlignment="0" applyProtection="0"/>
    <xf numFmtId="0" fontId="6" fillId="32" borderId="170" applyNumberFormat="0" applyFont="0" applyAlignment="0" applyProtection="0"/>
    <xf numFmtId="0" fontId="66" fillId="29" borderId="171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69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2" fillId="32" borderId="170" applyNumberFormat="0" applyFont="0" applyAlignment="0" applyProtection="0"/>
    <xf numFmtId="0" fontId="66" fillId="33" borderId="171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33" borderId="169" applyNumberFormat="0" applyAlignment="0" applyProtection="0"/>
    <xf numFmtId="0" fontId="52" fillId="32" borderId="170" applyNumberFormat="0" applyFont="0" applyAlignment="0" applyProtection="0"/>
    <xf numFmtId="0" fontId="66" fillId="33" borderId="171" applyNumberFormat="0" applyAlignment="0" applyProtection="0"/>
    <xf numFmtId="0" fontId="68" fillId="0" borderId="178" applyNumberFormat="0" applyFill="0" applyAlignment="0" applyProtection="0"/>
    <xf numFmtId="0" fontId="55" fillId="33" borderId="169" applyNumberFormat="0" applyAlignment="0" applyProtection="0"/>
    <xf numFmtId="0" fontId="52" fillId="32" borderId="170" applyNumberFormat="0" applyFont="0" applyAlignment="0" applyProtection="0"/>
    <xf numFmtId="0" fontId="66" fillId="33" borderId="171" applyNumberFormat="0" applyAlignment="0" applyProtection="0"/>
    <xf numFmtId="0" fontId="68" fillId="0" borderId="178" applyNumberFormat="0" applyFill="0" applyAlignment="0" applyProtection="0"/>
    <xf numFmtId="0" fontId="55" fillId="29" borderId="169" applyNumberFormat="0" applyAlignment="0" applyProtection="0"/>
    <xf numFmtId="0" fontId="63" fillId="16" borderId="169" applyNumberFormat="0" applyAlignment="0" applyProtection="0"/>
    <xf numFmtId="0" fontId="6" fillId="32" borderId="170" applyNumberFormat="0" applyFont="0" applyAlignment="0" applyProtection="0"/>
    <xf numFmtId="0" fontId="66" fillId="29" borderId="171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180" fontId="55" fillId="29" borderId="174" applyNumberFormat="0" applyAlignment="0" applyProtection="0"/>
    <xf numFmtId="180" fontId="61" fillId="0" borderId="141" applyNumberFormat="0" applyFill="0" applyAlignment="0" applyProtection="0"/>
    <xf numFmtId="180" fontId="63" fillId="16" borderId="174" applyNumberFormat="0" applyAlignment="0" applyProtection="0"/>
    <xf numFmtId="180" fontId="6" fillId="32" borderId="175" applyNumberFormat="0" applyFont="0" applyAlignment="0" applyProtection="0"/>
    <xf numFmtId="180" fontId="66" fillId="29" borderId="176" applyNumberFormat="0" applyAlignment="0" applyProtection="0"/>
    <xf numFmtId="18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180" fontId="55" fillId="29" borderId="174" applyNumberFormat="0" applyAlignment="0" applyProtection="0"/>
    <xf numFmtId="180" fontId="63" fillId="16" borderId="174" applyNumberFormat="0" applyAlignment="0" applyProtection="0"/>
    <xf numFmtId="180" fontId="63" fillId="16" borderId="174" applyNumberFormat="0" applyAlignment="0" applyProtection="0"/>
    <xf numFmtId="180" fontId="6" fillId="32" borderId="175" applyNumberFormat="0" applyFont="0" applyAlignment="0" applyProtection="0"/>
    <xf numFmtId="180" fontId="66" fillId="29" borderId="176" applyNumberFormat="0" applyAlignment="0" applyProtection="0"/>
    <xf numFmtId="18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180" fontId="55" fillId="29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18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18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18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180" fontId="55" fillId="29" borderId="174" applyNumberForma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180" fontId="63" fillId="16" borderId="174" applyNumberFormat="0" applyAlignment="0" applyProtection="0"/>
    <xf numFmtId="0" fontId="55" fillId="33" borderId="174" applyNumberFormat="0" applyAlignment="0" applyProtection="0"/>
    <xf numFmtId="180" fontId="6" fillId="32" borderId="175" applyNumberFormat="0" applyFont="0" applyAlignment="0" applyProtection="0"/>
    <xf numFmtId="18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18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180" fontId="55" fillId="29" borderId="174" applyNumberFormat="0" applyAlignment="0" applyProtection="0"/>
    <xf numFmtId="180" fontId="63" fillId="16" borderId="174" applyNumberFormat="0" applyAlignment="0" applyProtection="0"/>
    <xf numFmtId="0" fontId="55" fillId="33" borderId="174" applyNumberFormat="0" applyAlignment="0" applyProtection="0"/>
    <xf numFmtId="180" fontId="63" fillId="16" borderId="174" applyNumberFormat="0" applyAlignment="0" applyProtection="0"/>
    <xf numFmtId="180" fontId="6" fillId="32" borderId="175" applyNumberFormat="0" applyFont="0" applyAlignment="0" applyProtection="0"/>
    <xf numFmtId="180" fontId="66" fillId="29" borderId="176" applyNumberFormat="0" applyAlignment="0" applyProtection="0"/>
    <xf numFmtId="18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180" fontId="55" fillId="29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18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18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18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18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18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180" fontId="63" fillId="16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18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18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180" fontId="6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180" fontId="68" fillId="0" borderId="177" applyNumberFormat="0" applyFill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180" fontId="63" fillId="16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18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55" fillId="33" borderId="174" applyNumberForma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6" fillId="33" borderId="176" applyNumberFormat="0" applyAlignment="0" applyProtection="0"/>
    <xf numFmtId="0" fontId="52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33" borderId="176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8" fillId="0" borderId="177" applyNumberFormat="0" applyFill="0" applyAlignment="0" applyProtection="0"/>
    <xf numFmtId="0" fontId="52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55" fillId="33" borderId="174" applyNumberFormat="0" applyAlignment="0" applyProtection="0"/>
    <xf numFmtId="18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52" fillId="32" borderId="175" applyNumberFormat="0" applyFont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8" fillId="0" borderId="177" applyNumberFormat="0" applyFill="0" applyAlignment="0" applyProtection="0"/>
    <xf numFmtId="0" fontId="68" fillId="0" borderId="178" applyNumberFormat="0" applyFill="0" applyAlignment="0" applyProtection="0"/>
    <xf numFmtId="0" fontId="52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66" fillId="33" borderId="176" applyNumberForma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3" fillId="16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2" fillId="32" borderId="175" applyNumberFormat="0" applyFont="0" applyAlignment="0" applyProtection="0"/>
    <xf numFmtId="0" fontId="55" fillId="33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6" fillId="32" borderId="175" applyNumberFormat="0" applyFon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6" fillId="29" borderId="176" applyNumberFormat="0" applyAlignment="0" applyProtection="0"/>
    <xf numFmtId="0" fontId="68" fillId="0" borderId="178" applyNumberFormat="0" applyFill="0" applyAlignment="0" applyProtection="0"/>
    <xf numFmtId="0" fontId="66" fillId="29" borderId="176" applyNumberFormat="0" applyAlignment="0" applyProtection="0"/>
    <xf numFmtId="0" fontId="6" fillId="32" borderId="175" applyNumberFormat="0" applyFont="0" applyAlignment="0" applyProtection="0"/>
    <xf numFmtId="0" fontId="68" fillId="0" borderId="178" applyNumberFormat="0" applyFill="0" applyAlignment="0" applyProtection="0"/>
    <xf numFmtId="0" fontId="68" fillId="0" borderId="177" applyNumberFormat="0" applyFill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29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3" fillId="16" borderId="174" applyNumberFormat="0" applyAlignment="0" applyProtection="0"/>
    <xf numFmtId="0" fontId="55" fillId="29" borderId="174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68" fillId="0" borderId="177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68" fillId="0" borderId="178" applyNumberFormat="0" applyFill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33" borderId="174" applyNumberFormat="0" applyAlignment="0" applyProtection="0"/>
    <xf numFmtId="0" fontId="52" fillId="32" borderId="175" applyNumberFormat="0" applyFont="0" applyAlignment="0" applyProtection="0"/>
    <xf numFmtId="0" fontId="66" fillId="33" borderId="176" applyNumberFormat="0" applyAlignment="0" applyProtection="0"/>
    <xf numFmtId="0" fontId="55" fillId="29" borderId="174" applyNumberFormat="0" applyAlignment="0" applyProtection="0"/>
    <xf numFmtId="0" fontId="63" fillId="16" borderId="174" applyNumberFormat="0" applyAlignment="0" applyProtection="0"/>
    <xf numFmtId="0" fontId="6" fillId="32" borderId="175" applyNumberFormat="0" applyFont="0" applyAlignment="0" applyProtection="0"/>
    <xf numFmtId="0" fontId="66" fillId="29" borderId="176" applyNumberFormat="0" applyAlignment="0" applyProtection="0"/>
    <xf numFmtId="43" fontId="6" fillId="0" borderId="0" applyFont="0" applyFill="0" applyBorder="0" applyAlignment="0" applyProtection="0"/>
    <xf numFmtId="0" fontId="64" fillId="0" borderId="197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/>
    <xf numFmtId="181" fontId="6" fillId="0" borderId="0"/>
    <xf numFmtId="0" fontId="1" fillId="0" borderId="0"/>
    <xf numFmtId="9" fontId="1" fillId="0" borderId="0" applyFont="0" applyFill="0" applyBorder="0" applyAlignment="0" applyProtection="0"/>
    <xf numFmtId="181" fontId="6" fillId="0" borderId="0"/>
    <xf numFmtId="43" fontId="1" fillId="0" borderId="0" applyFont="0" applyFill="0" applyBorder="0" applyAlignment="0" applyProtection="0"/>
  </cellStyleXfs>
  <cellXfs count="1401">
    <xf numFmtId="0" fontId="0" fillId="0" borderId="0" xfId="0"/>
    <xf numFmtId="3" fontId="6" fillId="0" borderId="19" xfId="0" applyNumberFormat="1" applyFont="1" applyBorder="1" applyAlignment="1"/>
    <xf numFmtId="0" fontId="0" fillId="0" borderId="0" xfId="0" applyBorder="1"/>
    <xf numFmtId="0" fontId="0" fillId="0" borderId="16" xfId="0" applyFill="1" applyBorder="1" applyAlignment="1">
      <alignment horizontal="center"/>
    </xf>
    <xf numFmtId="0" fontId="0" fillId="0" borderId="20" xfId="0" applyBorder="1"/>
    <xf numFmtId="3" fontId="6" fillId="0" borderId="14" xfId="0" applyNumberFormat="1" applyFont="1" applyBorder="1" applyAlignment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6" fillId="0" borderId="0" xfId="0" applyNumberFormat="1" applyFont="1" applyBorder="1" applyAlignment="1"/>
    <xf numFmtId="0" fontId="6" fillId="0" borderId="0" xfId="0" applyNumberFormat="1" applyFont="1" applyFill="1" applyBorder="1" applyAlignment="1"/>
    <xf numFmtId="0" fontId="12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/>
    <xf numFmtId="0" fontId="6" fillId="0" borderId="1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/>
    <xf numFmtId="0" fontId="6" fillId="0" borderId="9" xfId="0" applyNumberFormat="1" applyFont="1" applyBorder="1" applyAlignment="1">
      <alignment horizontal="right"/>
    </xf>
    <xf numFmtId="0" fontId="0" fillId="0" borderId="0" xfId="0" applyNumberFormat="1" applyBorder="1" applyAlignment="1"/>
    <xf numFmtId="3" fontId="6" fillId="0" borderId="4" xfId="0" applyNumberFormat="1" applyFont="1" applyBorder="1" applyAlignment="1"/>
    <xf numFmtId="16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/>
    <xf numFmtId="0" fontId="12" fillId="0" borderId="12" xfId="0" applyNumberFormat="1" applyFont="1" applyBorder="1" applyAlignment="1">
      <alignment horizontal="right"/>
    </xf>
    <xf numFmtId="0" fontId="6" fillId="0" borderId="0" xfId="0" applyFont="1" applyFill="1" applyBorder="1" applyAlignment="1"/>
    <xf numFmtId="170" fontId="6" fillId="0" borderId="0" xfId="0" applyNumberFormat="1" applyFont="1" applyBorder="1" applyAlignment="1"/>
    <xf numFmtId="168" fontId="6" fillId="0" borderId="0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9" fontId="6" fillId="0" borderId="5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/>
    <xf numFmtId="0" fontId="13" fillId="0" borderId="0" xfId="0" applyNumberFormat="1" applyFont="1" applyFill="1" applyBorder="1" applyAlignment="1"/>
    <xf numFmtId="4" fontId="6" fillId="0" borderId="4" xfId="0" applyNumberFormat="1" applyFont="1" applyBorder="1" applyAlignment="1"/>
    <xf numFmtId="1" fontId="6" fillId="0" borderId="0" xfId="0" applyNumberFormat="1" applyFont="1" applyBorder="1" applyAlignment="1"/>
    <xf numFmtId="2" fontId="6" fillId="0" borderId="0" xfId="0" applyNumberFormat="1" applyFont="1" applyBorder="1" applyAlignment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69" fontId="6" fillId="0" borderId="4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horizontal="center"/>
    </xf>
    <xf numFmtId="174" fontId="6" fillId="0" borderId="5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/>
    <xf numFmtId="0" fontId="0" fillId="0" borderId="0" xfId="0" applyBorder="1"/>
    <xf numFmtId="166" fontId="12" fillId="0" borderId="10" xfId="0" applyNumberFormat="1" applyFont="1" applyFill="1" applyBorder="1" applyAlignment="1">
      <alignment horizontal="right"/>
    </xf>
    <xf numFmtId="166" fontId="12" fillId="0" borderId="4" xfId="0" applyNumberFormat="1" applyFont="1" applyFill="1" applyBorder="1" applyAlignment="1">
      <alignment horizontal="right" wrapText="1"/>
    </xf>
    <xf numFmtId="166" fontId="12" fillId="0" borderId="13" xfId="0" applyNumberFormat="1" applyFont="1" applyFill="1" applyBorder="1" applyAlignment="1"/>
    <xf numFmtId="166" fontId="12" fillId="0" borderId="13" xfId="0" applyNumberFormat="1" applyFont="1" applyFill="1" applyBorder="1" applyAlignment="1"/>
    <xf numFmtId="172" fontId="6" fillId="0" borderId="5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/>
    <xf numFmtId="0" fontId="2" fillId="0" borderId="0" xfId="0" applyFont="1" applyAlignment="1">
      <alignment vertical="center"/>
    </xf>
    <xf numFmtId="2" fontId="1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33" xfId="0" applyFont="1" applyBorder="1"/>
    <xf numFmtId="0" fontId="17" fillId="0" borderId="34" xfId="0" applyFont="1" applyBorder="1"/>
    <xf numFmtId="0" fontId="6" fillId="0" borderId="32" xfId="0" applyNumberFormat="1" applyFont="1" applyBorder="1" applyAlignment="1">
      <alignment horizontal="center"/>
    </xf>
    <xf numFmtId="2" fontId="0" fillId="0" borderId="0" xfId="0" applyNumberFormat="1"/>
    <xf numFmtId="0" fontId="24" fillId="0" borderId="0" xfId="0" applyFont="1" applyBorder="1"/>
    <xf numFmtId="0" fontId="6" fillId="0" borderId="51" xfId="0" applyNumberFormat="1" applyFont="1" applyBorder="1" applyAlignment="1"/>
    <xf numFmtId="0" fontId="6" fillId="0" borderId="0" xfId="0" applyNumberFormat="1" applyFont="1" applyBorder="1" applyAlignment="1"/>
    <xf numFmtId="0" fontId="6" fillId="0" borderId="52" xfId="0" applyNumberFormat="1" applyFont="1" applyBorder="1" applyAlignment="1"/>
    <xf numFmtId="0" fontId="6" fillId="0" borderId="53" xfId="0" applyNumberFormat="1" applyFont="1" applyBorder="1" applyAlignment="1"/>
    <xf numFmtId="0" fontId="6" fillId="0" borderId="50" xfId="0" applyNumberFormat="1" applyFont="1" applyBorder="1" applyAlignment="1"/>
    <xf numFmtId="2" fontId="6" fillId="0" borderId="0" xfId="0" applyNumberFormat="1" applyFont="1" applyBorder="1" applyAlignment="1"/>
    <xf numFmtId="2" fontId="6" fillId="0" borderId="41" xfId="0" applyNumberFormat="1" applyFont="1" applyBorder="1" applyAlignment="1"/>
    <xf numFmtId="0" fontId="6" fillId="0" borderId="47" xfId="0" applyNumberFormat="1" applyFont="1" applyBorder="1" applyAlignment="1"/>
    <xf numFmtId="0" fontId="6" fillId="0" borderId="54" xfId="0" applyNumberFormat="1" applyFont="1" applyFill="1" applyBorder="1" applyAlignment="1"/>
    <xf numFmtId="0" fontId="12" fillId="0" borderId="54" xfId="0" applyNumberFormat="1" applyFont="1" applyBorder="1" applyAlignment="1"/>
    <xf numFmtId="10" fontId="6" fillId="0" borderId="41" xfId="0" applyNumberFormat="1" applyFont="1" applyBorder="1" applyAlignment="1"/>
    <xf numFmtId="2" fontId="6" fillId="0" borderId="41" xfId="0" applyNumberFormat="1" applyFont="1" applyFill="1" applyBorder="1" applyAlignment="1"/>
    <xf numFmtId="10" fontId="6" fillId="0" borderId="51" xfId="0" applyNumberFormat="1" applyFont="1" applyBorder="1" applyAlignment="1"/>
    <xf numFmtId="0" fontId="6" fillId="0" borderId="41" xfId="0" applyNumberFormat="1" applyFont="1" applyBorder="1" applyAlignment="1"/>
    <xf numFmtId="2" fontId="6" fillId="0" borderId="40" xfId="0" applyNumberFormat="1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Font="1"/>
    <xf numFmtId="0" fontId="24" fillId="0" borderId="45" xfId="0" applyFont="1" applyBorder="1"/>
    <xf numFmtId="0" fontId="0" fillId="0" borderId="0" xfId="0" applyAlignment="1">
      <alignment horizontal="center"/>
    </xf>
    <xf numFmtId="0" fontId="6" fillId="0" borderId="40" xfId="0" applyNumberFormat="1" applyFont="1" applyBorder="1" applyAlignment="1"/>
    <xf numFmtId="0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0" fontId="0" fillId="0" borderId="0" xfId="0" applyFont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vertical="center" wrapText="1"/>
    </xf>
    <xf numFmtId="0" fontId="0" fillId="0" borderId="0" xfId="0"/>
    <xf numFmtId="0" fontId="0" fillId="0" borderId="0" xfId="0" applyBorder="1"/>
    <xf numFmtId="0" fontId="34" fillId="0" borderId="0" xfId="0" applyFont="1" applyFill="1" applyBorder="1" applyAlignment="1" applyProtection="1">
      <alignment horizontal="left" vertical="center" wrapText="1"/>
    </xf>
    <xf numFmtId="0" fontId="0" fillId="0" borderId="103" xfId="0" applyBorder="1"/>
    <xf numFmtId="0" fontId="6" fillId="0" borderId="103" xfId="0" applyNumberFormat="1" applyFont="1" applyBorder="1" applyAlignment="1"/>
    <xf numFmtId="3" fontId="6" fillId="0" borderId="0" xfId="0" applyNumberFormat="1" applyFont="1" applyBorder="1" applyAlignment="1"/>
    <xf numFmtId="0" fontId="17" fillId="0" borderId="113" xfId="0" applyFont="1" applyBorder="1"/>
    <xf numFmtId="0" fontId="24" fillId="0" borderId="26" xfId="0" applyFont="1" applyBorder="1"/>
    <xf numFmtId="0" fontId="24" fillId="0" borderId="25" xfId="0" applyFont="1" applyBorder="1"/>
    <xf numFmtId="0" fontId="24" fillId="0" borderId="62" xfId="0" applyFont="1" applyBorder="1"/>
    <xf numFmtId="0" fontId="24" fillId="0" borderId="80" xfId="0" applyFont="1" applyBorder="1"/>
    <xf numFmtId="0" fontId="24" fillId="0" borderId="81" xfId="0" applyFont="1" applyBorder="1"/>
    <xf numFmtId="0" fontId="24" fillId="0" borderId="82" xfId="0" applyFont="1" applyBorder="1"/>
    <xf numFmtId="0" fontId="0" fillId="0" borderId="0" xfId="0" applyFill="1" applyBorder="1"/>
    <xf numFmtId="0" fontId="0" fillId="0" borderId="112" xfId="0" applyBorder="1"/>
    <xf numFmtId="0" fontId="0" fillId="0" borderId="120" xfId="0" applyBorder="1"/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3" fillId="0" borderId="86" xfId="0" applyFont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2" fontId="24" fillId="0" borderId="0" xfId="0" applyNumberFormat="1" applyFont="1" applyFill="1" applyBorder="1" applyAlignment="1" applyProtection="1">
      <alignment horizontal="center" vertical="center"/>
    </xf>
    <xf numFmtId="4" fontId="28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3" fontId="37" fillId="0" borderId="0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6" fillId="0" borderId="114" xfId="0" applyNumberFormat="1" applyFont="1" applyBorder="1" applyAlignment="1"/>
    <xf numFmtId="0" fontId="0" fillId="0" borderId="118" xfId="0" applyBorder="1"/>
    <xf numFmtId="0" fontId="0" fillId="0" borderId="122" xfId="0" applyBorder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vertical="center"/>
    </xf>
    <xf numFmtId="0" fontId="23" fillId="0" borderId="136" xfId="0" applyFont="1" applyFill="1" applyBorder="1" applyAlignment="1" applyProtection="1">
      <alignment horizontal="center" vertical="center" wrapText="1"/>
      <protection locked="0"/>
    </xf>
    <xf numFmtId="37" fontId="9" fillId="0" borderId="86" xfId="1" applyNumberFormat="1" applyFont="1" applyBorder="1" applyAlignment="1" applyProtection="1">
      <alignment horizontal="center" vertical="center"/>
      <protection locked="0"/>
    </xf>
    <xf numFmtId="0" fontId="23" fillId="0" borderId="88" xfId="0" applyFont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wrapText="1"/>
    </xf>
    <xf numFmtId="0" fontId="13" fillId="36" borderId="0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/>
    </xf>
    <xf numFmtId="0" fontId="50" fillId="0" borderId="0" xfId="0" applyFont="1" applyBorder="1" applyAlignment="1" applyProtection="1">
      <alignment vertical="center"/>
    </xf>
    <xf numFmtId="0" fontId="13" fillId="0" borderId="114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33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184" xfId="0" applyFont="1" applyFill="1" applyBorder="1" applyAlignment="1" applyProtection="1">
      <alignment horizontal="left" vertical="center" wrapText="1"/>
    </xf>
    <xf numFmtId="0" fontId="8" fillId="0" borderId="185" xfId="0" applyFont="1" applyFill="1" applyBorder="1" applyAlignment="1" applyProtection="1">
      <alignment horizontal="left" vertical="center" wrapText="1"/>
    </xf>
    <xf numFmtId="0" fontId="8" fillId="0" borderId="186" xfId="0" applyFont="1" applyFill="1" applyBorder="1" applyAlignment="1" applyProtection="1">
      <alignment horizontal="left" vertical="center" wrapText="1"/>
    </xf>
    <xf numFmtId="0" fontId="8" fillId="0" borderId="186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vertical="center"/>
      <protection locked="0"/>
    </xf>
    <xf numFmtId="169" fontId="9" fillId="0" borderId="26" xfId="1" applyNumberFormat="1" applyFont="1" applyFill="1" applyBorder="1" applyAlignment="1" applyProtection="1">
      <alignment horizontal="center" vertical="center"/>
    </xf>
    <xf numFmtId="0" fontId="77" fillId="4" borderId="101" xfId="0" applyFont="1" applyFill="1" applyBorder="1" applyAlignment="1">
      <alignment horizontal="center" vertical="center" wrapText="1"/>
    </xf>
    <xf numFmtId="0" fontId="77" fillId="4" borderId="23" xfId="0" applyNumberFormat="1" applyFont="1" applyFill="1" applyBorder="1" applyAlignment="1">
      <alignment horizontal="center" vertical="center" wrapText="1"/>
    </xf>
    <xf numFmtId="0" fontId="77" fillId="4" borderId="24" xfId="0" applyNumberFormat="1" applyFont="1" applyFill="1" applyBorder="1" applyAlignment="1">
      <alignment horizontal="center" vertical="center" wrapText="1"/>
    </xf>
    <xf numFmtId="0" fontId="77" fillId="4" borderId="24" xfId="0" applyFont="1" applyFill="1" applyBorder="1" applyAlignment="1">
      <alignment horizontal="center" vertical="center" wrapText="1"/>
    </xf>
    <xf numFmtId="0" fontId="77" fillId="4" borderId="10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1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0" fillId="0" borderId="0" xfId="0" applyNumberFormat="1" applyFont="1" applyBorder="1" applyAlignment="1"/>
    <xf numFmtId="3" fontId="27" fillId="0" borderId="129" xfId="0" applyNumberFormat="1" applyFont="1" applyFill="1" applyBorder="1" applyAlignment="1" applyProtection="1">
      <alignment horizontal="center" vertical="center"/>
    </xf>
    <xf numFmtId="37" fontId="27" fillId="0" borderId="93" xfId="1" applyNumberFormat="1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37" fontId="34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 applyProtection="1">
      <alignment vertical="center"/>
      <protection locked="0"/>
    </xf>
    <xf numFmtId="0" fontId="31" fillId="6" borderId="66" xfId="0" applyFont="1" applyFill="1" applyBorder="1" applyAlignment="1" applyProtection="1">
      <alignment horizontal="center" vertical="center" wrapText="1"/>
      <protection locked="0"/>
    </xf>
    <xf numFmtId="0" fontId="31" fillId="0" borderId="93" xfId="0" applyFont="1" applyBorder="1" applyAlignment="1" applyProtection="1">
      <alignment horizontal="center" vertical="center" wrapText="1"/>
      <protection locked="0"/>
    </xf>
    <xf numFmtId="0" fontId="27" fillId="0" borderId="61" xfId="0" applyFont="1" applyBorder="1" applyAlignment="1" applyProtection="1">
      <alignment horizontal="center" vertical="center" wrapText="1"/>
      <protection locked="0"/>
    </xf>
    <xf numFmtId="3" fontId="27" fillId="0" borderId="136" xfId="0" applyNumberFormat="1" applyFont="1" applyBorder="1" applyAlignment="1" applyProtection="1">
      <alignment horizontal="center" vertical="center"/>
      <protection locked="0"/>
    </xf>
    <xf numFmtId="3" fontId="27" fillId="0" borderId="86" xfId="0" applyNumberFormat="1" applyFont="1" applyBorder="1" applyAlignment="1" applyProtection="1">
      <alignment horizontal="center" vertical="center"/>
      <protection locked="0"/>
    </xf>
    <xf numFmtId="3" fontId="27" fillId="0" borderId="86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3" fontId="27" fillId="0" borderId="86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37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7" fillId="0" borderId="26" xfId="0" applyNumberFormat="1" applyFont="1" applyFill="1" applyBorder="1" applyAlignment="1" applyProtection="1">
      <alignment horizontal="center" vertical="center"/>
      <protection locked="0"/>
    </xf>
    <xf numFmtId="0" fontId="27" fillId="6" borderId="13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2" fillId="0" borderId="71" xfId="0" applyFont="1" applyFill="1" applyBorder="1" applyAlignment="1" applyProtection="1">
      <alignment vertical="center"/>
      <protection locked="0"/>
    </xf>
    <xf numFmtId="37" fontId="9" fillId="0" borderId="59" xfId="1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77" fillId="0" borderId="10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45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0" fontId="27" fillId="0" borderId="193" xfId="0" applyFont="1" applyBorder="1" applyAlignment="1" applyProtection="1">
      <alignment horizontal="center" vertical="center" wrapText="1"/>
      <protection locked="0"/>
    </xf>
    <xf numFmtId="3" fontId="27" fillId="0" borderId="194" xfId="0" applyNumberFormat="1" applyFont="1" applyBorder="1" applyAlignment="1" applyProtection="1">
      <alignment horizontal="center" vertical="center"/>
      <protection locked="0"/>
    </xf>
    <xf numFmtId="3" fontId="27" fillId="0" borderId="135" xfId="0" applyNumberFormat="1" applyFont="1" applyBorder="1" applyAlignment="1" applyProtection="1">
      <alignment horizontal="center" vertical="center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3" fontId="27" fillId="0" borderId="79" xfId="0" applyNumberFormat="1" applyFont="1" applyBorder="1" applyAlignment="1" applyProtection="1">
      <alignment horizontal="center" vertical="center"/>
      <protection locked="0"/>
    </xf>
    <xf numFmtId="3" fontId="27" fillId="0" borderId="72" xfId="0" applyNumberFormat="1" applyFont="1" applyBorder="1" applyAlignment="1" applyProtection="1">
      <alignment horizontal="center" vertical="center"/>
      <protection locked="0"/>
    </xf>
    <xf numFmtId="3" fontId="27" fillId="0" borderId="135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27" fillId="0" borderId="70" xfId="0" applyFont="1" applyBorder="1" applyAlignment="1" applyProtection="1">
      <alignment horizontal="center" vertical="center"/>
      <protection locked="0"/>
    </xf>
    <xf numFmtId="0" fontId="27" fillId="0" borderId="135" xfId="0" applyFont="1" applyBorder="1" applyAlignment="1" applyProtection="1">
      <alignment horizontal="center" vertical="center" wrapText="1"/>
    </xf>
    <xf numFmtId="0" fontId="27" fillId="0" borderId="135" xfId="0" applyFont="1" applyBorder="1" applyAlignment="1" applyProtection="1">
      <alignment horizontal="center" vertical="center" wrapText="1"/>
      <protection locked="0"/>
    </xf>
    <xf numFmtId="0" fontId="85" fillId="37" borderId="42" xfId="0" applyFont="1" applyFill="1" applyBorder="1" applyAlignment="1" applyProtection="1">
      <alignment vertical="center"/>
      <protection locked="0"/>
    </xf>
    <xf numFmtId="0" fontId="85" fillId="37" borderId="43" xfId="0" applyFont="1" applyFill="1" applyBorder="1" applyAlignment="1" applyProtection="1">
      <alignment vertical="center"/>
      <protection locked="0"/>
    </xf>
    <xf numFmtId="0" fontId="85" fillId="37" borderId="44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3" fontId="27" fillId="0" borderId="76" xfId="1" applyNumberFormat="1" applyFont="1" applyBorder="1" applyAlignment="1" applyProtection="1">
      <alignment horizontal="center" vertical="center"/>
      <protection locked="0"/>
    </xf>
    <xf numFmtId="3" fontId="27" fillId="0" borderId="70" xfId="0" applyNumberFormat="1" applyFont="1" applyBorder="1" applyAlignment="1" applyProtection="1">
      <alignment horizontal="center" vertical="center"/>
      <protection locked="0"/>
    </xf>
    <xf numFmtId="3" fontId="27" fillId="0" borderId="125" xfId="0" applyNumberFormat="1" applyFont="1" applyBorder="1" applyAlignment="1" applyProtection="1">
      <alignment horizontal="center" vertical="center"/>
      <protection locked="0"/>
    </xf>
    <xf numFmtId="0" fontId="23" fillId="0" borderId="70" xfId="0" applyFont="1" applyBorder="1" applyAlignment="1" applyProtection="1">
      <alignment horizontal="center" vertical="center" wrapText="1"/>
      <protection locked="0"/>
    </xf>
    <xf numFmtId="3" fontId="0" fillId="6" borderId="27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23" fillId="0" borderId="135" xfId="0" applyFont="1" applyBorder="1" applyAlignment="1" applyProtection="1">
      <alignment horizontal="center" vertical="center" wrapText="1"/>
      <protection locked="0"/>
    </xf>
    <xf numFmtId="37" fontId="27" fillId="38" borderId="120" xfId="0" applyNumberFormat="1" applyFont="1" applyFill="1" applyBorder="1" applyAlignment="1" applyProtection="1">
      <alignment horizontal="center" vertical="center"/>
      <protection locked="0"/>
    </xf>
    <xf numFmtId="37" fontId="27" fillId="38" borderId="120" xfId="0" applyNumberFormat="1" applyFont="1" applyFill="1" applyBorder="1" applyAlignment="1" applyProtection="1">
      <alignment horizontal="center" vertical="center"/>
    </xf>
    <xf numFmtId="0" fontId="23" fillId="0" borderId="73" xfId="0" applyFont="1" applyBorder="1" applyAlignment="1" applyProtection="1">
      <alignment horizontal="center" vertical="center" wrapText="1"/>
      <protection locked="0"/>
    </xf>
    <xf numFmtId="3" fontId="27" fillId="6" borderId="111" xfId="0" applyNumberFormat="1" applyFont="1" applyFill="1" applyBorder="1" applyAlignment="1" applyProtection="1">
      <alignment horizontal="center" vertical="center"/>
      <protection locked="0"/>
    </xf>
    <xf numFmtId="0" fontId="27" fillId="0" borderId="73" xfId="0" applyFont="1" applyBorder="1" applyAlignment="1" applyProtection="1">
      <alignment horizontal="center" vertical="center" wrapText="1"/>
      <protection locked="0"/>
    </xf>
    <xf numFmtId="2" fontId="27" fillId="0" borderId="73" xfId="0" applyNumberFormat="1" applyFont="1" applyBorder="1" applyAlignment="1" applyProtection="1">
      <alignment horizontal="center" vertical="center" wrapText="1"/>
      <protection locked="0"/>
    </xf>
    <xf numFmtId="0" fontId="27" fillId="0" borderId="179" xfId="0" applyFont="1" applyBorder="1" applyAlignment="1" applyProtection="1">
      <alignment horizontal="center" vertical="center" wrapText="1"/>
    </xf>
    <xf numFmtId="3" fontId="27" fillId="6" borderId="27" xfId="0" applyNumberFormat="1" applyFont="1" applyFill="1" applyBorder="1" applyAlignment="1" applyProtection="1">
      <alignment horizontal="center" vertical="center"/>
      <protection locked="0"/>
    </xf>
    <xf numFmtId="3" fontId="27" fillId="6" borderId="120" xfId="0" applyNumberFormat="1" applyFont="1" applyFill="1" applyBorder="1" applyAlignment="1" applyProtection="1">
      <alignment horizontal="center" vertical="center"/>
      <protection locked="0"/>
    </xf>
    <xf numFmtId="3" fontId="9" fillId="0" borderId="93" xfId="1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</xf>
    <xf numFmtId="0" fontId="27" fillId="0" borderId="70" xfId="0" applyFont="1" applyBorder="1" applyAlignment="1" applyProtection="1">
      <alignment horizontal="center" vertical="center" wrapText="1"/>
    </xf>
    <xf numFmtId="0" fontId="27" fillId="0" borderId="195" xfId="0" applyFont="1" applyBorder="1" applyAlignment="1" applyProtection="1">
      <alignment horizontal="center" vertical="center" wrapText="1"/>
    </xf>
    <xf numFmtId="0" fontId="0" fillId="0" borderId="120" xfId="0" applyFont="1" applyBorder="1" applyAlignment="1" applyProtection="1">
      <alignment horizontal="center" vertical="center" wrapText="1"/>
    </xf>
    <xf numFmtId="0" fontId="27" fillId="0" borderId="196" xfId="0" applyFont="1" applyBorder="1" applyAlignment="1" applyProtection="1">
      <alignment horizontal="center" vertical="center" wrapText="1"/>
    </xf>
    <xf numFmtId="0" fontId="0" fillId="0" borderId="120" xfId="0" applyFont="1" applyBorder="1" applyAlignment="1" applyProtection="1">
      <alignment horizontal="center" vertical="center" wrapText="1"/>
      <protection locked="0"/>
    </xf>
    <xf numFmtId="0" fontId="27" fillId="0" borderId="196" xfId="0" applyFont="1" applyBorder="1" applyAlignment="1" applyProtection="1">
      <alignment horizontal="center" vertical="center" wrapText="1"/>
      <protection locked="0"/>
    </xf>
    <xf numFmtId="3" fontId="9" fillId="0" borderId="27" xfId="1" applyNumberFormat="1" applyFont="1" applyBorder="1" applyAlignment="1" applyProtection="1">
      <alignment horizontal="center" vertical="center"/>
      <protection locked="0"/>
    </xf>
    <xf numFmtId="3" fontId="27" fillId="0" borderId="195" xfId="0" applyNumberFormat="1" applyFont="1" applyBorder="1" applyAlignment="1" applyProtection="1">
      <alignment horizontal="center" vertical="center"/>
      <protection locked="0"/>
    </xf>
    <xf numFmtId="3" fontId="27" fillId="0" borderId="196" xfId="0" applyNumberFormat="1" applyFont="1" applyBorder="1" applyAlignment="1" applyProtection="1">
      <alignment horizontal="center" vertical="center"/>
      <protection locked="0"/>
    </xf>
    <xf numFmtId="3" fontId="9" fillId="0" borderId="120" xfId="1" applyNumberFormat="1" applyFont="1" applyBorder="1" applyAlignment="1" applyProtection="1">
      <alignment horizontal="center" vertical="center"/>
      <protection locked="0"/>
    </xf>
    <xf numFmtId="3" fontId="27" fillId="0" borderId="70" xfId="0" applyNumberFormat="1" applyFont="1" applyBorder="1" applyAlignment="1" applyProtection="1">
      <alignment horizontal="center" vertical="center"/>
    </xf>
    <xf numFmtId="3" fontId="27" fillId="0" borderId="195" xfId="0" applyNumberFormat="1" applyFont="1" applyBorder="1" applyAlignment="1" applyProtection="1">
      <alignment horizontal="center" vertical="center"/>
    </xf>
    <xf numFmtId="3" fontId="9" fillId="0" borderId="120" xfId="1" applyNumberFormat="1" applyFont="1" applyBorder="1" applyAlignment="1" applyProtection="1">
      <alignment horizontal="center" vertical="center"/>
    </xf>
    <xf numFmtId="3" fontId="27" fillId="0" borderId="135" xfId="0" applyNumberFormat="1" applyFont="1" applyBorder="1" applyAlignment="1" applyProtection="1">
      <alignment horizontal="center" vertical="center"/>
    </xf>
    <xf numFmtId="3" fontId="27" fillId="0" borderId="196" xfId="0" applyNumberFormat="1" applyFont="1" applyBorder="1" applyAlignment="1" applyProtection="1">
      <alignment horizontal="center" vertical="center"/>
    </xf>
    <xf numFmtId="0" fontId="23" fillId="0" borderId="135" xfId="0" applyFont="1" applyFill="1" applyBorder="1" applyAlignment="1" applyProtection="1">
      <alignment horizontal="center" vertical="center" wrapText="1"/>
      <protection locked="0"/>
    </xf>
    <xf numFmtId="4" fontId="27" fillId="0" borderId="135" xfId="0" applyNumberFormat="1" applyFont="1" applyBorder="1" applyAlignment="1" applyProtection="1">
      <alignment horizontal="center" vertical="center"/>
      <protection locked="0"/>
    </xf>
    <xf numFmtId="4" fontId="27" fillId="0" borderId="196" xfId="0" applyNumberFormat="1" applyFont="1" applyBorder="1" applyAlignment="1" applyProtection="1">
      <alignment horizontal="center" vertical="center"/>
      <protection locked="0"/>
    </xf>
    <xf numFmtId="0" fontId="23" fillId="0" borderId="86" xfId="0" applyFont="1" applyFill="1" applyBorder="1" applyAlignment="1" applyProtection="1">
      <alignment horizontal="center" vertical="center" wrapText="1"/>
      <protection locked="0"/>
    </xf>
    <xf numFmtId="3" fontId="1" fillId="6" borderId="26" xfId="2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3" fontId="27" fillId="0" borderId="135" xfId="0" applyNumberFormat="1" applyFont="1" applyFill="1" applyBorder="1" applyAlignment="1" applyProtection="1">
      <alignment horizontal="center" vertical="center"/>
      <protection locked="0"/>
    </xf>
    <xf numFmtId="3" fontId="0" fillId="6" borderId="120" xfId="2" applyNumberFormat="1" applyFont="1" applyFill="1" applyBorder="1" applyAlignment="1" applyProtection="1">
      <alignment horizontal="center" vertical="center"/>
      <protection locked="0"/>
    </xf>
    <xf numFmtId="37" fontId="0" fillId="6" borderId="120" xfId="1" applyNumberFormat="1" applyFont="1" applyFill="1" applyBorder="1" applyAlignment="1" applyProtection="1">
      <alignment horizontal="center" vertical="center"/>
      <protection locked="0"/>
    </xf>
    <xf numFmtId="3" fontId="27" fillId="0" borderId="70" xfId="0" applyNumberFormat="1" applyFont="1" applyFill="1" applyBorder="1" applyAlignment="1" applyProtection="1">
      <alignment horizontal="center" vertical="center"/>
    </xf>
    <xf numFmtId="3" fontId="0" fillId="6" borderId="120" xfId="1" applyNumberFormat="1" applyFont="1" applyFill="1" applyBorder="1" applyAlignment="1" applyProtection="1">
      <alignment horizontal="center" vertical="center"/>
      <protection locked="0"/>
    </xf>
    <xf numFmtId="3" fontId="27" fillId="0" borderId="86" xfId="0" applyNumberFormat="1" applyFont="1" applyFill="1" applyBorder="1" applyAlignment="1" applyProtection="1">
      <alignment horizontal="center" vertical="center"/>
      <protection locked="0"/>
    </xf>
    <xf numFmtId="3" fontId="27" fillId="0" borderId="136" xfId="0" applyNumberFormat="1" applyFont="1" applyFill="1" applyBorder="1" applyAlignment="1" applyProtection="1">
      <alignment horizontal="center" vertical="center"/>
      <protection locked="0"/>
    </xf>
    <xf numFmtId="168" fontId="27" fillId="0" borderId="135" xfId="0" applyNumberFormat="1" applyFont="1" applyFill="1" applyBorder="1" applyAlignment="1" applyProtection="1">
      <alignment horizontal="center" vertical="center"/>
    </xf>
    <xf numFmtId="168" fontId="27" fillId="0" borderId="135" xfId="0" applyNumberFormat="1" applyFont="1" applyFill="1" applyBorder="1" applyAlignment="1" applyProtection="1">
      <alignment horizontal="center" vertical="center"/>
      <protection locked="0"/>
    </xf>
    <xf numFmtId="168" fontId="27" fillId="0" borderId="135" xfId="0" applyNumberFormat="1" applyFont="1" applyBorder="1" applyAlignment="1" applyProtection="1">
      <alignment horizontal="center" vertical="center"/>
    </xf>
    <xf numFmtId="168" fontId="27" fillId="0" borderId="135" xfId="0" applyNumberFormat="1" applyFont="1" applyBorder="1" applyAlignment="1" applyProtection="1">
      <alignment horizontal="center" vertical="center"/>
      <protection locked="0"/>
    </xf>
    <xf numFmtId="3" fontId="27" fillId="0" borderId="70" xfId="0" applyNumberFormat="1" applyFont="1" applyFill="1" applyBorder="1" applyAlignment="1" applyProtection="1">
      <alignment horizontal="center" vertical="center"/>
      <protection locked="0"/>
    </xf>
    <xf numFmtId="3" fontId="1" fillId="6" borderId="26" xfId="0" applyNumberFormat="1" applyFont="1" applyFill="1" applyBorder="1" applyAlignment="1" applyProtection="1">
      <alignment horizontal="center" vertical="center"/>
      <protection locked="0"/>
    </xf>
    <xf numFmtId="3" fontId="1" fillId="6" borderId="120" xfId="2" applyNumberFormat="1" applyFont="1" applyFill="1" applyBorder="1" applyAlignment="1" applyProtection="1">
      <alignment horizontal="center" vertical="center"/>
      <protection locked="0"/>
    </xf>
    <xf numFmtId="3" fontId="27" fillId="0" borderId="61" xfId="0" applyNumberFormat="1" applyFont="1" applyFill="1" applyBorder="1" applyAlignment="1" applyProtection="1">
      <alignment horizontal="center" vertical="center"/>
    </xf>
    <xf numFmtId="3" fontId="8" fillId="0" borderId="70" xfId="0" applyNumberFormat="1" applyFont="1" applyBorder="1" applyAlignment="1" applyProtection="1">
      <alignment vertical="center"/>
    </xf>
    <xf numFmtId="3" fontId="8" fillId="0" borderId="135" xfId="0" applyNumberFormat="1" applyFont="1" applyBorder="1" applyAlignment="1" applyProtection="1">
      <alignment vertical="center"/>
      <protection locked="0"/>
    </xf>
    <xf numFmtId="3" fontId="27" fillId="0" borderId="196" xfId="0" applyNumberFormat="1" applyFont="1" applyFill="1" applyBorder="1" applyAlignment="1" applyProtection="1">
      <alignment horizontal="center" vertical="center"/>
    </xf>
    <xf numFmtId="3" fontId="27" fillId="7" borderId="195" xfId="0" applyNumberFormat="1" applyFont="1" applyFill="1" applyBorder="1" applyAlignment="1" applyProtection="1">
      <alignment horizontal="center" vertical="center"/>
    </xf>
    <xf numFmtId="37" fontId="27" fillId="6" borderId="120" xfId="0" applyNumberFormat="1" applyFont="1" applyFill="1" applyBorder="1" applyAlignment="1" applyProtection="1">
      <alignment horizontal="center" vertical="center"/>
      <protection locked="0"/>
    </xf>
    <xf numFmtId="3" fontId="27" fillId="7" borderId="196" xfId="0" applyNumberFormat="1" applyFont="1" applyFill="1" applyBorder="1" applyAlignment="1" applyProtection="1">
      <alignment horizontal="center" vertical="center"/>
      <protection locked="0"/>
    </xf>
    <xf numFmtId="179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179" fontId="23" fillId="0" borderId="135" xfId="0" applyNumberFormat="1" applyFont="1" applyFill="1" applyBorder="1" applyAlignment="1" applyProtection="1">
      <alignment horizontal="center" vertical="center" wrapText="1"/>
      <protection locked="0"/>
    </xf>
    <xf numFmtId="3" fontId="27" fillId="38" borderId="120" xfId="0" applyNumberFormat="1" applyFont="1" applyFill="1" applyBorder="1" applyAlignment="1" applyProtection="1">
      <alignment horizontal="center" vertical="center"/>
    </xf>
    <xf numFmtId="3" fontId="27" fillId="7" borderId="196" xfId="0" applyNumberFormat="1" applyFont="1" applyFill="1" applyBorder="1" applyAlignment="1" applyProtection="1">
      <alignment horizontal="center" vertical="center"/>
    </xf>
    <xf numFmtId="3" fontId="27" fillId="7" borderId="19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84" fillId="0" borderId="25" xfId="0" applyFont="1" applyFill="1" applyBorder="1" applyAlignment="1" applyProtection="1">
      <alignment vertical="center"/>
      <protection locked="0"/>
    </xf>
    <xf numFmtId="0" fontId="27" fillId="0" borderId="128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23" fillId="0" borderId="44" xfId="0" applyFont="1" applyBorder="1" applyAlignment="1" applyProtection="1">
      <alignment vertical="center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3" fontId="27" fillId="0" borderId="73" xfId="0" applyNumberFormat="1" applyFont="1" applyFill="1" applyBorder="1" applyAlignment="1" applyProtection="1">
      <alignment horizontal="center" vertical="center"/>
      <protection locked="0"/>
    </xf>
    <xf numFmtId="3" fontId="27" fillId="0" borderId="73" xfId="0" applyNumberFormat="1" applyFont="1" applyBorder="1" applyAlignment="1" applyProtection="1">
      <alignment horizontal="center" vertical="center"/>
      <protection locked="0"/>
    </xf>
    <xf numFmtId="177" fontId="0" fillId="38" borderId="62" xfId="1" applyNumberFormat="1" applyFont="1" applyFill="1" applyBorder="1" applyAlignment="1" applyProtection="1">
      <alignment horizontal="center" vertical="center"/>
    </xf>
    <xf numFmtId="10" fontId="27" fillId="6" borderId="120" xfId="2" applyNumberFormat="1" applyFont="1" applyFill="1" applyBorder="1" applyAlignment="1" applyProtection="1">
      <alignment horizontal="center" vertical="center"/>
      <protection locked="0"/>
    </xf>
    <xf numFmtId="3" fontId="27" fillId="38" borderId="26" xfId="0" applyNumberFormat="1" applyFont="1" applyFill="1" applyBorder="1" applyAlignment="1" applyProtection="1">
      <alignment horizontal="center" vertical="center"/>
      <protection locked="0"/>
    </xf>
    <xf numFmtId="3" fontId="27" fillId="0" borderId="125" xfId="0" applyNumberFormat="1" applyFont="1" applyBorder="1" applyAlignment="1" applyProtection="1">
      <alignment horizontal="center" vertical="center" wrapText="1"/>
    </xf>
    <xf numFmtId="3" fontId="27" fillId="0" borderId="72" xfId="1" applyNumberFormat="1" applyFont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31" fillId="0" borderId="69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/>
    </xf>
    <xf numFmtId="0" fontId="34" fillId="6" borderId="0" xfId="0" applyFont="1" applyFill="1" applyBorder="1" applyAlignment="1" applyProtection="1">
      <alignment vertical="center" wrapText="1"/>
      <protection locked="0"/>
    </xf>
    <xf numFmtId="0" fontId="34" fillId="8" borderId="0" xfId="0" applyFont="1" applyFill="1" applyBorder="1" applyAlignment="1" applyProtection="1">
      <alignment vertical="center" wrapText="1"/>
    </xf>
    <xf numFmtId="0" fontId="34" fillId="3" borderId="0" xfId="0" applyFont="1" applyFill="1" applyBorder="1" applyAlignment="1" applyProtection="1">
      <alignment vertical="center"/>
    </xf>
    <xf numFmtId="37" fontId="34" fillId="38" borderId="0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 wrapText="1"/>
    </xf>
    <xf numFmtId="37" fontId="34" fillId="0" borderId="0" xfId="0" applyNumberFormat="1" applyFont="1" applyFill="1" applyBorder="1" applyAlignment="1" applyProtection="1">
      <alignment vertical="center"/>
      <protection locked="0"/>
    </xf>
    <xf numFmtId="2" fontId="27" fillId="0" borderId="194" xfId="0" applyNumberFormat="1" applyFont="1" applyBorder="1" applyAlignment="1" applyProtection="1">
      <alignment horizontal="center" vertical="center"/>
      <protection locked="0"/>
    </xf>
    <xf numFmtId="0" fontId="26" fillId="6" borderId="85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/>
      <protection locked="0"/>
    </xf>
    <xf numFmtId="164" fontId="27" fillId="0" borderId="0" xfId="1" applyNumberFormat="1" applyFont="1" applyBorder="1" applyAlignment="1" applyProtection="1">
      <alignment horizontal="center" vertical="center" wrapText="1"/>
    </xf>
    <xf numFmtId="164" fontId="27" fillId="0" borderId="0" xfId="1" applyNumberFormat="1" applyFont="1" applyBorder="1" applyAlignment="1" applyProtection="1">
      <alignment horizontal="center" vertical="center" wrapText="1"/>
      <protection locked="0"/>
    </xf>
    <xf numFmtId="3" fontId="27" fillId="0" borderId="0" xfId="1" applyNumberFormat="1" applyFont="1" applyBorder="1" applyAlignment="1" applyProtection="1">
      <alignment horizontal="center" vertical="center" wrapText="1"/>
      <protection locked="0"/>
    </xf>
    <xf numFmtId="3" fontId="27" fillId="0" borderId="0" xfId="0" applyNumberFormat="1" applyFont="1" applyBorder="1" applyAlignment="1" applyProtection="1">
      <alignment horizontal="center" vertical="center" wrapText="1"/>
    </xf>
    <xf numFmtId="3" fontId="27" fillId="0" borderId="0" xfId="1" applyNumberFormat="1" applyFont="1" applyBorder="1" applyAlignment="1" applyProtection="1">
      <alignment horizontal="center" vertical="center" wrapText="1"/>
    </xf>
    <xf numFmtId="3" fontId="27" fillId="0" borderId="0" xfId="0" applyNumberFormat="1" applyFont="1" applyBorder="1" applyAlignment="1" applyProtection="1">
      <alignment horizontal="center" vertical="center"/>
      <protection locked="0"/>
    </xf>
    <xf numFmtId="3" fontId="27" fillId="0" borderId="0" xfId="0" applyNumberFormat="1" applyFont="1" applyBorder="1" applyAlignment="1" applyProtection="1">
      <alignment horizontal="center" vertical="center"/>
    </xf>
    <xf numFmtId="4" fontId="27" fillId="0" borderId="0" xfId="0" applyNumberFormat="1" applyFont="1" applyBorder="1" applyAlignment="1" applyProtection="1">
      <alignment horizontal="center" vertical="center"/>
    </xf>
    <xf numFmtId="4" fontId="27" fillId="0" borderId="0" xfId="0" applyNumberFormat="1" applyFont="1" applyBorder="1" applyAlignment="1" applyProtection="1">
      <alignment horizontal="center" vertical="center"/>
      <protection locked="0"/>
    </xf>
    <xf numFmtId="168" fontId="27" fillId="0" borderId="0" xfId="0" applyNumberFormat="1" applyFont="1" applyBorder="1" applyAlignment="1" applyProtection="1">
      <alignment horizontal="center" vertical="center"/>
    </xf>
    <xf numFmtId="168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 wrapText="1"/>
    </xf>
    <xf numFmtId="3" fontId="27" fillId="0" borderId="114" xfId="0" applyNumberFormat="1" applyFont="1" applyBorder="1" applyAlignment="1" applyProtection="1">
      <alignment horizontal="center" vertical="center"/>
    </xf>
    <xf numFmtId="3" fontId="27" fillId="0" borderId="0" xfId="0" applyNumberFormat="1" applyFont="1" applyBorder="1" applyAlignment="1" applyProtection="1">
      <alignment horizontal="right" vertical="center"/>
      <protection locked="0"/>
    </xf>
    <xf numFmtId="3" fontId="27" fillId="0" borderId="6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3" fontId="2" fillId="4" borderId="0" xfId="0" applyNumberFormat="1" applyFont="1" applyFill="1" applyAlignment="1">
      <alignment vertical="center"/>
    </xf>
    <xf numFmtId="0" fontId="23" fillId="0" borderId="42" xfId="0" applyFont="1" applyBorder="1" applyAlignment="1" applyProtection="1">
      <alignment vertical="center" wrapText="1"/>
      <protection locked="0"/>
    </xf>
    <xf numFmtId="0" fontId="23" fillId="0" borderId="43" xfId="0" applyFont="1" applyBorder="1" applyAlignment="1" applyProtection="1">
      <alignment vertical="center" wrapText="1"/>
      <protection locked="0"/>
    </xf>
    <xf numFmtId="10" fontId="0" fillId="0" borderId="0" xfId="0" applyNumberFormat="1"/>
    <xf numFmtId="0" fontId="27" fillId="0" borderId="72" xfId="0" applyFont="1" applyBorder="1" applyAlignment="1" applyProtection="1">
      <alignment horizontal="center" vertical="center" wrapText="1"/>
      <protection locked="0"/>
    </xf>
    <xf numFmtId="164" fontId="27" fillId="0" borderId="91" xfId="1" applyNumberFormat="1" applyFont="1" applyBorder="1" applyAlignment="1" applyProtection="1">
      <alignment horizontal="center" vertical="center" wrapText="1"/>
      <protection locked="0"/>
    </xf>
    <xf numFmtId="3" fontId="27" fillId="0" borderId="125" xfId="0" applyNumberFormat="1" applyFont="1" applyBorder="1" applyAlignment="1" applyProtection="1">
      <alignment horizontal="center" vertical="center"/>
    </xf>
    <xf numFmtId="3" fontId="27" fillId="0" borderId="72" xfId="0" applyNumberFormat="1" applyFont="1" applyBorder="1" applyAlignment="1" applyProtection="1">
      <alignment horizontal="center" vertical="center"/>
    </xf>
    <xf numFmtId="4" fontId="27" fillId="0" borderId="72" xfId="0" applyNumberFormat="1" applyFont="1" applyBorder="1" applyAlignment="1" applyProtection="1">
      <alignment horizontal="center" vertical="center"/>
      <protection locked="0"/>
    </xf>
    <xf numFmtId="3" fontId="27" fillId="0" borderId="56" xfId="0" applyNumberFormat="1" applyFont="1" applyBorder="1" applyAlignment="1" applyProtection="1">
      <alignment horizontal="center" vertical="center"/>
      <protection locked="0"/>
    </xf>
    <xf numFmtId="168" fontId="27" fillId="0" borderId="72" xfId="0" applyNumberFormat="1" applyFont="1" applyBorder="1" applyAlignment="1" applyProtection="1">
      <alignment horizontal="center" vertical="center"/>
    </xf>
    <xf numFmtId="168" fontId="27" fillId="0" borderId="72" xfId="0" applyNumberFormat="1" applyFont="1" applyBorder="1" applyAlignment="1" applyProtection="1">
      <alignment horizontal="center" vertical="center"/>
      <protection locked="0"/>
    </xf>
    <xf numFmtId="3" fontId="27" fillId="0" borderId="91" xfId="0" applyNumberFormat="1" applyFont="1" applyBorder="1" applyAlignment="1" applyProtection="1">
      <alignment horizontal="center" vertical="center"/>
      <protection locked="0"/>
    </xf>
    <xf numFmtId="2" fontId="0" fillId="0" borderId="122" xfId="0" applyNumberFormat="1" applyBorder="1" applyAlignment="1">
      <alignment horizontal="center"/>
    </xf>
    <xf numFmtId="2" fontId="6" fillId="0" borderId="135" xfId="0" applyNumberFormat="1" applyFont="1" applyBorder="1" applyAlignment="1">
      <alignment horizontal="center" vertical="center" wrapText="1"/>
    </xf>
    <xf numFmtId="0" fontId="17" fillId="0" borderId="135" xfId="0" applyFont="1" applyBorder="1" applyAlignment="1">
      <alignment vertical="center" wrapText="1"/>
    </xf>
    <xf numFmtId="0" fontId="17" fillId="0" borderId="135" xfId="0" applyFont="1" applyFill="1" applyBorder="1" applyAlignment="1">
      <alignment vertical="center" wrapText="1"/>
    </xf>
    <xf numFmtId="2" fontId="0" fillId="0" borderId="135" xfId="0" applyNumberFormat="1" applyBorder="1" applyAlignment="1">
      <alignment horizontal="center"/>
    </xf>
    <xf numFmtId="10" fontId="27" fillId="0" borderId="135" xfId="2" applyNumberFormat="1" applyFont="1" applyFill="1" applyBorder="1" applyAlignment="1" applyProtection="1">
      <alignment horizontal="center" vertical="center"/>
      <protection locked="0"/>
    </xf>
    <xf numFmtId="0" fontId="24" fillId="0" borderId="87" xfId="0" applyFont="1" applyBorder="1"/>
    <xf numFmtId="0" fontId="24" fillId="0" borderId="127" xfId="0" applyFont="1" applyBorder="1"/>
    <xf numFmtId="0" fontId="24" fillId="0" borderId="128" xfId="0" applyFont="1" applyBorder="1"/>
    <xf numFmtId="39" fontId="27" fillId="0" borderId="135" xfId="1" applyNumberFormat="1" applyFont="1" applyBorder="1" applyAlignment="1" applyProtection="1">
      <alignment horizontal="center" vertical="center" wrapText="1"/>
    </xf>
    <xf numFmtId="3" fontId="27" fillId="0" borderId="0" xfId="0" applyNumberFormat="1" applyFont="1" applyBorder="1" applyAlignment="1" applyProtection="1">
      <alignment horizontal="right" vertical="center"/>
    </xf>
    <xf numFmtId="0" fontId="27" fillId="0" borderId="125" xfId="0" applyFont="1" applyBorder="1" applyAlignment="1" applyProtection="1">
      <alignment horizontal="center" vertical="center" wrapText="1"/>
    </xf>
    <xf numFmtId="37" fontId="27" fillId="0" borderId="72" xfId="1" applyNumberFormat="1" applyFont="1" applyBorder="1" applyAlignment="1" applyProtection="1">
      <alignment horizontal="center" vertical="center" wrapText="1"/>
    </xf>
    <xf numFmtId="164" fontId="2" fillId="0" borderId="0" xfId="1" applyNumberFormat="1" applyFont="1" applyAlignment="1" applyProtection="1">
      <alignment vertical="center"/>
      <protection locked="0"/>
    </xf>
    <xf numFmtId="0" fontId="27" fillId="0" borderId="188" xfId="0" applyFont="1" applyBorder="1" applyAlignment="1" applyProtection="1">
      <alignment horizontal="center" vertical="center" wrapText="1"/>
      <protection locked="0"/>
    </xf>
    <xf numFmtId="0" fontId="0" fillId="0" borderId="121" xfId="0" applyBorder="1"/>
    <xf numFmtId="0" fontId="0" fillId="0" borderId="196" xfId="0" applyBorder="1"/>
    <xf numFmtId="37" fontId="0" fillId="0" borderId="122" xfId="1" applyNumberFormat="1" applyFont="1" applyBorder="1"/>
    <xf numFmtId="0" fontId="0" fillId="0" borderId="121" xfId="0" applyBorder="1" applyAlignment="1">
      <alignment horizontal="right"/>
    </xf>
    <xf numFmtId="0" fontId="0" fillId="0" borderId="188" xfId="0" applyBorder="1"/>
    <xf numFmtId="0" fontId="42" fillId="0" borderId="135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Border="1"/>
    <xf numFmtId="2" fontId="0" fillId="0" borderId="196" xfId="0" applyNumberFormat="1" applyBorder="1"/>
    <xf numFmtId="2" fontId="0" fillId="0" borderId="120" xfId="0" applyNumberFormat="1" applyBorder="1"/>
    <xf numFmtId="2" fontId="0" fillId="0" borderId="122" xfId="0" applyNumberFormat="1" applyBorder="1"/>
    <xf numFmtId="0" fontId="0" fillId="0" borderId="188" xfId="0" applyBorder="1" applyAlignment="1">
      <alignment horizontal="right"/>
    </xf>
    <xf numFmtId="0" fontId="0" fillId="0" borderId="114" xfId="0" applyBorder="1" applyAlignment="1">
      <alignment horizontal="right"/>
    </xf>
    <xf numFmtId="165" fontId="0" fillId="0" borderId="120" xfId="0" applyNumberFormat="1" applyBorder="1"/>
    <xf numFmtId="0" fontId="0" fillId="0" borderId="114" xfId="0" applyBorder="1"/>
    <xf numFmtId="0" fontId="0" fillId="0" borderId="136" xfId="0" applyBorder="1"/>
    <xf numFmtId="0" fontId="0" fillId="0" borderId="179" xfId="0" applyBorder="1"/>
    <xf numFmtId="2" fontId="0" fillId="0" borderId="121" xfId="0" applyNumberFormat="1" applyBorder="1"/>
    <xf numFmtId="0" fontId="0" fillId="0" borderId="196" xfId="0" applyBorder="1" applyAlignment="1">
      <alignment horizontal="right"/>
    </xf>
    <xf numFmtId="0" fontId="0" fillId="0" borderId="120" xfId="0" applyFill="1" applyBorder="1"/>
    <xf numFmtId="0" fontId="0" fillId="0" borderId="122" xfId="0" applyFill="1" applyBorder="1"/>
    <xf numFmtId="2" fontId="0" fillId="0" borderId="188" xfId="0" applyNumberFormat="1" applyFill="1" applyBorder="1"/>
    <xf numFmtId="10" fontId="0" fillId="0" borderId="0" xfId="2" applyNumberFormat="1" applyFont="1" applyBorder="1"/>
    <xf numFmtId="10" fontId="6" fillId="0" borderId="0" xfId="0" applyNumberFormat="1" applyFont="1" applyBorder="1" applyAlignment="1"/>
    <xf numFmtId="0" fontId="17" fillId="0" borderId="10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2" fontId="15" fillId="0" borderId="103" xfId="0" applyNumberFormat="1" applyFont="1" applyBorder="1" applyAlignment="1">
      <alignment horizontal="center"/>
    </xf>
    <xf numFmtId="2" fontId="0" fillId="0" borderId="196" xfId="0" applyNumberFormat="1" applyBorder="1" applyAlignment="1">
      <alignment horizontal="right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120" xfId="0" applyFont="1" applyFill="1" applyBorder="1" applyAlignment="1" applyProtection="1">
      <alignment vertical="center"/>
    </xf>
    <xf numFmtId="43" fontId="20" fillId="0" borderId="0" xfId="0" applyNumberFormat="1" applyFont="1" applyAlignment="1" applyProtection="1">
      <alignment horizontal="center" vertical="center"/>
    </xf>
    <xf numFmtId="43" fontId="20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2" fontId="0" fillId="0" borderId="0" xfId="0" applyNumberFormat="1" applyFont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" fontId="18" fillId="0" borderId="120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2" fontId="34" fillId="0" borderId="0" xfId="0" applyNumberFormat="1" applyFont="1" applyFill="1" applyBorder="1" applyAlignment="1" applyProtection="1">
      <alignment horizontal="center" vertical="center"/>
    </xf>
    <xf numFmtId="2" fontId="18" fillId="0" borderId="27" xfId="0" applyNumberFormat="1" applyFont="1" applyFill="1" applyBorder="1" applyAlignment="1" applyProtection="1">
      <alignment horizontal="center" vertical="center"/>
    </xf>
    <xf numFmtId="2" fontId="18" fillId="0" borderId="114" xfId="0" applyNumberFormat="1" applyFont="1" applyFill="1" applyBorder="1" applyAlignment="1" applyProtection="1">
      <alignment horizontal="center" vertical="center"/>
    </xf>
    <xf numFmtId="2" fontId="18" fillId="0" borderId="111" xfId="0" applyNumberFormat="1" applyFont="1" applyFill="1" applyBorder="1" applyAlignment="1" applyProtection="1">
      <alignment horizontal="center" vertical="center"/>
    </xf>
    <xf numFmtId="3" fontId="0" fillId="0" borderId="27" xfId="0" applyNumberFormat="1" applyFont="1" applyFill="1" applyBorder="1" applyAlignment="1" applyProtection="1">
      <alignment horizontal="center" vertical="center"/>
    </xf>
    <xf numFmtId="3" fontId="0" fillId="0" borderId="120" xfId="0" applyNumberFormat="1" applyFont="1" applyFill="1" applyBorder="1" applyAlignment="1" applyProtection="1">
      <alignment vertical="center"/>
    </xf>
    <xf numFmtId="0" fontId="0" fillId="0" borderId="1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2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1" fontId="43" fillId="0" borderId="77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right" vertical="center" wrapText="1"/>
    </xf>
    <xf numFmtId="37" fontId="27" fillId="6" borderId="120" xfId="1" applyNumberFormat="1" applyFont="1" applyFill="1" applyBorder="1" applyAlignment="1" applyProtection="1">
      <alignment horizontal="center" vertical="center"/>
      <protection locked="0"/>
    </xf>
    <xf numFmtId="3" fontId="27" fillId="6" borderId="26" xfId="2" applyNumberFormat="1" applyFont="1" applyFill="1" applyBorder="1" applyAlignment="1" applyProtection="1">
      <alignment horizontal="center" vertical="center"/>
      <protection locked="0"/>
    </xf>
    <xf numFmtId="0" fontId="0" fillId="0" borderId="121" xfId="0" applyFont="1" applyBorder="1" applyAlignment="1" applyProtection="1">
      <alignment horizontal="center" vertical="center" wrapText="1"/>
    </xf>
    <xf numFmtId="0" fontId="0" fillId="0" borderId="122" xfId="0" applyFont="1" applyBorder="1" applyAlignment="1" applyProtection="1">
      <alignment horizontal="center" vertical="center" wrapText="1"/>
    </xf>
    <xf numFmtId="0" fontId="0" fillId="0" borderId="122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3" fontId="27" fillId="0" borderId="118" xfId="1" applyNumberFormat="1" applyFont="1" applyBorder="1" applyAlignment="1" applyProtection="1">
      <alignment horizontal="center" vertical="center"/>
      <protection locked="0"/>
    </xf>
    <xf numFmtId="3" fontId="9" fillId="0" borderId="122" xfId="1" applyNumberFormat="1" applyFont="1" applyBorder="1" applyAlignment="1" applyProtection="1">
      <alignment horizontal="center" vertical="center"/>
    </xf>
    <xf numFmtId="3" fontId="9" fillId="0" borderId="122" xfId="1" applyNumberFormat="1" applyFont="1" applyBorder="1" applyAlignment="1" applyProtection="1">
      <alignment horizontal="center" vertical="center"/>
      <protection locked="0"/>
    </xf>
    <xf numFmtId="3" fontId="9" fillId="0" borderId="122" xfId="2" applyNumberFormat="1" applyFont="1" applyFill="1" applyBorder="1" applyAlignment="1" applyProtection="1">
      <alignment horizontal="center" vertical="center"/>
      <protection locked="0"/>
    </xf>
    <xf numFmtId="3" fontId="9" fillId="0" borderId="76" xfId="2" applyNumberFormat="1" applyFont="1" applyFill="1" applyBorder="1" applyAlignment="1" applyProtection="1">
      <alignment horizontal="center" vertical="center"/>
    </xf>
    <xf numFmtId="3" fontId="9" fillId="0" borderId="122" xfId="2" applyNumberFormat="1" applyFont="1" applyFill="1" applyBorder="1" applyAlignment="1" applyProtection="1">
      <alignment horizontal="center" vertical="center"/>
    </xf>
    <xf numFmtId="3" fontId="9" fillId="0" borderId="118" xfId="2" applyNumberFormat="1" applyFont="1" applyFill="1" applyBorder="1" applyAlignment="1" applyProtection="1">
      <alignment horizontal="center" vertical="center"/>
      <protection locked="0"/>
    </xf>
    <xf numFmtId="3" fontId="9" fillId="0" borderId="76" xfId="2" applyNumberFormat="1" applyFont="1" applyFill="1" applyBorder="1" applyAlignment="1" applyProtection="1">
      <alignment horizontal="center" vertical="center"/>
      <protection locked="0"/>
    </xf>
    <xf numFmtId="168" fontId="9" fillId="0" borderId="122" xfId="2" applyNumberFormat="1" applyFont="1" applyFill="1" applyBorder="1" applyAlignment="1" applyProtection="1">
      <alignment horizontal="center" vertical="center"/>
    </xf>
    <xf numFmtId="168" fontId="9" fillId="0" borderId="122" xfId="2" applyNumberFormat="1" applyFont="1" applyFill="1" applyBorder="1" applyAlignment="1" applyProtection="1">
      <alignment horizontal="center" vertical="center"/>
      <protection locked="0"/>
    </xf>
    <xf numFmtId="3" fontId="9" fillId="0" borderId="64" xfId="2" applyNumberFormat="1" applyFont="1" applyFill="1" applyBorder="1" applyAlignment="1" applyProtection="1">
      <alignment horizontal="center" vertical="center"/>
      <protection locked="0"/>
    </xf>
    <xf numFmtId="3" fontId="9" fillId="0" borderId="93" xfId="2" applyNumberFormat="1" applyFont="1" applyFill="1" applyBorder="1" applyAlignment="1" applyProtection="1">
      <alignment horizontal="center" vertical="center"/>
      <protection locked="0"/>
    </xf>
    <xf numFmtId="3" fontId="27" fillId="0" borderId="26" xfId="0" applyNumberFormat="1" applyFont="1" applyFill="1" applyBorder="1" applyAlignment="1" applyProtection="1">
      <alignment horizontal="center" vertical="center"/>
    </xf>
    <xf numFmtId="37" fontId="27" fillId="38" borderId="201" xfId="0" applyNumberFormat="1" applyFont="1" applyFill="1" applyBorder="1" applyAlignment="1" applyProtection="1">
      <alignment horizontal="center" vertical="center"/>
      <protection locked="0"/>
    </xf>
    <xf numFmtId="3" fontId="27" fillId="38" borderId="201" xfId="0" applyNumberFormat="1" applyFont="1" applyFill="1" applyBorder="1" applyAlignment="1" applyProtection="1">
      <alignment horizontal="center" vertical="center"/>
    </xf>
    <xf numFmtId="3" fontId="27" fillId="39" borderId="120" xfId="0" applyNumberFormat="1" applyFont="1" applyFill="1" applyBorder="1" applyAlignment="1" applyProtection="1">
      <alignment horizontal="center" vertical="center"/>
      <protection locked="0"/>
    </xf>
    <xf numFmtId="0" fontId="31" fillId="0" borderId="66" xfId="0" applyFont="1" applyBorder="1" applyAlignment="1" applyProtection="1">
      <alignment horizontal="center" vertical="center" wrapText="1"/>
      <protection locked="0"/>
    </xf>
    <xf numFmtId="0" fontId="31" fillId="0" borderId="75" xfId="0" applyFont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27" fillId="0" borderId="86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</xf>
    <xf numFmtId="2" fontId="18" fillId="0" borderId="182" xfId="0" applyNumberFormat="1" applyFont="1" applyFill="1" applyBorder="1" applyAlignment="1" applyProtection="1">
      <alignment horizontal="center" vertical="center"/>
    </xf>
    <xf numFmtId="39" fontId="18" fillId="0" borderId="120" xfId="1" applyNumberFormat="1" applyFont="1" applyFill="1" applyBorder="1" applyAlignment="1" applyProtection="1">
      <alignment horizontal="center" vertical="center"/>
    </xf>
    <xf numFmtId="183" fontId="18" fillId="0" borderId="120" xfId="1" applyNumberFormat="1" applyFont="1" applyFill="1" applyBorder="1" applyAlignment="1" applyProtection="1">
      <alignment horizontal="center" vertical="center"/>
    </xf>
    <xf numFmtId="0" fontId="9" fillId="0" borderId="99" xfId="0" applyFont="1" applyFill="1" applyBorder="1" applyAlignment="1" applyProtection="1">
      <alignment horizontal="center" vertical="center"/>
    </xf>
    <xf numFmtId="0" fontId="0" fillId="0" borderId="109" xfId="0" applyFont="1" applyFill="1" applyBorder="1" applyAlignment="1" applyProtection="1">
      <alignment vertical="center"/>
    </xf>
    <xf numFmtId="2" fontId="18" fillId="0" borderId="109" xfId="0" applyNumberFormat="1" applyFont="1" applyFill="1" applyBorder="1" applyAlignment="1" applyProtection="1">
      <alignment horizontal="center" vertical="center"/>
    </xf>
    <xf numFmtId="2" fontId="18" fillId="0" borderId="204" xfId="0" applyNumberFormat="1" applyFont="1" applyFill="1" applyBorder="1" applyAlignment="1" applyProtection="1">
      <alignment horizontal="center" vertical="center"/>
    </xf>
    <xf numFmtId="4" fontId="18" fillId="0" borderId="108" xfId="0" applyNumberFormat="1" applyFont="1" applyFill="1" applyBorder="1" applyAlignment="1" applyProtection="1">
      <alignment horizontal="center" vertical="center"/>
    </xf>
    <xf numFmtId="4" fontId="18" fillId="0" borderId="27" xfId="0" applyNumberFormat="1" applyFont="1" applyFill="1" applyBorder="1" applyAlignment="1" applyProtection="1">
      <alignment horizontal="center" vertical="center"/>
    </xf>
    <xf numFmtId="39" fontId="18" fillId="0" borderId="27" xfId="1" applyNumberFormat="1" applyFont="1" applyFill="1" applyBorder="1" applyAlignment="1" applyProtection="1">
      <alignment horizontal="center" vertical="center"/>
    </xf>
    <xf numFmtId="2" fontId="18" fillId="0" borderId="97" xfId="0" applyNumberFormat="1" applyFont="1" applyFill="1" applyBorder="1" applyAlignment="1" applyProtection="1">
      <alignment horizontal="center" vertical="center"/>
    </xf>
    <xf numFmtId="2" fontId="18" fillId="0" borderId="38" xfId="0" applyNumberFormat="1" applyFont="1" applyFill="1" applyBorder="1" applyAlignment="1" applyProtection="1">
      <alignment horizontal="center" vertical="center"/>
    </xf>
    <xf numFmtId="2" fontId="18" fillId="0" borderId="117" xfId="0" applyNumberFormat="1" applyFont="1" applyFill="1" applyBorder="1" applyAlignment="1" applyProtection="1">
      <alignment horizontal="center" vertical="center"/>
    </xf>
    <xf numFmtId="4" fontId="18" fillId="0" borderId="38" xfId="0" applyNumberFormat="1" applyFont="1" applyFill="1" applyBorder="1" applyAlignment="1" applyProtection="1">
      <alignment horizontal="center" vertical="center"/>
    </xf>
    <xf numFmtId="39" fontId="18" fillId="0" borderId="196" xfId="1" applyNumberFormat="1" applyFont="1" applyFill="1" applyBorder="1" applyAlignment="1" applyProtection="1">
      <alignment horizontal="center" vertical="center"/>
    </xf>
    <xf numFmtId="4" fontId="18" fillId="0" borderId="77" xfId="0" applyNumberFormat="1" applyFont="1" applyFill="1" applyBorder="1" applyAlignment="1" applyProtection="1">
      <alignment horizontal="center" vertical="center"/>
    </xf>
    <xf numFmtId="2" fontId="18" fillId="0" borderId="77" xfId="0" applyNumberFormat="1" applyFont="1" applyFill="1" applyBorder="1" applyAlignment="1" applyProtection="1">
      <alignment horizontal="center" vertical="center"/>
    </xf>
    <xf numFmtId="39" fontId="18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2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7" fillId="0" borderId="81" xfId="0" applyFont="1" applyFill="1" applyBorder="1" applyAlignment="1" applyProtection="1">
      <alignment horizontal="center" vertical="center"/>
      <protection locked="0"/>
    </xf>
    <xf numFmtId="3" fontId="27" fillId="6" borderId="26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87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83" xfId="0" applyFont="1" applyBorder="1" applyAlignment="1" applyProtection="1">
      <alignment horizontal="center" vertical="center"/>
      <protection locked="0"/>
    </xf>
    <xf numFmtId="3" fontId="0" fillId="38" borderId="198" xfId="0" applyNumberFormat="1" applyFont="1" applyFill="1" applyBorder="1" applyAlignment="1" applyProtection="1">
      <alignment horizontal="center" vertical="center"/>
    </xf>
    <xf numFmtId="3" fontId="0" fillId="38" borderId="201" xfId="0" applyNumberFormat="1" applyFont="1" applyFill="1" applyBorder="1" applyAlignment="1" applyProtection="1">
      <alignment horizontal="center" vertical="center"/>
    </xf>
    <xf numFmtId="3" fontId="0" fillId="38" borderId="198" xfId="2" applyNumberFormat="1" applyFont="1" applyFill="1" applyBorder="1" applyAlignment="1" applyProtection="1">
      <alignment horizontal="center" vertical="center"/>
    </xf>
    <xf numFmtId="3" fontId="0" fillId="38" borderId="198" xfId="2" applyNumberFormat="1" applyFont="1" applyFill="1" applyBorder="1" applyAlignment="1" applyProtection="1">
      <alignment horizontal="center" vertical="center"/>
      <protection locked="0"/>
    </xf>
    <xf numFmtId="3" fontId="27" fillId="38" borderId="198" xfId="0" applyNumberFormat="1" applyFont="1" applyFill="1" applyBorder="1" applyAlignment="1" applyProtection="1">
      <alignment horizontal="center" vertical="center"/>
    </xf>
    <xf numFmtId="3" fontId="27" fillId="38" borderId="202" xfId="0" applyNumberFormat="1" applyFont="1" applyFill="1" applyBorder="1" applyAlignment="1" applyProtection="1">
      <alignment horizontal="center" vertical="center"/>
      <protection locked="0"/>
    </xf>
    <xf numFmtId="0" fontId="0" fillId="0" borderId="180" xfId="0" applyFont="1" applyBorder="1" applyAlignment="1" applyProtection="1">
      <alignment horizontal="center" vertical="center"/>
      <protection locked="0"/>
    </xf>
    <xf numFmtId="0" fontId="0" fillId="0" borderId="192" xfId="0" applyFont="1" applyBorder="1" applyAlignment="1" applyProtection="1">
      <alignment horizontal="center" vertical="center"/>
      <protection locked="0"/>
    </xf>
    <xf numFmtId="3" fontId="2" fillId="0" borderId="76" xfId="0" applyNumberFormat="1" applyFont="1" applyBorder="1" applyAlignment="1" applyProtection="1">
      <alignment vertical="center"/>
    </xf>
    <xf numFmtId="3" fontId="2" fillId="0" borderId="120" xfId="0" applyNumberFormat="1" applyFont="1" applyBorder="1" applyAlignment="1" applyProtection="1">
      <alignment vertical="center"/>
      <protection locked="0"/>
    </xf>
    <xf numFmtId="3" fontId="27" fillId="0" borderId="120" xfId="0" applyNumberFormat="1" applyFont="1" applyFill="1" applyBorder="1" applyAlignment="1" applyProtection="1">
      <alignment horizontal="center" vertical="center"/>
    </xf>
    <xf numFmtId="3" fontId="27" fillId="7" borderId="27" xfId="0" applyNumberFormat="1" applyFont="1" applyFill="1" applyBorder="1" applyAlignment="1" applyProtection="1">
      <alignment horizontal="center" vertical="center"/>
    </xf>
    <xf numFmtId="3" fontId="27" fillId="7" borderId="120" xfId="0" applyNumberFormat="1" applyFont="1" applyFill="1" applyBorder="1" applyAlignment="1" applyProtection="1">
      <alignment horizontal="center" vertical="center"/>
      <protection locked="0"/>
    </xf>
    <xf numFmtId="3" fontId="27" fillId="7" borderId="120" xfId="0" applyNumberFormat="1" applyFont="1" applyFill="1" applyBorder="1" applyAlignment="1" applyProtection="1">
      <alignment horizontal="center" vertical="center"/>
    </xf>
    <xf numFmtId="3" fontId="8" fillId="0" borderId="195" xfId="0" applyNumberFormat="1" applyFont="1" applyBorder="1" applyAlignment="1" applyProtection="1">
      <alignment vertical="center"/>
    </xf>
    <xf numFmtId="3" fontId="8" fillId="0" borderId="196" xfId="0" applyNumberFormat="1" applyFont="1" applyBorder="1" applyAlignment="1" applyProtection="1">
      <alignment vertical="center"/>
      <protection locked="0"/>
    </xf>
    <xf numFmtId="3" fontId="27" fillId="0" borderId="182" xfId="0" applyNumberFormat="1" applyFont="1" applyFill="1" applyBorder="1" applyAlignment="1" applyProtection="1">
      <alignment horizontal="center" vertical="center"/>
    </xf>
    <xf numFmtId="3" fontId="8" fillId="0" borderId="125" xfId="0" applyNumberFormat="1" applyFont="1" applyBorder="1" applyAlignment="1" applyProtection="1">
      <alignment vertical="center"/>
    </xf>
    <xf numFmtId="3" fontId="8" fillId="0" borderId="72" xfId="0" applyNumberFormat="1" applyFont="1" applyBorder="1" applyAlignment="1" applyProtection="1">
      <alignment vertical="center"/>
      <protection locked="0"/>
    </xf>
    <xf numFmtId="3" fontId="27" fillId="0" borderId="72" xfId="0" applyNumberFormat="1" applyFont="1" applyFill="1" applyBorder="1" applyAlignment="1" applyProtection="1">
      <alignment horizontal="center" vertical="center"/>
    </xf>
    <xf numFmtId="3" fontId="27" fillId="0" borderId="56" xfId="0" applyNumberFormat="1" applyFont="1" applyFill="1" applyBorder="1" applyAlignment="1" applyProtection="1">
      <alignment horizontal="center" vertical="center"/>
    </xf>
    <xf numFmtId="3" fontId="27" fillId="7" borderId="125" xfId="0" applyNumberFormat="1" applyFont="1" applyFill="1" applyBorder="1" applyAlignment="1" applyProtection="1">
      <alignment horizontal="center" vertical="center"/>
    </xf>
    <xf numFmtId="3" fontId="27" fillId="7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114" xfId="0" applyFont="1" applyBorder="1" applyAlignment="1" applyProtection="1">
      <alignment horizontal="right" vertical="center"/>
    </xf>
    <xf numFmtId="3" fontId="27" fillId="7" borderId="0" xfId="0" applyNumberFormat="1" applyFont="1" applyFill="1" applyBorder="1" applyAlignment="1" applyProtection="1">
      <alignment horizontal="center" vertical="center"/>
    </xf>
    <xf numFmtId="3" fontId="27" fillId="7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vertical="center"/>
    </xf>
    <xf numFmtId="3" fontId="8" fillId="0" borderId="0" xfId="0" applyNumberFormat="1" applyFont="1" applyBorder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43" fontId="8" fillId="0" borderId="0" xfId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" fontId="27" fillId="0" borderId="0" xfId="0" applyNumberFormat="1" applyFont="1" applyAlignment="1" applyProtection="1">
      <alignment vertical="center"/>
    </xf>
    <xf numFmtId="39" fontId="8" fillId="0" borderId="0" xfId="1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43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8" fillId="0" borderId="0" xfId="1" applyNumberFormat="1" applyFont="1" applyAlignment="1" applyProtection="1">
      <alignment vertical="center"/>
    </xf>
    <xf numFmtId="37" fontId="2" fillId="0" borderId="0" xfId="1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164" fontId="2" fillId="0" borderId="0" xfId="1" applyNumberFormat="1" applyFont="1" applyAlignment="1" applyProtection="1">
      <alignment vertical="center"/>
    </xf>
    <xf numFmtId="43" fontId="2" fillId="0" borderId="0" xfId="0" applyNumberFormat="1" applyFont="1" applyAlignment="1" applyProtection="1">
      <alignment vertical="center"/>
    </xf>
    <xf numFmtId="1" fontId="8" fillId="0" borderId="0" xfId="0" applyNumberFormat="1" applyFont="1" applyAlignment="1" applyProtection="1">
      <alignment vertical="center"/>
    </xf>
    <xf numFmtId="2" fontId="0" fillId="0" borderId="0" xfId="0" applyNumberFormat="1" applyFont="1" applyAlignment="1" applyProtection="1">
      <alignment vertical="center"/>
    </xf>
    <xf numFmtId="39" fontId="0" fillId="0" borderId="0" xfId="0" applyNumberFormat="1" applyFont="1" applyAlignment="1" applyProtection="1">
      <alignment vertical="center"/>
    </xf>
    <xf numFmtId="37" fontId="8" fillId="0" borderId="0" xfId="0" applyNumberFormat="1" applyFont="1" applyAlignment="1" applyProtection="1">
      <alignment vertical="center"/>
    </xf>
    <xf numFmtId="182" fontId="2" fillId="0" borderId="0" xfId="0" applyNumberFormat="1" applyFont="1" applyAlignment="1" applyProtection="1">
      <alignment vertical="center"/>
    </xf>
    <xf numFmtId="2" fontId="27" fillId="0" borderId="0" xfId="0" applyNumberFormat="1" applyFont="1" applyAlignment="1" applyProtection="1">
      <alignment vertical="center"/>
    </xf>
    <xf numFmtId="43" fontId="2" fillId="0" borderId="0" xfId="1" applyFont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2" fontId="20" fillId="0" borderId="0" xfId="0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2" fontId="18" fillId="0" borderId="0" xfId="0" applyNumberFormat="1" applyFont="1" applyFill="1" applyBorder="1" applyAlignment="1" applyProtection="1">
      <alignment horizontal="center" vertical="center"/>
      <protection locked="0"/>
    </xf>
    <xf numFmtId="2" fontId="45" fillId="0" borderId="0" xfId="0" applyNumberFormat="1" applyFont="1" applyFill="1" applyBorder="1" applyAlignment="1" applyProtection="1">
      <alignment horizontal="right" vertical="center"/>
      <protection locked="0"/>
    </xf>
    <xf numFmtId="2" fontId="45" fillId="0" borderId="0" xfId="0" applyNumberFormat="1" applyFont="1" applyFill="1" applyBorder="1" applyAlignment="1" applyProtection="1">
      <alignment horizontal="right" vertical="center"/>
    </xf>
    <xf numFmtId="4" fontId="18" fillId="0" borderId="38" xfId="1" applyNumberFormat="1" applyFont="1" applyFill="1" applyBorder="1" applyAlignment="1" applyProtection="1">
      <alignment horizontal="center" vertical="center"/>
    </xf>
    <xf numFmtId="4" fontId="18" fillId="0" borderId="120" xfId="1" applyNumberFormat="1" applyFont="1" applyFill="1" applyBorder="1" applyAlignment="1" applyProtection="1">
      <alignment horizontal="center" vertical="center"/>
    </xf>
    <xf numFmtId="184" fontId="18" fillId="0" borderId="27" xfId="0" applyNumberFormat="1" applyFont="1" applyFill="1" applyBorder="1" applyAlignment="1" applyProtection="1">
      <alignment horizontal="center" vertical="center"/>
    </xf>
    <xf numFmtId="183" fontId="18" fillId="0" borderId="27" xfId="1" applyNumberFormat="1" applyFont="1" applyFill="1" applyBorder="1" applyAlignment="1" applyProtection="1">
      <alignment horizontal="center" vertical="center"/>
    </xf>
    <xf numFmtId="0" fontId="34" fillId="6" borderId="0" xfId="0" applyFont="1" applyFill="1" applyBorder="1" applyAlignment="1" applyProtection="1">
      <alignment vertical="center"/>
      <protection locked="0"/>
    </xf>
    <xf numFmtId="0" fontId="34" fillId="8" borderId="0" xfId="0" applyFont="1" applyFill="1" applyBorder="1" applyAlignment="1" applyProtection="1">
      <alignment vertical="center"/>
    </xf>
    <xf numFmtId="0" fontId="34" fillId="0" borderId="96" xfId="0" applyFont="1" applyFill="1" applyBorder="1" applyAlignment="1" applyProtection="1">
      <alignment horizontal="center" vertical="center" wrapText="1"/>
      <protection locked="0"/>
    </xf>
    <xf numFmtId="3" fontId="0" fillId="38" borderId="201" xfId="0" applyNumberFormat="1" applyFont="1" applyFill="1" applyBorder="1" applyAlignment="1" applyProtection="1">
      <alignment horizontal="center" vertical="center"/>
      <protection locked="0"/>
    </xf>
    <xf numFmtId="3" fontId="0" fillId="38" borderId="199" xfId="0" applyNumberFormat="1" applyFont="1" applyFill="1" applyBorder="1" applyAlignment="1" applyProtection="1">
      <alignment horizontal="center" vertical="center"/>
      <protection locked="0"/>
    </xf>
    <xf numFmtId="3" fontId="0" fillId="38" borderId="198" xfId="0" applyNumberFormat="1" applyFont="1" applyFill="1" applyBorder="1" applyAlignment="1" applyProtection="1">
      <alignment horizontal="center" vertical="center"/>
      <protection locked="0"/>
    </xf>
    <xf numFmtId="3" fontId="0" fillId="38" borderId="202" xfId="0" applyNumberFormat="1" applyFont="1" applyFill="1" applyBorder="1" applyAlignment="1" applyProtection="1">
      <alignment horizontal="center" vertical="center"/>
      <protection locked="0"/>
    </xf>
    <xf numFmtId="3" fontId="0" fillId="38" borderId="201" xfId="2" applyNumberFormat="1" applyFont="1" applyFill="1" applyBorder="1" applyAlignment="1" applyProtection="1">
      <alignment horizontal="center" vertical="center"/>
      <protection locked="0"/>
    </xf>
    <xf numFmtId="10" fontId="27" fillId="38" borderId="201" xfId="0" applyNumberFormat="1" applyFont="1" applyFill="1" applyBorder="1" applyAlignment="1" applyProtection="1">
      <alignment horizontal="center" vertical="center"/>
      <protection locked="0"/>
    </xf>
    <xf numFmtId="3" fontId="0" fillId="38" borderId="203" xfId="2" applyNumberFormat="1" applyFont="1" applyFill="1" applyBorder="1" applyAlignment="1" applyProtection="1">
      <alignment horizontal="center" vertical="center"/>
      <protection locked="0"/>
    </xf>
    <xf numFmtId="10" fontId="27" fillId="38" borderId="199" xfId="0" applyNumberFormat="1" applyFont="1" applyFill="1" applyBorder="1" applyAlignment="1" applyProtection="1">
      <alignment horizontal="center" vertical="center"/>
      <protection locked="0"/>
    </xf>
    <xf numFmtId="3" fontId="0" fillId="38" borderId="202" xfId="2" applyNumberFormat="1" applyFont="1" applyFill="1" applyBorder="1" applyAlignment="1" applyProtection="1">
      <alignment horizontal="center" vertical="center"/>
      <protection locked="0"/>
    </xf>
    <xf numFmtId="3" fontId="27" fillId="38" borderId="201" xfId="0" applyNumberFormat="1" applyFont="1" applyFill="1" applyBorder="1" applyAlignment="1" applyProtection="1">
      <alignment horizontal="center" vertical="center"/>
      <protection locked="0"/>
    </xf>
    <xf numFmtId="10" fontId="27" fillId="38" borderId="201" xfId="2" applyNumberFormat="1" applyFont="1" applyFill="1" applyBorder="1" applyAlignment="1" applyProtection="1">
      <alignment horizontal="center" vertical="center"/>
      <protection locked="0"/>
    </xf>
    <xf numFmtId="3" fontId="0" fillId="6" borderId="114" xfId="1" applyNumberFormat="1" applyFont="1" applyFill="1" applyBorder="1" applyAlignment="1" applyProtection="1">
      <alignment horizontal="center" vertical="center"/>
      <protection locked="0"/>
    </xf>
    <xf numFmtId="4" fontId="27" fillId="38" borderId="205" xfId="0" applyNumberFormat="1" applyFont="1" applyFill="1" applyBorder="1" applyAlignment="1" applyProtection="1">
      <alignment horizontal="center" vertical="center"/>
      <protection locked="0"/>
    </xf>
    <xf numFmtId="1" fontId="23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9" xfId="0" applyFont="1" applyBorder="1" applyAlignment="1" applyProtection="1">
      <alignment horizontal="center" vertical="center" wrapText="1"/>
      <protection locked="0"/>
    </xf>
    <xf numFmtId="0" fontId="23" fillId="0" borderId="98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3" fillId="0" borderId="112" xfId="0" applyFont="1" applyBorder="1" applyAlignment="1" applyProtection="1">
      <alignment horizontal="center" vertical="center" wrapText="1"/>
      <protection locked="0"/>
    </xf>
    <xf numFmtId="3" fontId="0" fillId="38" borderId="200" xfId="0" applyNumberFormat="1" applyFont="1" applyFill="1" applyBorder="1" applyAlignment="1" applyProtection="1">
      <alignment horizontal="center" vertical="center"/>
      <protection locked="0"/>
    </xf>
    <xf numFmtId="3" fontId="9" fillId="0" borderId="103" xfId="1" applyNumberFormat="1" applyFont="1" applyBorder="1" applyAlignment="1" applyProtection="1">
      <alignment horizontal="center" vertical="center"/>
      <protection locked="0"/>
    </xf>
    <xf numFmtId="3" fontId="9" fillId="0" borderId="76" xfId="1" applyNumberFormat="1" applyFont="1" applyBorder="1" applyAlignment="1" applyProtection="1">
      <alignment horizontal="center" vertical="center"/>
    </xf>
    <xf numFmtId="37" fontId="27" fillId="0" borderId="125" xfId="1" applyNumberFormat="1" applyFont="1" applyBorder="1" applyAlignment="1" applyProtection="1">
      <alignment horizontal="center" vertical="center"/>
      <protection locked="0"/>
    </xf>
    <xf numFmtId="37" fontId="27" fillId="0" borderId="79" xfId="0" applyNumberFormat="1" applyFont="1" applyBorder="1" applyAlignment="1" applyProtection="1">
      <alignment horizontal="center" vertical="center"/>
      <protection locked="0"/>
    </xf>
    <xf numFmtId="2" fontId="27" fillId="0" borderId="195" xfId="0" applyNumberFormat="1" applyFont="1" applyBorder="1" applyAlignment="1" applyProtection="1">
      <alignment horizontal="center" vertical="center"/>
      <protection locked="0"/>
    </xf>
    <xf numFmtId="166" fontId="27" fillId="0" borderId="194" xfId="0" applyNumberFormat="1" applyFont="1" applyBorder="1" applyAlignment="1" applyProtection="1">
      <alignment horizontal="center" vertical="center"/>
      <protection locked="0"/>
    </xf>
    <xf numFmtId="3" fontId="27" fillId="0" borderId="196" xfId="0" applyNumberFormat="1" applyFont="1" applyBorder="1" applyAlignment="1" applyProtection="1">
      <alignment horizontal="center" vertical="center" wrapText="1"/>
    </xf>
    <xf numFmtId="3" fontId="0" fillId="38" borderId="203" xfId="0" applyNumberFormat="1" applyFill="1" applyBorder="1" applyAlignment="1">
      <alignment horizontal="center" vertical="center"/>
    </xf>
    <xf numFmtId="37" fontId="27" fillId="6" borderId="27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0" fillId="6" borderId="111" xfId="0" applyNumberFormat="1" applyFont="1" applyFill="1" applyBorder="1" applyAlignment="1" applyProtection="1">
      <alignment horizontal="center" vertical="center"/>
      <protection locked="0"/>
    </xf>
    <xf numFmtId="3" fontId="0" fillId="6" borderId="20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2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43" fontId="18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3" fontId="9" fillId="0" borderId="0" xfId="0" applyNumberFormat="1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2" fontId="27" fillId="0" borderId="0" xfId="0" applyNumberFormat="1" applyFont="1" applyFill="1" applyAlignment="1" applyProtection="1">
      <alignment horizontal="center" vertical="center"/>
      <protection locked="0"/>
    </xf>
    <xf numFmtId="2" fontId="27" fillId="0" borderId="0" xfId="0" applyNumberFormat="1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  <protection locked="0"/>
    </xf>
    <xf numFmtId="4" fontId="27" fillId="0" borderId="0" xfId="0" applyNumberFormat="1" applyFont="1" applyAlignment="1" applyProtection="1">
      <alignment horizontal="center" vertical="center"/>
    </xf>
    <xf numFmtId="39" fontId="27" fillId="0" borderId="0" xfId="0" applyNumberFormat="1" applyFont="1" applyAlignment="1" applyProtection="1">
      <alignment horizontal="center" vertical="center"/>
    </xf>
    <xf numFmtId="2" fontId="27" fillId="0" borderId="0" xfId="0" applyNumberFormat="1" applyFont="1" applyAlignment="1" applyProtection="1">
      <alignment horizontal="center" vertical="center"/>
    </xf>
    <xf numFmtId="39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Border="1" applyAlignment="1" applyProtection="1">
      <alignment horizontal="center" vertical="center" wrapText="1"/>
    </xf>
    <xf numFmtId="2" fontId="8" fillId="0" borderId="0" xfId="2" applyNumberFormat="1" applyFont="1" applyAlignment="1" applyProtection="1">
      <alignment horizontal="center" vertical="center"/>
    </xf>
    <xf numFmtId="184" fontId="8" fillId="0" borderId="0" xfId="0" applyNumberFormat="1" applyFont="1" applyAlignment="1" applyProtection="1">
      <alignment vertical="center"/>
    </xf>
    <xf numFmtId="9" fontId="8" fillId="0" borderId="0" xfId="2" applyFont="1" applyAlignment="1" applyProtection="1">
      <alignment vertical="center"/>
    </xf>
    <xf numFmtId="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43" fontId="94" fillId="0" borderId="0" xfId="0" applyNumberFormat="1" applyFont="1" applyAlignment="1" applyProtection="1">
      <alignment horizontal="right" vertical="center"/>
    </xf>
    <xf numFmtId="39" fontId="43" fillId="0" borderId="0" xfId="0" applyNumberFormat="1" applyFont="1" applyAlignment="1" applyProtection="1">
      <alignment horizontal="right" vertical="center"/>
    </xf>
    <xf numFmtId="4" fontId="43" fillId="0" borderId="0" xfId="0" applyNumberFormat="1" applyFont="1" applyAlignment="1" applyProtection="1">
      <alignment horizontal="right" vertical="center"/>
    </xf>
    <xf numFmtId="2" fontId="32" fillId="0" borderId="0" xfId="2" applyNumberFormat="1" applyFont="1" applyAlignment="1" applyProtection="1">
      <alignment horizontal="right" vertical="center"/>
    </xf>
    <xf numFmtId="43" fontId="3" fillId="0" borderId="0" xfId="1" applyFont="1" applyAlignment="1" applyProtection="1">
      <alignment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/>
    <xf numFmtId="2" fontId="34" fillId="0" borderId="2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8" fillId="0" borderId="0" xfId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horizontal="center" vertical="center"/>
      <protection locked="0"/>
    </xf>
    <xf numFmtId="0" fontId="8" fillId="0" borderId="189" xfId="0" applyFont="1" applyFill="1" applyBorder="1" applyAlignment="1" applyProtection="1">
      <alignment horizontal="left" vertical="center" wrapText="1"/>
    </xf>
    <xf numFmtId="0" fontId="8" fillId="0" borderId="207" xfId="0" applyFont="1" applyFill="1" applyBorder="1" applyAlignment="1" applyProtection="1">
      <alignment horizontal="left" vertical="center" wrapText="1"/>
    </xf>
    <xf numFmtId="0" fontId="8" fillId="0" borderId="208" xfId="0" applyFont="1" applyFill="1" applyBorder="1" applyAlignment="1" applyProtection="1">
      <alignment horizontal="left" vertical="center" wrapText="1"/>
    </xf>
    <xf numFmtId="0" fontId="8" fillId="0" borderId="209" xfId="0" applyFont="1" applyBorder="1" applyAlignment="1" applyProtection="1">
      <alignment horizontal="left" vertical="center"/>
    </xf>
    <xf numFmtId="0" fontId="8" fillId="0" borderId="209" xfId="0" applyFont="1" applyBorder="1" applyAlignment="1" applyProtection="1">
      <alignment horizontal="left" vertical="center" wrapText="1"/>
    </xf>
    <xf numFmtId="0" fontId="8" fillId="0" borderId="209" xfId="0" applyFont="1" applyFill="1" applyBorder="1" applyAlignment="1" applyProtection="1">
      <alignment horizontal="left" vertical="center" wrapText="1"/>
    </xf>
    <xf numFmtId="3" fontId="27" fillId="6" borderId="114" xfId="0" applyNumberFormat="1" applyFont="1" applyFill="1" applyBorder="1" applyAlignment="1" applyProtection="1">
      <alignment horizontal="center" vertical="center"/>
      <protection locked="0"/>
    </xf>
    <xf numFmtId="3" fontId="27" fillId="6" borderId="210" xfId="0" applyNumberFormat="1" applyFont="1" applyFill="1" applyBorder="1" applyAlignment="1" applyProtection="1">
      <alignment horizontal="center" vertical="center"/>
      <protection locked="0"/>
    </xf>
    <xf numFmtId="3" fontId="0" fillId="38" borderId="205" xfId="2" applyNumberFormat="1" applyFont="1" applyFill="1" applyBorder="1" applyAlignment="1" applyProtection="1">
      <alignment horizontal="center" vertical="center"/>
    </xf>
    <xf numFmtId="3" fontId="9" fillId="0" borderId="121" xfId="1" applyNumberFormat="1" applyFont="1" applyBorder="1" applyAlignment="1" applyProtection="1">
      <alignment horizontal="center" vertical="center"/>
    </xf>
    <xf numFmtId="3" fontId="27" fillId="0" borderId="179" xfId="0" applyNumberFormat="1" applyFont="1" applyBorder="1" applyAlignment="1" applyProtection="1">
      <alignment horizontal="center" vertical="center"/>
    </xf>
    <xf numFmtId="4" fontId="27" fillId="0" borderId="179" xfId="0" applyNumberFormat="1" applyFont="1" applyBorder="1" applyAlignment="1" applyProtection="1">
      <alignment horizontal="center" vertical="center"/>
    </xf>
    <xf numFmtId="4" fontId="27" fillId="0" borderId="71" xfId="0" applyNumberFormat="1" applyFont="1" applyBorder="1" applyAlignment="1" applyProtection="1">
      <alignment horizontal="center" vertical="center"/>
    </xf>
    <xf numFmtId="3" fontId="0" fillId="38" borderId="199" xfId="2" applyNumberFormat="1" applyFont="1" applyFill="1" applyBorder="1" applyAlignment="1" applyProtection="1">
      <alignment horizontal="center" vertical="center"/>
      <protection locked="0"/>
    </xf>
    <xf numFmtId="3" fontId="27" fillId="0" borderId="64" xfId="1" applyNumberFormat="1" applyFont="1" applyBorder="1" applyAlignment="1" applyProtection="1">
      <alignment horizontal="center" vertical="center"/>
      <protection locked="0"/>
    </xf>
    <xf numFmtId="37" fontId="0" fillId="6" borderId="114" xfId="1" applyNumberFormat="1" applyFont="1" applyFill="1" applyBorder="1" applyAlignment="1" applyProtection="1">
      <alignment horizontal="center" vertical="center"/>
      <protection locked="0"/>
    </xf>
    <xf numFmtId="0" fontId="18" fillId="0" borderId="77" xfId="0" applyNumberFormat="1" applyFont="1" applyFill="1" applyBorder="1" applyAlignment="1" applyProtection="1">
      <alignment horizontal="left" vertical="center"/>
    </xf>
    <xf numFmtId="3" fontId="27" fillId="0" borderId="114" xfId="1" applyNumberFormat="1" applyFont="1" applyBorder="1" applyAlignment="1" applyProtection="1">
      <alignment horizontal="center" vertical="center" wrapText="1"/>
    </xf>
    <xf numFmtId="37" fontId="27" fillId="0" borderId="0" xfId="1" applyNumberFormat="1" applyFont="1" applyBorder="1" applyAlignment="1" applyProtection="1">
      <alignment horizontal="center" vertical="center"/>
      <protection locked="0"/>
    </xf>
    <xf numFmtId="37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43" fontId="27" fillId="0" borderId="114" xfId="1" applyNumberFormat="1" applyFont="1" applyBorder="1" applyAlignment="1" applyProtection="1">
      <alignment horizontal="center" vertical="center" wrapText="1"/>
    </xf>
    <xf numFmtId="43" fontId="9" fillId="0" borderId="114" xfId="1" applyNumberFormat="1" applyFont="1" applyBorder="1" applyAlignment="1" applyProtection="1">
      <alignment horizontal="center" vertical="center" wrapText="1"/>
    </xf>
    <xf numFmtId="164" fontId="27" fillId="0" borderId="48" xfId="1" applyNumberFormat="1" applyFont="1" applyBorder="1" applyAlignment="1" applyProtection="1">
      <alignment horizontal="center" vertical="center" wrapText="1"/>
    </xf>
    <xf numFmtId="170" fontId="27" fillId="0" borderId="188" xfId="2" applyNumberFormat="1" applyFont="1" applyBorder="1" applyAlignment="1" applyProtection="1">
      <alignment horizontal="center" vertical="center" wrapText="1"/>
    </xf>
    <xf numFmtId="3" fontId="27" fillId="0" borderId="25" xfId="0" applyNumberFormat="1" applyFont="1" applyBorder="1" applyAlignment="1" applyProtection="1">
      <alignment horizontal="center" vertical="center" wrapText="1"/>
    </xf>
    <xf numFmtId="3" fontId="27" fillId="0" borderId="45" xfId="0" applyNumberFormat="1" applyFont="1" applyBorder="1" applyAlignment="1" applyProtection="1">
      <alignment horizontal="center" vertical="center" wrapText="1"/>
    </xf>
    <xf numFmtId="3" fontId="27" fillId="0" borderId="48" xfId="1" applyNumberFormat="1" applyFont="1" applyBorder="1" applyAlignment="1" applyProtection="1">
      <alignment horizontal="center" vertical="center" wrapText="1"/>
    </xf>
    <xf numFmtId="0" fontId="0" fillId="0" borderId="87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37" fontId="27" fillId="0" borderId="0" xfId="1" applyNumberFormat="1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37" fontId="27" fillId="0" borderId="48" xfId="1" applyNumberFormat="1" applyFont="1" applyBorder="1" applyAlignment="1" applyProtection="1">
      <alignment vertical="center"/>
      <protection locked="0"/>
    </xf>
    <xf numFmtId="0" fontId="0" fillId="0" borderId="1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right" vertical="center"/>
      <protection locked="0"/>
    </xf>
    <xf numFmtId="4" fontId="27" fillId="0" borderId="26" xfId="0" applyNumberFormat="1" applyFont="1" applyBorder="1" applyAlignment="1" applyProtection="1">
      <alignment horizontal="center" vertical="center"/>
      <protection locked="0"/>
    </xf>
    <xf numFmtId="4" fontId="27" fillId="0" borderId="0" xfId="0" applyNumberFormat="1" applyFont="1" applyBorder="1" applyAlignment="1" applyProtection="1">
      <alignment horizontal="left" vertical="center"/>
    </xf>
    <xf numFmtId="0" fontId="0" fillId="0" borderId="127" xfId="0" applyFont="1" applyBorder="1" applyAlignment="1" applyProtection="1">
      <alignment vertical="center"/>
    </xf>
    <xf numFmtId="0" fontId="27" fillId="0" borderId="123" xfId="0" applyFont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 applyProtection="1">
      <alignment horizontal="right" vertical="center"/>
      <protection locked="0"/>
    </xf>
    <xf numFmtId="3" fontId="27" fillId="0" borderId="82" xfId="0" applyNumberFormat="1" applyFont="1" applyFill="1" applyBorder="1" applyAlignment="1" applyProtection="1">
      <alignment horizontal="center" vertical="center"/>
    </xf>
    <xf numFmtId="0" fontId="27" fillId="0" borderId="81" xfId="0" applyFont="1" applyBorder="1" applyAlignment="1" applyProtection="1">
      <alignment horizontal="right"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</xf>
    <xf numFmtId="3" fontId="27" fillId="0" borderId="127" xfId="0" applyNumberFormat="1" applyFont="1" applyBorder="1" applyAlignment="1" applyProtection="1">
      <alignment vertical="center"/>
      <protection locked="0"/>
    </xf>
    <xf numFmtId="3" fontId="27" fillId="0" borderId="127" xfId="0" applyNumberFormat="1" applyFont="1" applyFill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3" fontId="27" fillId="7" borderId="72" xfId="0" applyNumberFormat="1" applyFont="1" applyFill="1" applyBorder="1" applyAlignment="1" applyProtection="1">
      <alignment horizontal="center" vertical="center"/>
    </xf>
    <xf numFmtId="3" fontId="27" fillId="7" borderId="79" xfId="0" applyNumberFormat="1" applyFont="1" applyFill="1" applyBorder="1" applyAlignment="1" applyProtection="1">
      <alignment horizontal="center" vertical="center"/>
      <protection locked="0"/>
    </xf>
    <xf numFmtId="37" fontId="27" fillId="0" borderId="26" xfId="1" applyNumberFormat="1" applyFont="1" applyBorder="1" applyAlignment="1" applyProtection="1">
      <alignment horizontal="right" vertical="center"/>
      <protection locked="0"/>
    </xf>
    <xf numFmtId="37" fontId="27" fillId="0" borderId="128" xfId="1" applyNumberFormat="1" applyFont="1" applyBorder="1" applyAlignment="1" applyProtection="1">
      <alignment horizontal="right" vertical="center"/>
      <protection locked="0"/>
    </xf>
    <xf numFmtId="3" fontId="27" fillId="0" borderId="82" xfId="0" applyNumberFormat="1" applyFont="1" applyBorder="1" applyAlignment="1" applyProtection="1">
      <alignment horizontal="center" vertical="center"/>
      <protection locked="0"/>
    </xf>
    <xf numFmtId="37" fontId="27" fillId="0" borderId="114" xfId="1" applyNumberFormat="1" applyFont="1" applyBorder="1" applyAlignment="1" applyProtection="1">
      <alignment horizontal="right" vertical="center" wrapText="1"/>
      <protection locked="0"/>
    </xf>
    <xf numFmtId="37" fontId="27" fillId="0" borderId="48" xfId="1" applyNumberFormat="1" applyFont="1" applyBorder="1" applyAlignment="1" applyProtection="1">
      <alignment horizontal="right" vertical="center" wrapText="1"/>
      <protection locked="0"/>
    </xf>
    <xf numFmtId="37" fontId="27" fillId="0" borderId="26" xfId="1" applyNumberFormat="1" applyFont="1" applyBorder="1" applyAlignment="1" applyProtection="1">
      <alignment horizontal="right" vertical="center" wrapText="1"/>
      <protection locked="0"/>
    </xf>
    <xf numFmtId="37" fontId="27" fillId="0" borderId="128" xfId="1" applyNumberFormat="1" applyFont="1" applyBorder="1" applyAlignment="1" applyProtection="1">
      <alignment horizontal="right" vertical="center" wrapText="1"/>
      <protection locked="0"/>
    </xf>
    <xf numFmtId="0" fontId="27" fillId="0" borderId="131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27" xfId="0" applyFont="1" applyBorder="1" applyAlignment="1" applyProtection="1">
      <alignment horizontal="left" vertical="center" wrapText="1"/>
      <protection locked="0"/>
    </xf>
    <xf numFmtId="3" fontId="27" fillId="0" borderId="131" xfId="0" applyNumberFormat="1" applyFont="1" applyBorder="1" applyAlignment="1" applyProtection="1">
      <alignment horizontal="left" vertical="center" wrapText="1"/>
    </xf>
    <xf numFmtId="37" fontId="27" fillId="0" borderId="26" xfId="0" applyNumberFormat="1" applyFont="1" applyBorder="1" applyAlignment="1" applyProtection="1">
      <alignment horizontal="right" vertical="center"/>
      <protection locked="0"/>
    </xf>
    <xf numFmtId="37" fontId="27" fillId="0" borderId="128" xfId="0" applyNumberFormat="1" applyFont="1" applyBorder="1" applyAlignment="1" applyProtection="1">
      <alignment horizontal="right" vertical="center"/>
      <protection locked="0"/>
    </xf>
    <xf numFmtId="37" fontId="27" fillId="0" borderId="114" xfId="0" applyNumberFormat="1" applyFont="1" applyBorder="1" applyAlignment="1" applyProtection="1">
      <alignment horizontal="right" vertical="center"/>
      <protection locked="0"/>
    </xf>
    <xf numFmtId="37" fontId="27" fillId="0" borderId="48" xfId="0" applyNumberFormat="1" applyFont="1" applyBorder="1" applyAlignment="1" applyProtection="1">
      <alignment horizontal="right" vertical="center"/>
      <protection locked="0"/>
    </xf>
    <xf numFmtId="37" fontId="27" fillId="0" borderId="0" xfId="0" applyNumberFormat="1" applyFont="1" applyBorder="1" applyAlignment="1" applyProtection="1">
      <alignment horizontal="right" vertical="center"/>
    </xf>
    <xf numFmtId="37" fontId="27" fillId="0" borderId="127" xfId="0" applyNumberFormat="1" applyFont="1" applyBorder="1" applyAlignment="1" applyProtection="1">
      <alignment horizontal="right" vertical="center"/>
    </xf>
    <xf numFmtId="37" fontId="27" fillId="0" borderId="114" xfId="0" applyNumberFormat="1" applyFont="1" applyBorder="1" applyAlignment="1" applyProtection="1">
      <alignment horizontal="right" vertical="center"/>
    </xf>
    <xf numFmtId="37" fontId="27" fillId="0" borderId="48" xfId="0" applyNumberFormat="1" applyFont="1" applyBorder="1" applyAlignment="1" applyProtection="1">
      <alignment horizontal="right" vertical="center"/>
    </xf>
    <xf numFmtId="37" fontId="27" fillId="0" borderId="114" xfId="0" applyNumberFormat="1" applyFont="1" applyBorder="1" applyAlignment="1" applyProtection="1">
      <alignment vertical="center"/>
    </xf>
    <xf numFmtId="37" fontId="27" fillId="0" borderId="0" xfId="0" applyNumberFormat="1" applyFont="1" applyBorder="1" applyAlignment="1" applyProtection="1">
      <alignment vertical="center"/>
      <protection locked="0"/>
    </xf>
    <xf numFmtId="37" fontId="27" fillId="0" borderId="48" xfId="0" applyNumberFormat="1" applyFont="1" applyBorder="1" applyAlignment="1" applyProtection="1">
      <alignment vertical="center"/>
    </xf>
    <xf numFmtId="37" fontId="27" fillId="0" borderId="114" xfId="1" applyNumberFormat="1" applyFont="1" applyBorder="1" applyAlignment="1" applyProtection="1">
      <alignment vertical="center"/>
      <protection locked="0"/>
    </xf>
    <xf numFmtId="37" fontId="27" fillId="0" borderId="0" xfId="0" applyNumberFormat="1" applyFont="1" applyFill="1" applyBorder="1" applyAlignment="1" applyProtection="1">
      <alignment horizontal="right" vertical="center"/>
    </xf>
    <xf numFmtId="37" fontId="27" fillId="7" borderId="127" xfId="0" applyNumberFormat="1" applyFont="1" applyFill="1" applyBorder="1" applyAlignment="1" applyProtection="1">
      <alignment horizontal="center" vertical="center"/>
    </xf>
    <xf numFmtId="37" fontId="27" fillId="0" borderId="26" xfId="0" applyNumberFormat="1" applyFont="1" applyBorder="1" applyAlignment="1" applyProtection="1">
      <alignment vertical="center"/>
      <protection locked="0"/>
    </xf>
    <xf numFmtId="37" fontId="27" fillId="7" borderId="128" xfId="0" applyNumberFormat="1" applyFont="1" applyFill="1" applyBorder="1" applyAlignment="1" applyProtection="1">
      <alignment horizontal="center" vertical="center"/>
      <protection locked="0"/>
    </xf>
    <xf numFmtId="37" fontId="27" fillId="7" borderId="114" xfId="0" applyNumberFormat="1" applyFont="1" applyFill="1" applyBorder="1" applyAlignment="1" applyProtection="1">
      <alignment horizontal="right" vertical="center"/>
      <protection locked="0"/>
    </xf>
    <xf numFmtId="37" fontId="27" fillId="7" borderId="114" xfId="0" applyNumberFormat="1" applyFont="1" applyFill="1" applyBorder="1" applyAlignment="1" applyProtection="1">
      <alignment horizontal="right" vertical="center"/>
    </xf>
    <xf numFmtId="37" fontId="27" fillId="7" borderId="114" xfId="0" applyNumberFormat="1" applyFont="1" applyFill="1" applyBorder="1" applyAlignment="1" applyProtection="1">
      <alignment horizontal="center" vertical="center"/>
      <protection locked="0"/>
    </xf>
    <xf numFmtId="37" fontId="27" fillId="7" borderId="48" xfId="0" applyNumberFormat="1" applyFont="1" applyFill="1" applyBorder="1" applyAlignment="1" applyProtection="1">
      <alignment horizontal="center" vertical="center"/>
      <protection locked="0"/>
    </xf>
    <xf numFmtId="37" fontId="27" fillId="7" borderId="0" xfId="0" applyNumberFormat="1" applyFont="1" applyFill="1" applyBorder="1" applyAlignment="1" applyProtection="1">
      <alignment horizontal="center" vertical="center"/>
      <protection locked="0"/>
    </xf>
    <xf numFmtId="37" fontId="27" fillId="7" borderId="26" xfId="0" applyNumberFormat="1" applyFont="1" applyFill="1" applyBorder="1" applyAlignment="1" applyProtection="1">
      <alignment horizontal="right" vertical="center"/>
      <protection locked="0"/>
    </xf>
    <xf numFmtId="0" fontId="27" fillId="0" borderId="131" xfId="0" applyFont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 applyProtection="1">
      <alignment horizontal="left" vertical="center" wrapText="1"/>
      <protection locked="0"/>
    </xf>
    <xf numFmtId="0" fontId="27" fillId="0" borderId="45" xfId="0" applyFont="1" applyBorder="1" applyAlignment="1" applyProtection="1">
      <alignment horizontal="left" vertical="center" wrapText="1"/>
      <protection locked="0"/>
    </xf>
    <xf numFmtId="37" fontId="27" fillId="0" borderId="0" xfId="0" applyNumberFormat="1" applyFont="1" applyBorder="1" applyAlignment="1" applyProtection="1">
      <alignment horizontal="right" vertical="center"/>
      <protection locked="0"/>
    </xf>
    <xf numFmtId="37" fontId="27" fillId="0" borderId="127" xfId="0" applyNumberFormat="1" applyFont="1" applyBorder="1" applyAlignment="1" applyProtection="1">
      <alignment horizontal="right" vertical="center"/>
      <protection locked="0"/>
    </xf>
    <xf numFmtId="37" fontId="27" fillId="0" borderId="0" xfId="1" applyNumberFormat="1" applyFont="1" applyBorder="1" applyAlignment="1" applyProtection="1">
      <alignment horizontal="center" vertical="center" wrapText="1"/>
    </xf>
    <xf numFmtId="3" fontId="27" fillId="0" borderId="82" xfId="0" applyNumberFormat="1" applyFont="1" applyBorder="1" applyAlignment="1" applyProtection="1">
      <alignment horizontal="center" vertical="center"/>
    </xf>
    <xf numFmtId="4" fontId="27" fillId="0" borderId="82" xfId="0" applyNumberFormat="1" applyFont="1" applyBorder="1" applyAlignment="1" applyProtection="1">
      <alignment horizontal="center" vertical="center"/>
      <protection locked="0"/>
    </xf>
    <xf numFmtId="3" fontId="8" fillId="0" borderId="82" xfId="0" applyNumberFormat="1" applyFont="1" applyBorder="1" applyAlignment="1" applyProtection="1">
      <alignment vertical="center"/>
      <protection locked="0"/>
    </xf>
    <xf numFmtId="3" fontId="27" fillId="7" borderId="8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91" fillId="0" borderId="25" xfId="0" applyFont="1" applyFill="1" applyBorder="1" applyAlignment="1" applyProtection="1">
      <alignment vertical="center"/>
      <protection locked="0"/>
    </xf>
    <xf numFmtId="3" fontId="34" fillId="0" borderId="66" xfId="0" applyNumberFormat="1" applyFont="1" applyBorder="1" applyAlignment="1" applyProtection="1">
      <alignment vertical="center"/>
      <protection locked="0"/>
    </xf>
    <xf numFmtId="3" fontId="34" fillId="0" borderId="75" xfId="0" applyNumberFormat="1" applyFont="1" applyBorder="1" applyAlignment="1" applyProtection="1">
      <alignment vertical="center"/>
      <protection locked="0"/>
    </xf>
    <xf numFmtId="3" fontId="34" fillId="0" borderId="65" xfId="0" applyNumberFormat="1" applyFont="1" applyBorder="1" applyAlignment="1" applyProtection="1">
      <alignment vertical="center"/>
      <protection locked="0"/>
    </xf>
    <xf numFmtId="3" fontId="34" fillId="0" borderId="28" xfId="0" applyNumberFormat="1" applyFont="1" applyBorder="1" applyAlignment="1" applyProtection="1">
      <alignment vertical="center"/>
      <protection locked="0"/>
    </xf>
    <xf numFmtId="3" fontId="34" fillId="0" borderId="78" xfId="0" applyNumberFormat="1" applyFont="1" applyBorder="1" applyAlignment="1" applyProtection="1">
      <alignment vertical="center"/>
      <protection locked="0"/>
    </xf>
    <xf numFmtId="4" fontId="34" fillId="0" borderId="66" xfId="0" applyNumberFormat="1" applyFont="1" applyBorder="1" applyAlignment="1" applyProtection="1">
      <alignment vertical="center"/>
    </xf>
    <xf numFmtId="4" fontId="34" fillId="0" borderId="28" xfId="0" applyNumberFormat="1" applyFont="1" applyBorder="1" applyAlignment="1" applyProtection="1">
      <alignment vertical="center"/>
    </xf>
    <xf numFmtId="3" fontId="27" fillId="7" borderId="131" xfId="0" applyNumberFormat="1" applyFont="1" applyFill="1" applyBorder="1" applyAlignment="1" applyProtection="1">
      <alignment horizontal="left" vertical="center"/>
      <protection locked="0"/>
    </xf>
    <xf numFmtId="3" fontId="27" fillId="7" borderId="25" xfId="0" applyNumberFormat="1" applyFont="1" applyFill="1" applyBorder="1" applyAlignment="1" applyProtection="1">
      <alignment horizontal="left" vertical="center"/>
      <protection locked="0"/>
    </xf>
    <xf numFmtId="3" fontId="27" fillId="7" borderId="25" xfId="0" applyNumberFormat="1" applyFont="1" applyFill="1" applyBorder="1" applyAlignment="1" applyProtection="1">
      <alignment horizontal="left" vertical="center"/>
    </xf>
    <xf numFmtId="3" fontId="27" fillId="7" borderId="45" xfId="0" applyNumberFormat="1" applyFont="1" applyFill="1" applyBorder="1" applyAlignment="1" applyProtection="1">
      <alignment horizontal="left" vertical="center"/>
    </xf>
    <xf numFmtId="3" fontId="27" fillId="7" borderId="0" xfId="0" applyNumberFormat="1" applyFont="1" applyFill="1" applyBorder="1" applyAlignment="1" applyProtection="1">
      <alignment horizontal="left" vertical="center"/>
      <protection locked="0"/>
    </xf>
    <xf numFmtId="3" fontId="27" fillId="7" borderId="127" xfId="0" applyNumberFormat="1" applyFont="1" applyFill="1" applyBorder="1" applyAlignment="1" applyProtection="1">
      <alignment horizontal="left" vertical="center"/>
      <protection locked="0"/>
    </xf>
    <xf numFmtId="37" fontId="27" fillId="7" borderId="128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2" fontId="34" fillId="0" borderId="36" xfId="0" applyNumberFormat="1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 applyProtection="1">
      <alignment horizontal="center" vertical="center" wrapText="1"/>
    </xf>
    <xf numFmtId="0" fontId="18" fillId="0" borderId="37" xfId="0" applyFont="1" applyFill="1" applyBorder="1" applyAlignment="1" applyProtection="1">
      <alignment horizontal="center" vertical="center" wrapText="1"/>
    </xf>
    <xf numFmtId="0" fontId="18" fillId="0" borderId="39" xfId="0" applyFont="1" applyFill="1" applyBorder="1" applyAlignment="1" applyProtection="1">
      <alignment horizontal="center" vertical="center" wrapText="1"/>
    </xf>
    <xf numFmtId="37" fontId="42" fillId="0" borderId="36" xfId="1" applyNumberFormat="1" applyFont="1" applyFill="1" applyBorder="1" applyAlignment="1" applyProtection="1">
      <alignment horizontal="center" vertical="center"/>
    </xf>
    <xf numFmtId="37" fontId="42" fillId="0" borderId="37" xfId="1" applyNumberFormat="1" applyFont="1" applyFill="1" applyBorder="1" applyAlignment="1" applyProtection="1">
      <alignment horizontal="center" vertical="center"/>
    </xf>
    <xf numFmtId="37" fontId="43" fillId="0" borderId="37" xfId="1" applyNumberFormat="1" applyFont="1" applyFill="1" applyBorder="1" applyAlignment="1" applyProtection="1">
      <alignment horizontal="center" vertical="center"/>
    </xf>
    <xf numFmtId="37" fontId="93" fillId="0" borderId="39" xfId="0" applyNumberFormat="1" applyFont="1" applyFill="1" applyBorder="1" applyAlignment="1" applyProtection="1">
      <alignment horizontal="center" vertical="center"/>
    </xf>
    <xf numFmtId="40" fontId="18" fillId="0" borderId="120" xfId="0" applyNumberFormat="1" applyFont="1" applyFill="1" applyBorder="1" applyAlignment="1" applyProtection="1">
      <alignment horizontal="center" vertical="center"/>
    </xf>
    <xf numFmtId="37" fontId="43" fillId="0" borderId="39" xfId="0" applyNumberFormat="1" applyFont="1" applyFill="1" applyBorder="1" applyAlignment="1" applyProtection="1">
      <alignment horizontal="center" vertical="center"/>
    </xf>
    <xf numFmtId="37" fontId="42" fillId="0" borderId="36" xfId="0" applyNumberFormat="1" applyFont="1" applyFill="1" applyBorder="1" applyAlignment="1" applyProtection="1">
      <alignment horizontal="center" vertical="center"/>
    </xf>
    <xf numFmtId="37" fontId="42" fillId="0" borderId="37" xfId="0" applyNumberFormat="1" applyFont="1" applyFill="1" applyBorder="1" applyAlignment="1" applyProtection="1">
      <alignment horizontal="center" vertical="center"/>
    </xf>
    <xf numFmtId="37" fontId="42" fillId="0" borderId="104" xfId="0" applyNumberFormat="1" applyFont="1" applyFill="1" applyBorder="1" applyAlignment="1" applyProtection="1">
      <alignment horizontal="center" vertical="center"/>
    </xf>
    <xf numFmtId="0" fontId="39" fillId="0" borderId="0" xfId="0" applyFont="1" applyBorder="1" applyAlignment="1">
      <alignment horizontal="center" vertical="center"/>
    </xf>
    <xf numFmtId="2" fontId="6" fillId="0" borderId="122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/>
    </xf>
    <xf numFmtId="0" fontId="0" fillId="0" borderId="215" xfId="0" applyBorder="1"/>
    <xf numFmtId="0" fontId="12" fillId="0" borderId="196" xfId="0" applyNumberFormat="1" applyFont="1" applyBorder="1" applyAlignment="1">
      <alignment horizontal="left"/>
    </xf>
    <xf numFmtId="0" fontId="12" fillId="0" borderId="120" xfId="0" applyNumberFormat="1" applyFont="1" applyBorder="1" applyAlignment="1">
      <alignment horizontal="right"/>
    </xf>
    <xf numFmtId="0" fontId="12" fillId="0" borderId="135" xfId="0" applyNumberFormat="1" applyFont="1" applyBorder="1" applyAlignment="1"/>
    <xf numFmtId="0" fontId="6" fillId="0" borderId="120" xfId="0" applyNumberFormat="1" applyFont="1" applyBorder="1" applyAlignment="1"/>
    <xf numFmtId="0" fontId="6" fillId="0" borderId="120" xfId="0" applyNumberFormat="1" applyFont="1" applyFill="1" applyBorder="1" applyAlignment="1"/>
    <xf numFmtId="0" fontId="12" fillId="0" borderId="114" xfId="0" applyNumberFormat="1" applyFont="1" applyBorder="1" applyAlignment="1">
      <alignment horizontal="right"/>
    </xf>
    <xf numFmtId="0" fontId="12" fillId="0" borderId="179" xfId="0" applyNumberFormat="1" applyFont="1" applyBorder="1" applyAlignment="1">
      <alignment horizontal="right"/>
    </xf>
    <xf numFmtId="3" fontId="6" fillId="0" borderId="114" xfId="0" applyNumberFormat="1" applyFont="1" applyFill="1" applyBorder="1" applyAlignment="1"/>
    <xf numFmtId="3" fontId="12" fillId="0" borderId="179" xfId="0" applyNumberFormat="1" applyFont="1" applyFill="1" applyBorder="1" applyAlignment="1">
      <alignment horizontal="right"/>
    </xf>
    <xf numFmtId="0" fontId="12" fillId="0" borderId="196" xfId="0" applyNumberFormat="1" applyFont="1" applyBorder="1" applyAlignment="1">
      <alignment horizontal="right"/>
    </xf>
    <xf numFmtId="0" fontId="12" fillId="0" borderId="135" xfId="0" applyNumberFormat="1" applyFont="1" applyBorder="1" applyAlignment="1">
      <alignment horizontal="right"/>
    </xf>
    <xf numFmtId="3" fontId="6" fillId="0" borderId="120" xfId="0" applyNumberFormat="1" applyFont="1" applyFill="1" applyBorder="1" applyAlignment="1"/>
    <xf numFmtId="3" fontId="12" fillId="0" borderId="135" xfId="0" applyNumberFormat="1" applyFont="1" applyFill="1" applyBorder="1" applyAlignment="1">
      <alignment horizontal="right"/>
    </xf>
    <xf numFmtId="170" fontId="6" fillId="0" borderId="120" xfId="0" applyNumberFormat="1" applyFont="1" applyFill="1" applyBorder="1" applyAlignment="1"/>
    <xf numFmtId="170" fontId="12" fillId="0" borderId="135" xfId="0" applyNumberFormat="1" applyFont="1" applyFill="1" applyBorder="1" applyAlignment="1"/>
    <xf numFmtId="3" fontId="12" fillId="0" borderId="135" xfId="0" applyNumberFormat="1" applyFont="1" applyBorder="1" applyAlignment="1"/>
    <xf numFmtId="0" fontId="12" fillId="0" borderId="196" xfId="0" applyNumberFormat="1" applyFont="1" applyFill="1" applyBorder="1" applyAlignment="1">
      <alignment horizontal="right"/>
    </xf>
    <xf numFmtId="0" fontId="12" fillId="0" borderId="135" xfId="0" applyNumberFormat="1" applyFont="1" applyFill="1" applyBorder="1" applyAlignment="1"/>
    <xf numFmtId="173" fontId="6" fillId="0" borderId="120" xfId="0" applyNumberFormat="1" applyFont="1" applyFill="1" applyBorder="1" applyAlignment="1"/>
    <xf numFmtId="173" fontId="12" fillId="0" borderId="135" xfId="0" applyNumberFormat="1" applyFont="1" applyFill="1" applyBorder="1" applyAlignment="1"/>
    <xf numFmtId="0" fontId="12" fillId="0" borderId="120" xfId="0" applyNumberFormat="1" applyFont="1" applyFill="1" applyBorder="1" applyAlignment="1">
      <alignment horizontal="center" wrapText="1"/>
    </xf>
    <xf numFmtId="0" fontId="6" fillId="0" borderId="196" xfId="0" applyNumberFormat="1" applyFont="1" applyBorder="1" applyAlignment="1"/>
    <xf numFmtId="0" fontId="12" fillId="0" borderId="120" xfId="0" applyNumberFormat="1" applyFont="1" applyBorder="1" applyAlignment="1">
      <alignment horizontal="center" vertical="center" wrapText="1"/>
    </xf>
    <xf numFmtId="0" fontId="12" fillId="0" borderId="135" xfId="0" applyNumberFormat="1" applyFont="1" applyBorder="1" applyAlignment="1">
      <alignment horizontal="center"/>
    </xf>
    <xf numFmtId="2" fontId="6" fillId="0" borderId="122" xfId="0" applyNumberFormat="1" applyFont="1" applyFill="1" applyBorder="1" applyAlignment="1"/>
    <xf numFmtId="3" fontId="27" fillId="0" borderId="82" xfId="0" applyNumberFormat="1" applyFont="1" applyFill="1" applyBorder="1" applyAlignment="1" applyProtection="1">
      <alignment horizontal="right" vertical="center"/>
    </xf>
    <xf numFmtId="3" fontId="27" fillId="0" borderId="82" xfId="0" applyNumberFormat="1" applyFont="1" applyBorder="1" applyAlignment="1" applyProtection="1">
      <alignment horizontal="right" vertical="center"/>
      <protection locked="0"/>
    </xf>
    <xf numFmtId="3" fontId="27" fillId="7" borderId="194" xfId="0" applyNumberFormat="1" applyFont="1" applyFill="1" applyBorder="1" applyAlignment="1" applyProtection="1">
      <alignment horizontal="right" vertical="center"/>
      <protection locked="0"/>
    </xf>
    <xf numFmtId="3" fontId="27" fillId="7" borderId="188" xfId="0" applyNumberFormat="1" applyFont="1" applyFill="1" applyBorder="1" applyAlignment="1" applyProtection="1">
      <alignment horizontal="right" vertical="center"/>
    </xf>
    <xf numFmtId="3" fontId="27" fillId="0" borderId="194" xfId="0" applyNumberFormat="1" applyFont="1" applyBorder="1" applyAlignment="1" applyProtection="1">
      <alignment horizontal="right" vertical="center"/>
      <protection locked="0"/>
    </xf>
    <xf numFmtId="3" fontId="27" fillId="0" borderId="188" xfId="0" applyNumberFormat="1" applyFont="1" applyBorder="1" applyAlignment="1" applyProtection="1">
      <alignment horizontal="right" vertical="center"/>
      <protection locked="0"/>
    </xf>
    <xf numFmtId="0" fontId="27" fillId="0" borderId="194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vertical="center"/>
    </xf>
    <xf numFmtId="3" fontId="27" fillId="0" borderId="194" xfId="0" applyNumberFormat="1" applyFont="1" applyBorder="1" applyAlignment="1" applyProtection="1">
      <alignment horizontal="right" vertical="center"/>
    </xf>
    <xf numFmtId="3" fontId="27" fillId="0" borderId="188" xfId="0" applyNumberFormat="1" applyFont="1" applyBorder="1" applyAlignment="1" applyProtection="1">
      <alignment horizontal="right" vertical="center"/>
    </xf>
    <xf numFmtId="3" fontId="27" fillId="0" borderId="26" xfId="0" applyNumberFormat="1" applyFont="1" applyBorder="1" applyAlignment="1" applyProtection="1">
      <alignment horizontal="right" vertical="center"/>
    </xf>
    <xf numFmtId="3" fontId="27" fillId="0" borderId="194" xfId="0" applyNumberFormat="1" applyFont="1" applyBorder="1" applyAlignment="1" applyProtection="1">
      <alignment horizontal="right" vertical="center" wrapText="1"/>
      <protection locked="0"/>
    </xf>
    <xf numFmtId="3" fontId="27" fillId="0" borderId="194" xfId="1" applyNumberFormat="1" applyFont="1" applyBorder="1" applyAlignment="1" applyProtection="1">
      <alignment horizontal="right" vertical="center" wrapText="1"/>
      <protection locked="0"/>
    </xf>
    <xf numFmtId="164" fontId="27" fillId="0" borderId="188" xfId="1" applyNumberFormat="1" applyFont="1" applyBorder="1" applyAlignment="1" applyProtection="1">
      <alignment horizontal="right" vertical="center" wrapText="1"/>
      <protection locked="0"/>
    </xf>
    <xf numFmtId="37" fontId="0" fillId="38" borderId="201" xfId="0" applyNumberFormat="1" applyFont="1" applyFill="1" applyBorder="1" applyAlignment="1" applyProtection="1">
      <alignment horizontal="center" vertical="center"/>
      <protection locked="0"/>
    </xf>
    <xf numFmtId="37" fontId="1" fillId="6" borderId="0" xfId="0" applyNumberFormat="1" applyFont="1" applyFill="1" applyBorder="1" applyAlignment="1" applyProtection="1">
      <alignment horizontal="center" vertical="center"/>
      <protection locked="0"/>
    </xf>
    <xf numFmtId="37" fontId="0" fillId="38" borderId="200" xfId="2" applyNumberFormat="1" applyFont="1" applyFill="1" applyBorder="1" applyAlignment="1" applyProtection="1">
      <alignment horizontal="center" vertical="center"/>
      <protection locked="0"/>
    </xf>
    <xf numFmtId="37" fontId="27" fillId="0" borderId="127" xfId="1" applyNumberFormat="1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0" fillId="0" borderId="131" xfId="0" applyFont="1" applyBorder="1" applyAlignment="1" applyProtection="1">
      <alignment vertical="center"/>
    </xf>
    <xf numFmtId="37" fontId="27" fillId="0" borderId="26" xfId="1" applyNumberFormat="1" applyFont="1" applyBorder="1" applyAlignment="1" applyProtection="1">
      <alignment vertical="center"/>
      <protection locked="0"/>
    </xf>
    <xf numFmtId="0" fontId="27" fillId="0" borderId="45" xfId="0" applyFont="1" applyBorder="1" applyAlignment="1" applyProtection="1">
      <alignment vertical="center"/>
      <protection locked="0"/>
    </xf>
    <xf numFmtId="0" fontId="27" fillId="0" borderId="127" xfId="0" applyFont="1" applyBorder="1" applyAlignment="1" applyProtection="1">
      <alignment vertical="center"/>
      <protection locked="0"/>
    </xf>
    <xf numFmtId="37" fontId="27" fillId="0" borderId="128" xfId="1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center" vertical="center"/>
      <protection locked="0"/>
    </xf>
    <xf numFmtId="0" fontId="50" fillId="4" borderId="216" xfId="0" applyFont="1" applyFill="1" applyBorder="1" applyAlignment="1" applyProtection="1">
      <alignment vertical="center"/>
    </xf>
    <xf numFmtId="0" fontId="4" fillId="0" borderId="217" xfId="0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vertical="center" wrapText="1"/>
    </xf>
    <xf numFmtId="0" fontId="13" fillId="0" borderId="25" xfId="0" applyFont="1" applyBorder="1" applyAlignment="1" applyProtection="1">
      <alignment horizontal="left" vertical="center"/>
    </xf>
    <xf numFmtId="3" fontId="5" fillId="0" borderId="26" xfId="0" applyNumberFormat="1" applyFont="1" applyFill="1" applyBorder="1" applyAlignment="1" applyProtection="1">
      <alignment horizontal="right" vertical="center" wrapText="1"/>
    </xf>
    <xf numFmtId="0" fontId="8" fillId="0" borderId="25" xfId="0" applyFont="1" applyBorder="1" applyAlignment="1" applyProtection="1">
      <alignment horizontal="left" vertical="center"/>
    </xf>
    <xf numFmtId="3" fontId="5" fillId="0" borderId="26" xfId="0" applyNumberFormat="1" applyFont="1" applyBorder="1" applyAlignment="1" applyProtection="1">
      <alignment horizontal="right" vertical="center"/>
    </xf>
    <xf numFmtId="0" fontId="8" fillId="0" borderId="218" xfId="0" applyFont="1" applyBorder="1" applyAlignment="1" applyProtection="1">
      <alignment horizontal="left" vertical="center"/>
    </xf>
    <xf numFmtId="3" fontId="5" fillId="0" borderId="219" xfId="0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right" vertical="center" wrapText="1"/>
    </xf>
    <xf numFmtId="0" fontId="5" fillId="0" borderId="26" xfId="0" applyFont="1" applyFill="1" applyBorder="1" applyAlignment="1" applyProtection="1">
      <alignment horizontal="right" vertical="center" wrapText="1"/>
    </xf>
    <xf numFmtId="0" fontId="8" fillId="0" borderId="220" xfId="0" applyFont="1" applyBorder="1" applyAlignment="1" applyProtection="1">
      <alignment horizontal="left" vertical="center"/>
    </xf>
    <xf numFmtId="0" fontId="8" fillId="0" borderId="45" xfId="0" applyFont="1" applyBorder="1" applyAlignment="1" applyProtection="1">
      <alignment horizontal="left" vertical="center"/>
    </xf>
    <xf numFmtId="0" fontId="13" fillId="0" borderId="128" xfId="0" applyFont="1" applyFill="1" applyBorder="1" applyAlignment="1" applyProtection="1">
      <alignment horizontal="left" vertical="center" wrapText="1"/>
    </xf>
    <xf numFmtId="0" fontId="19" fillId="10" borderId="82" xfId="0" applyFont="1" applyFill="1" applyBorder="1" applyAlignment="1" applyProtection="1">
      <alignment vertical="center" wrapText="1"/>
    </xf>
    <xf numFmtId="0" fontId="19" fillId="10" borderId="81" xfId="0" applyFont="1" applyFill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8" fillId="0" borderId="222" xfId="0" applyFont="1" applyFill="1" applyBorder="1" applyAlignment="1" applyProtection="1">
      <alignment horizontal="left" vertical="center" wrapText="1"/>
    </xf>
    <xf numFmtId="3" fontId="8" fillId="0" borderId="223" xfId="0" applyNumberFormat="1" applyFont="1" applyBorder="1" applyAlignment="1" applyProtection="1">
      <alignment horizontal="right" vertical="center"/>
    </xf>
    <xf numFmtId="0" fontId="8" fillId="0" borderId="224" xfId="0" applyFont="1" applyFill="1" applyBorder="1" applyAlignment="1" applyProtection="1">
      <alignment horizontal="left" vertical="center" wrapText="1"/>
    </xf>
    <xf numFmtId="3" fontId="8" fillId="0" borderId="211" xfId="0" applyNumberFormat="1" applyFont="1" applyBorder="1" applyAlignment="1" applyProtection="1">
      <alignment horizontal="right" vertical="center"/>
    </xf>
    <xf numFmtId="0" fontId="8" fillId="0" borderId="225" xfId="0" applyFont="1" applyFill="1" applyBorder="1" applyAlignment="1" applyProtection="1">
      <alignment horizontal="left" vertical="center" wrapText="1"/>
    </xf>
    <xf numFmtId="3" fontId="8" fillId="0" borderId="226" xfId="0" applyNumberFormat="1" applyFont="1" applyBorder="1" applyAlignment="1" applyProtection="1">
      <alignment horizontal="right" vertical="center"/>
    </xf>
    <xf numFmtId="3" fontId="13" fillId="0" borderId="221" xfId="0" applyNumberFormat="1" applyFont="1" applyBorder="1" applyAlignment="1" applyProtection="1">
      <alignment horizontal="right" vertical="center"/>
    </xf>
    <xf numFmtId="0" fontId="8" fillId="0" borderId="227" xfId="0" applyFont="1" applyFill="1" applyBorder="1" applyAlignment="1" applyProtection="1">
      <alignment horizontal="left" vertical="center" wrapText="1"/>
    </xf>
    <xf numFmtId="3" fontId="8" fillId="0" borderId="228" xfId="0" applyNumberFormat="1" applyFont="1" applyBorder="1" applyAlignment="1" applyProtection="1">
      <alignment horizontal="right" vertical="center"/>
    </xf>
    <xf numFmtId="0" fontId="8" fillId="0" borderId="229" xfId="0" applyFont="1" applyFill="1" applyBorder="1" applyAlignment="1" applyProtection="1">
      <alignment horizontal="left" vertical="center" wrapText="1"/>
    </xf>
    <xf numFmtId="3" fontId="8" fillId="0" borderId="212" xfId="0" applyNumberFormat="1" applyFont="1" applyBorder="1" applyAlignment="1" applyProtection="1">
      <alignment horizontal="right" vertical="center"/>
    </xf>
    <xf numFmtId="0" fontId="8" fillId="0" borderId="230" xfId="0" applyFont="1" applyFill="1" applyBorder="1" applyAlignment="1" applyProtection="1">
      <alignment horizontal="left" vertical="center" wrapText="1"/>
    </xf>
    <xf numFmtId="3" fontId="8" fillId="0" borderId="231" xfId="0" applyNumberFormat="1" applyFont="1" applyBorder="1" applyAlignment="1" applyProtection="1">
      <alignment horizontal="right" vertical="center"/>
    </xf>
    <xf numFmtId="0" fontId="13" fillId="0" borderId="221" xfId="0" applyFont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left" vertical="center" wrapText="1"/>
    </xf>
    <xf numFmtId="3" fontId="8" fillId="0" borderId="26" xfId="0" applyNumberFormat="1" applyFont="1" applyBorder="1" applyAlignment="1" applyProtection="1">
      <alignment horizontal="right" vertical="center"/>
    </xf>
    <xf numFmtId="0" fontId="8" fillId="0" borderId="220" xfId="0" applyFont="1" applyFill="1" applyBorder="1" applyAlignment="1" applyProtection="1">
      <alignment horizontal="left" vertical="center" wrapText="1"/>
    </xf>
    <xf numFmtId="3" fontId="8" fillId="0" borderId="221" xfId="0" applyNumberFormat="1" applyFont="1" applyBorder="1" applyAlignment="1" applyProtection="1">
      <alignment horizontal="left" vertical="center"/>
    </xf>
    <xf numFmtId="0" fontId="8" fillId="0" borderId="229" xfId="0" applyFont="1" applyBorder="1" applyAlignment="1" applyProtection="1">
      <alignment horizontal="left" vertical="center"/>
    </xf>
    <xf numFmtId="0" fontId="8" fillId="0" borderId="232" xfId="0" applyFont="1" applyBorder="1" applyAlignment="1" applyProtection="1">
      <alignment horizontal="left" vertical="center"/>
    </xf>
    <xf numFmtId="0" fontId="8" fillId="0" borderId="213" xfId="0" applyFont="1" applyBorder="1" applyAlignment="1" applyProtection="1">
      <alignment horizontal="left" vertical="center"/>
    </xf>
    <xf numFmtId="2" fontId="8" fillId="0" borderId="213" xfId="0" applyNumberFormat="1" applyFont="1" applyBorder="1" applyAlignment="1" applyProtection="1">
      <alignment horizontal="left" vertical="center"/>
    </xf>
    <xf numFmtId="3" fontId="13" fillId="0" borderId="214" xfId="0" applyNumberFormat="1" applyFont="1" applyBorder="1" applyAlignment="1" applyProtection="1">
      <alignment horizontal="right" vertical="center"/>
    </xf>
    <xf numFmtId="0" fontId="51" fillId="36" borderId="0" xfId="0" applyFont="1" applyFill="1" applyBorder="1" applyAlignment="1" applyProtection="1">
      <alignment vertical="center" wrapText="1"/>
    </xf>
    <xf numFmtId="0" fontId="13" fillId="4" borderId="30" xfId="0" applyFont="1" applyFill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vertical="center"/>
    </xf>
    <xf numFmtId="0" fontId="50" fillId="0" borderId="26" xfId="0" applyFont="1" applyBorder="1" applyAlignment="1" applyProtection="1">
      <alignment vertical="center"/>
    </xf>
    <xf numFmtId="4" fontId="5" fillId="0" borderId="219" xfId="0" applyNumberFormat="1" applyFont="1" applyBorder="1" applyAlignment="1" applyProtection="1">
      <alignment horizontal="right" vertical="center"/>
    </xf>
    <xf numFmtId="3" fontId="8" fillId="0" borderId="221" xfId="0" applyNumberFormat="1" applyFont="1" applyBorder="1" applyAlignment="1" applyProtection="1">
      <alignment horizontal="right" vertical="center"/>
    </xf>
    <xf numFmtId="4" fontId="5" fillId="0" borderId="26" xfId="0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left" vertical="center" indent="9"/>
    </xf>
    <xf numFmtId="10" fontId="5" fillId="0" borderId="26" xfId="0" applyNumberFormat="1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10" fontId="5" fillId="0" borderId="26" xfId="2" applyNumberFormat="1" applyFont="1" applyBorder="1" applyAlignment="1" applyProtection="1">
      <alignment horizontal="right" vertical="center"/>
    </xf>
    <xf numFmtId="0" fontId="8" fillId="0" borderId="127" xfId="0" applyFont="1" applyBorder="1" applyAlignment="1" applyProtection="1">
      <alignment horizontal="left" vertical="center" wrapText="1"/>
    </xf>
    <xf numFmtId="3" fontId="5" fillId="0" borderId="128" xfId="0" applyNumberFormat="1" applyFont="1" applyBorder="1" applyAlignment="1" applyProtection="1">
      <alignment horizontal="left" vertical="center"/>
    </xf>
    <xf numFmtId="37" fontId="43" fillId="0" borderId="120" xfId="1" applyNumberFormat="1" applyFont="1" applyFill="1" applyBorder="1" applyAlignment="1" applyProtection="1">
      <alignment horizontal="center" vertical="center"/>
    </xf>
    <xf numFmtId="37" fontId="43" fillId="0" borderId="0" xfId="1" applyNumberFormat="1" applyFont="1" applyFill="1" applyBorder="1" applyAlignment="1" applyProtection="1">
      <alignment horizontal="center" vertical="center"/>
    </xf>
    <xf numFmtId="37" fontId="43" fillId="0" borderId="111" xfId="0" applyNumberFormat="1" applyFont="1" applyFill="1" applyBorder="1" applyAlignment="1" applyProtection="1">
      <alignment horizontal="center" vertical="center"/>
    </xf>
    <xf numFmtId="37" fontId="43" fillId="0" borderId="107" xfId="0" applyNumberFormat="1" applyFont="1" applyFill="1" applyBorder="1" applyAlignment="1" applyProtection="1">
      <alignment horizontal="center" vertical="center"/>
    </xf>
    <xf numFmtId="37" fontId="43" fillId="0" borderId="39" xfId="1" applyNumberFormat="1" applyFont="1" applyFill="1" applyBorder="1" applyAlignment="1" applyProtection="1">
      <alignment horizontal="center" vertical="center"/>
    </xf>
    <xf numFmtId="37" fontId="42" fillId="0" borderId="39" xfId="1" applyNumberFormat="1" applyFont="1" applyFill="1" applyBorder="1" applyAlignment="1" applyProtection="1">
      <alignment horizontal="center" vertical="center"/>
    </xf>
    <xf numFmtId="37" fontId="42" fillId="0" borderId="107" xfId="0" applyNumberFormat="1" applyFont="1" applyFill="1" applyBorder="1" applyAlignment="1" applyProtection="1">
      <alignment horizontal="center" vertical="center"/>
    </xf>
    <xf numFmtId="37" fontId="43" fillId="0" borderId="36" xfId="1" applyNumberFormat="1" applyFont="1" applyFill="1" applyBorder="1" applyAlignment="1" applyProtection="1">
      <alignment horizontal="center" vertical="center"/>
    </xf>
    <xf numFmtId="37" fontId="43" fillId="0" borderId="36" xfId="0" applyNumberFormat="1" applyFont="1" applyFill="1" applyBorder="1" applyAlignment="1" applyProtection="1">
      <alignment horizontal="center" vertical="center"/>
    </xf>
    <xf numFmtId="0" fontId="17" fillId="0" borderId="122" xfId="0" applyFont="1" applyBorder="1"/>
    <xf numFmtId="37" fontId="9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 vertical="center"/>
    </xf>
    <xf numFmtId="2" fontId="9" fillId="0" borderId="10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2" fillId="0" borderId="136" xfId="0" applyNumberFormat="1" applyFont="1" applyFill="1" applyBorder="1" applyAlignment="1">
      <alignment horizontal="left" vertical="center" wrapText="1"/>
    </xf>
    <xf numFmtId="37" fontId="9" fillId="0" borderId="118" xfId="0" applyNumberFormat="1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 wrapText="1"/>
      <protection locked="0"/>
    </xf>
    <xf numFmtId="37" fontId="34" fillId="0" borderId="26" xfId="0" applyNumberFormat="1" applyFont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vertical="center" wrapText="1"/>
      <protection locked="0"/>
    </xf>
    <xf numFmtId="0" fontId="34" fillId="0" borderId="127" xfId="0" applyFont="1" applyFill="1" applyBorder="1" applyAlignment="1" applyProtection="1">
      <alignment vertical="center" wrapText="1"/>
      <protection locked="0"/>
    </xf>
    <xf numFmtId="0" fontId="34" fillId="0" borderId="128" xfId="0" applyFont="1" applyFill="1" applyBorder="1" applyAlignment="1" applyProtection="1">
      <alignment vertical="center" wrapText="1"/>
      <protection locked="0"/>
    </xf>
    <xf numFmtId="3" fontId="34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 wrapText="1"/>
    </xf>
    <xf numFmtId="37" fontId="34" fillId="0" borderId="0" xfId="0" applyNumberFormat="1" applyFont="1" applyBorder="1" applyAlignment="1" applyProtection="1">
      <alignment horizontal="center" vertical="center"/>
      <protection locked="0"/>
    </xf>
    <xf numFmtId="0" fontId="51" fillId="9" borderId="238" xfId="0" applyFont="1" applyFill="1" applyBorder="1" applyAlignment="1" applyProtection="1">
      <alignment vertical="center"/>
    </xf>
    <xf numFmtId="0" fontId="51" fillId="9" borderId="241" xfId="0" applyFont="1" applyFill="1" applyBorder="1" applyAlignment="1" applyProtection="1">
      <alignment vertical="center"/>
    </xf>
    <xf numFmtId="0" fontId="0" fillId="0" borderId="113" xfId="0" applyFont="1" applyBorder="1" applyAlignment="1" applyProtection="1">
      <alignment horizontal="center" vertical="center" wrapText="1"/>
      <protection locked="0"/>
    </xf>
    <xf numFmtId="0" fontId="27" fillId="0" borderId="112" xfId="0" applyFont="1" applyBorder="1" applyAlignment="1" applyProtection="1">
      <alignment horizontal="center" vertical="center" wrapText="1"/>
      <protection locked="0"/>
    </xf>
    <xf numFmtId="2" fontId="27" fillId="0" borderId="112" xfId="0" applyNumberFormat="1" applyFont="1" applyBorder="1" applyAlignment="1" applyProtection="1">
      <alignment horizontal="center" vertical="center" wrapText="1"/>
      <protection locked="0"/>
    </xf>
    <xf numFmtId="3" fontId="27" fillId="0" borderId="55" xfId="1" applyNumberFormat="1" applyFont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3" fontId="0" fillId="38" borderId="180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27" fillId="0" borderId="59" xfId="0" applyFont="1" applyBorder="1" applyAlignment="1" applyProtection="1">
      <alignment horizontal="center" vertical="center" wrapText="1"/>
      <protection locked="0"/>
    </xf>
    <xf numFmtId="2" fontId="27" fillId="0" borderId="59" xfId="0" applyNumberFormat="1" applyFont="1" applyBorder="1" applyAlignment="1" applyProtection="1">
      <alignment horizontal="center" vertical="center" wrapText="1"/>
      <protection locked="0"/>
    </xf>
    <xf numFmtId="164" fontId="27" fillId="0" borderId="60" xfId="1" applyNumberFormat="1" applyFont="1" applyBorder="1" applyAlignment="1" applyProtection="1">
      <alignment horizontal="center" vertical="center" wrapText="1"/>
      <protection locked="0"/>
    </xf>
    <xf numFmtId="0" fontId="23" fillId="0" borderId="244" xfId="0" applyFont="1" applyBorder="1" applyAlignment="1" applyProtection="1">
      <alignment horizontal="center" vertical="center" wrapText="1"/>
      <protection locked="0"/>
    </xf>
    <xf numFmtId="1" fontId="0" fillId="38" borderId="245" xfId="0" applyNumberFormat="1" applyFont="1" applyFill="1" applyBorder="1" applyAlignment="1" applyProtection="1">
      <alignment horizontal="center" vertical="center"/>
      <protection locked="0"/>
    </xf>
    <xf numFmtId="0" fontId="0" fillId="0" borderId="246" xfId="0" applyFont="1" applyBorder="1" applyAlignment="1" applyProtection="1">
      <alignment horizontal="center" vertical="center" wrapText="1"/>
      <protection locked="0"/>
    </xf>
    <xf numFmtId="0" fontId="27" fillId="0" borderId="244" xfId="0" applyFont="1" applyBorder="1" applyAlignment="1" applyProtection="1">
      <alignment horizontal="center" vertical="center" wrapText="1"/>
      <protection locked="0"/>
    </xf>
    <xf numFmtId="2" fontId="27" fillId="0" borderId="244" xfId="0" applyNumberFormat="1" applyFont="1" applyBorder="1" applyAlignment="1" applyProtection="1">
      <alignment horizontal="center" vertical="center" wrapText="1"/>
      <protection locked="0"/>
    </xf>
    <xf numFmtId="3" fontId="27" fillId="0" borderId="243" xfId="1" applyNumberFormat="1" applyFont="1" applyBorder="1" applyAlignment="1" applyProtection="1">
      <alignment horizontal="center" vertical="center" wrapText="1"/>
      <protection locked="0"/>
    </xf>
    <xf numFmtId="0" fontId="23" fillId="0" borderId="248" xfId="0" applyFont="1" applyBorder="1" applyAlignment="1" applyProtection="1">
      <alignment horizontal="center" vertical="center" wrapText="1"/>
      <protection locked="0"/>
    </xf>
    <xf numFmtId="3" fontId="0" fillId="38" borderId="249" xfId="0" applyNumberFormat="1" applyFont="1" applyFill="1" applyBorder="1" applyAlignment="1" applyProtection="1">
      <alignment horizontal="center" vertical="center"/>
      <protection locked="0"/>
    </xf>
    <xf numFmtId="0" fontId="0" fillId="0" borderId="250" xfId="0" applyFont="1" applyBorder="1" applyAlignment="1" applyProtection="1">
      <alignment horizontal="center" vertical="center" wrapText="1"/>
      <protection locked="0"/>
    </xf>
    <xf numFmtId="0" fontId="27" fillId="0" borderId="248" xfId="0" applyFont="1" applyBorder="1" applyAlignment="1" applyProtection="1">
      <alignment horizontal="center" vertical="center" wrapText="1"/>
      <protection locked="0"/>
    </xf>
    <xf numFmtId="2" fontId="27" fillId="0" borderId="248" xfId="0" applyNumberFormat="1" applyFont="1" applyBorder="1" applyAlignment="1" applyProtection="1">
      <alignment horizontal="center" vertical="center" wrapText="1"/>
      <protection locked="0"/>
    </xf>
    <xf numFmtId="3" fontId="27" fillId="0" borderId="247" xfId="1" applyNumberFormat="1" applyFont="1" applyBorder="1" applyAlignment="1" applyProtection="1">
      <alignment horizontal="center" vertical="center" wrapText="1"/>
      <protection locked="0"/>
    </xf>
    <xf numFmtId="172" fontId="27" fillId="0" borderId="135" xfId="0" applyNumberFormat="1" applyFont="1" applyBorder="1" applyAlignment="1" applyProtection="1">
      <alignment horizontal="center" vertical="center"/>
    </xf>
    <xf numFmtId="2" fontId="4" fillId="0" borderId="184" xfId="0" applyNumberFormat="1" applyFont="1" applyFill="1" applyBorder="1" applyAlignment="1" applyProtection="1">
      <alignment horizontal="center" vertical="center" wrapText="1"/>
    </xf>
    <xf numFmtId="2" fontId="4" fillId="2" borderId="184" xfId="0" applyNumberFormat="1" applyFont="1" applyFill="1" applyBorder="1" applyAlignment="1" applyProtection="1">
      <alignment horizontal="center" vertical="center" wrapText="1"/>
    </xf>
    <xf numFmtId="2" fontId="4" fillId="0" borderId="185" xfId="0" applyNumberFormat="1" applyFont="1" applyFill="1" applyBorder="1" applyAlignment="1" applyProtection="1">
      <alignment horizontal="center" vertical="center" wrapText="1"/>
    </xf>
    <xf numFmtId="2" fontId="4" fillId="2" borderId="185" xfId="0" applyNumberFormat="1" applyFont="1" applyFill="1" applyBorder="1" applyAlignment="1" applyProtection="1">
      <alignment horizontal="center" vertical="center" wrapText="1"/>
    </xf>
    <xf numFmtId="2" fontId="4" fillId="0" borderId="189" xfId="0" applyNumberFormat="1" applyFont="1" applyFill="1" applyBorder="1" applyAlignment="1" applyProtection="1">
      <alignment horizontal="center" vertical="center" wrapText="1"/>
    </xf>
    <xf numFmtId="2" fontId="4" fillId="2" borderId="189" xfId="0" applyNumberFormat="1" applyFont="1" applyFill="1" applyBorder="1" applyAlignment="1" applyProtection="1">
      <alignment horizontal="center" vertical="center" wrapText="1"/>
    </xf>
    <xf numFmtId="2" fontId="4" fillId="0" borderId="209" xfId="0" applyNumberFormat="1" applyFont="1" applyBorder="1" applyAlignment="1" applyProtection="1">
      <alignment horizontal="center" vertical="center"/>
    </xf>
    <xf numFmtId="2" fontId="4" fillId="0" borderId="207" xfId="0" applyNumberFormat="1" applyFont="1" applyFill="1" applyBorder="1" applyAlignment="1" applyProtection="1">
      <alignment horizontal="center" vertical="center" wrapText="1"/>
    </xf>
    <xf numFmtId="2" fontId="4" fillId="2" borderId="207" xfId="0" applyNumberFormat="1" applyFont="1" applyFill="1" applyBorder="1" applyAlignment="1" applyProtection="1">
      <alignment horizontal="center" vertical="center" wrapText="1"/>
    </xf>
    <xf numFmtId="2" fontId="4" fillId="0" borderId="186" xfId="0" applyNumberFormat="1" applyFont="1" applyFill="1" applyBorder="1" applyAlignment="1" applyProtection="1">
      <alignment horizontal="center" vertical="center" wrapText="1"/>
    </xf>
    <xf numFmtId="2" fontId="4" fillId="2" borderId="186" xfId="0" applyNumberFormat="1" applyFont="1" applyFill="1" applyBorder="1" applyAlignment="1" applyProtection="1">
      <alignment horizontal="center" vertical="center" wrapText="1"/>
    </xf>
    <xf numFmtId="2" fontId="4" fillId="0" borderId="208" xfId="0" applyNumberFormat="1" applyFont="1" applyFill="1" applyBorder="1" applyAlignment="1" applyProtection="1">
      <alignment horizontal="center" vertical="center" wrapText="1"/>
    </xf>
    <xf numFmtId="2" fontId="4" fillId="2" borderId="20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2" fontId="8" fillId="0" borderId="209" xfId="0" applyNumberFormat="1" applyFont="1" applyFill="1" applyBorder="1" applyAlignment="1" applyProtection="1">
      <alignment horizontal="center" vertical="center" wrapText="1"/>
    </xf>
    <xf numFmtId="2" fontId="4" fillId="0" borderId="186" xfId="0" applyNumberFormat="1" applyFont="1" applyBorder="1" applyAlignment="1" applyProtection="1">
      <alignment horizontal="center" vertical="center"/>
    </xf>
    <xf numFmtId="2" fontId="4" fillId="2" borderId="186" xfId="0" applyNumberFormat="1" applyFont="1" applyFill="1" applyBorder="1" applyAlignment="1" applyProtection="1">
      <alignment horizontal="center" vertical="center"/>
    </xf>
    <xf numFmtId="0" fontId="95" fillId="0" borderId="0" xfId="0" applyFont="1" applyAlignment="1" applyProtection="1">
      <alignment horizontal="left" vertical="center"/>
      <protection locked="0"/>
    </xf>
    <xf numFmtId="0" fontId="85" fillId="41" borderId="42" xfId="0" applyFont="1" applyFill="1" applyBorder="1" applyAlignment="1" applyProtection="1">
      <alignment vertical="center"/>
      <protection locked="0"/>
    </xf>
    <xf numFmtId="0" fontId="85" fillId="41" borderId="43" xfId="0" applyFont="1" applyFill="1" applyBorder="1" applyAlignment="1" applyProtection="1">
      <alignment vertical="center"/>
      <protection locked="0"/>
    </xf>
    <xf numFmtId="0" fontId="85" fillId="41" borderId="44" xfId="0" applyFont="1" applyFill="1" applyBorder="1" applyAlignment="1" applyProtection="1">
      <alignment vertical="center"/>
      <protection locked="0"/>
    </xf>
    <xf numFmtId="4" fontId="27" fillId="0" borderId="61" xfId="0" applyNumberFormat="1" applyFont="1" applyFill="1" applyBorder="1" applyAlignment="1" applyProtection="1">
      <alignment horizontal="center" vertical="center"/>
    </xf>
    <xf numFmtId="10" fontId="1" fillId="6" borderId="120" xfId="2" applyNumberFormat="1" applyFont="1" applyFill="1" applyBorder="1" applyAlignment="1" applyProtection="1">
      <alignment horizontal="center" vertical="center"/>
      <protection locked="0"/>
    </xf>
    <xf numFmtId="37" fontId="27" fillId="6" borderId="114" xfId="0" applyNumberFormat="1" applyFont="1" applyFill="1" applyBorder="1" applyAlignment="1" applyProtection="1">
      <alignment horizontal="center" vertical="center"/>
      <protection locked="0"/>
    </xf>
    <xf numFmtId="37" fontId="0" fillId="6" borderId="120" xfId="2" applyNumberFormat="1" applyFont="1" applyFill="1" applyBorder="1" applyAlignment="1" applyProtection="1">
      <alignment horizontal="center" vertical="center"/>
      <protection locked="0"/>
    </xf>
    <xf numFmtId="10" fontId="1" fillId="6" borderId="111" xfId="2" applyNumberFormat="1" applyFont="1" applyFill="1" applyBorder="1" applyAlignment="1" applyProtection="1">
      <alignment horizontal="center" vertical="center"/>
      <protection locked="0"/>
    </xf>
    <xf numFmtId="10" fontId="0" fillId="6" borderId="111" xfId="2" applyNumberFormat="1" applyFont="1" applyFill="1" applyBorder="1" applyAlignment="1" applyProtection="1">
      <alignment horizontal="center" vertical="center"/>
      <protection locked="0"/>
    </xf>
    <xf numFmtId="39" fontId="27" fillId="0" borderId="26" xfId="1" applyNumberFormat="1" applyFont="1" applyBorder="1" applyAlignment="1" applyProtection="1">
      <alignment horizontal="right" vertical="center"/>
      <protection locked="0"/>
    </xf>
    <xf numFmtId="39" fontId="27" fillId="0" borderId="128" xfId="1" applyNumberFormat="1" applyFont="1" applyBorder="1" applyAlignment="1" applyProtection="1">
      <alignment horizontal="right" vertical="center"/>
      <protection locked="0"/>
    </xf>
    <xf numFmtId="2" fontId="18" fillId="8" borderId="49" xfId="0" applyNumberFormat="1" applyFont="1" applyFill="1" applyBorder="1" applyAlignment="1" applyProtection="1">
      <alignment horizontal="center" vertical="center"/>
      <protection locked="0"/>
    </xf>
    <xf numFmtId="2" fontId="18" fillId="8" borderId="124" xfId="0" applyNumberFormat="1" applyFont="1" applyFill="1" applyBorder="1" applyAlignment="1" applyProtection="1">
      <alignment horizontal="center" vertical="center"/>
      <protection locked="0"/>
    </xf>
    <xf numFmtId="3" fontId="34" fillId="0" borderId="122" xfId="0" applyNumberFormat="1" applyFont="1" applyBorder="1" applyAlignment="1" applyProtection="1">
      <alignment horizontal="center" vertical="center"/>
      <protection locked="0"/>
    </xf>
    <xf numFmtId="37" fontId="34" fillId="0" borderId="122" xfId="0" applyNumberFormat="1" applyFont="1" applyBorder="1" applyAlignment="1" applyProtection="1">
      <alignment horizontal="center" vertical="center"/>
      <protection locked="0"/>
    </xf>
    <xf numFmtId="37" fontId="34" fillId="0" borderId="64" xfId="0" applyNumberFormat="1" applyFont="1" applyBorder="1" applyAlignment="1" applyProtection="1">
      <alignment horizontal="center" vertical="center"/>
      <protection locked="0"/>
    </xf>
    <xf numFmtId="2" fontId="18" fillId="8" borderId="196" xfId="0" applyNumberFormat="1" applyFont="1" applyFill="1" applyBorder="1" applyAlignment="1" applyProtection="1">
      <alignment horizontal="center" vertical="center"/>
      <protection locked="0"/>
    </xf>
    <xf numFmtId="39" fontId="18" fillId="8" borderId="196" xfId="0" applyNumberFormat="1" applyFont="1" applyFill="1" applyBorder="1" applyAlignment="1" applyProtection="1">
      <alignment horizontal="center" vertical="center"/>
      <protection locked="0"/>
    </xf>
    <xf numFmtId="2" fontId="18" fillId="8" borderId="196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19" xfId="0" applyNumberFormat="1" applyFont="1" applyBorder="1" applyAlignment="1" applyProtection="1">
      <alignment horizontal="center" vertical="center"/>
      <protection locked="0"/>
    </xf>
    <xf numFmtId="37" fontId="34" fillId="0" borderId="119" xfId="0" applyNumberFormat="1" applyFont="1" applyBorder="1" applyAlignment="1" applyProtection="1">
      <alignment horizontal="center" vertical="center"/>
      <protection locked="0"/>
    </xf>
    <xf numFmtId="2" fontId="0" fillId="0" borderId="120" xfId="0" applyNumberFormat="1" applyFont="1" applyBorder="1" applyAlignment="1"/>
    <xf numFmtId="171" fontId="27" fillId="0" borderId="135" xfId="0" applyNumberFormat="1" applyFont="1" applyBorder="1" applyAlignment="1" applyProtection="1">
      <alignment horizontal="center" vertical="center"/>
    </xf>
    <xf numFmtId="3" fontId="0" fillId="9" borderId="198" xfId="0" applyNumberFormat="1" applyFont="1" applyFill="1" applyBorder="1" applyAlignment="1" applyProtection="1">
      <alignment horizontal="center" vertical="center"/>
      <protection locked="0"/>
    </xf>
    <xf numFmtId="3" fontId="0" fillId="9" borderId="181" xfId="0" applyNumberFormat="1" applyFont="1" applyFill="1" applyBorder="1" applyAlignment="1" applyProtection="1">
      <alignment horizontal="center" vertical="center"/>
      <protection locked="0"/>
    </xf>
    <xf numFmtId="177" fontId="0" fillId="38" borderId="183" xfId="1" applyNumberFormat="1" applyFont="1" applyFill="1" applyBorder="1" applyAlignment="1" applyProtection="1">
      <alignment horizontal="center" vertical="center"/>
    </xf>
    <xf numFmtId="0" fontId="16" fillId="4" borderId="0" xfId="0" applyFont="1" applyFill="1" applyAlignment="1">
      <alignment vertical="center"/>
    </xf>
    <xf numFmtId="0" fontId="18" fillId="0" borderId="127" xfId="0" applyFont="1" applyFill="1" applyBorder="1" applyAlignment="1" applyProtection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/>
    </xf>
    <xf numFmtId="0" fontId="18" fillId="0" borderId="119" xfId="0" applyFont="1" applyFill="1" applyBorder="1" applyAlignment="1" applyProtection="1">
      <alignment horizontal="center" vertical="center" wrapText="1"/>
    </xf>
    <xf numFmtId="0" fontId="18" fillId="0" borderId="74" xfId="0" applyFont="1" applyFill="1" applyBorder="1" applyAlignment="1" applyProtection="1">
      <alignment horizontal="center" vertical="center"/>
    </xf>
    <xf numFmtId="0" fontId="18" fillId="0" borderId="67" xfId="0" applyFont="1" applyFill="1" applyBorder="1" applyAlignment="1" applyProtection="1">
      <alignment horizontal="center" vertical="center" wrapText="1"/>
    </xf>
    <xf numFmtId="3" fontId="27" fillId="6" borderId="120" xfId="2" applyNumberFormat="1" applyFont="1" applyFill="1" applyBorder="1" applyAlignment="1" applyProtection="1">
      <alignment horizontal="center" vertical="center"/>
      <protection locked="0"/>
    </xf>
    <xf numFmtId="37" fontId="27" fillId="6" borderId="120" xfId="2" applyNumberFormat="1" applyFont="1" applyFill="1" applyBorder="1" applyAlignment="1" applyProtection="1">
      <alignment horizontal="center" vertical="center"/>
      <protection locked="0"/>
    </xf>
    <xf numFmtId="10" fontId="27" fillId="6" borderId="111" xfId="2" applyNumberFormat="1" applyFont="1" applyFill="1" applyBorder="1" applyAlignment="1" applyProtection="1">
      <alignment horizontal="center" vertical="center"/>
      <protection locked="0"/>
    </xf>
    <xf numFmtId="3" fontId="27" fillId="6" borderId="114" xfId="1" applyNumberFormat="1" applyFont="1" applyFill="1" applyBorder="1" applyAlignment="1" applyProtection="1">
      <alignment horizontal="center" vertical="center"/>
      <protection locked="0"/>
    </xf>
    <xf numFmtId="37" fontId="27" fillId="6" borderId="0" xfId="0" applyNumberFormat="1" applyFont="1" applyFill="1" applyBorder="1" applyAlignment="1" applyProtection="1">
      <alignment horizontal="center" vertical="center"/>
      <protection locked="0"/>
    </xf>
    <xf numFmtId="177" fontId="27" fillId="38" borderId="62" xfId="1" applyNumberFormat="1" applyFont="1" applyFill="1" applyBorder="1" applyAlignment="1" applyProtection="1">
      <alignment horizontal="center" vertical="center"/>
    </xf>
    <xf numFmtId="3" fontId="27" fillId="6" borderId="120" xfId="1" applyNumberFormat="1" applyFont="1" applyFill="1" applyBorder="1" applyAlignment="1" applyProtection="1">
      <alignment horizontal="center" vertical="center"/>
      <protection locked="0"/>
    </xf>
    <xf numFmtId="0" fontId="27" fillId="0" borderId="87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0" fontId="20" fillId="5" borderId="179" xfId="0" applyFont="1" applyFill="1" applyBorder="1" applyAlignment="1">
      <alignment horizontal="center" vertical="center" wrapText="1"/>
    </xf>
    <xf numFmtId="0" fontId="42" fillId="5" borderId="135" xfId="0" applyNumberFormat="1" applyFont="1" applyFill="1" applyBorder="1" applyAlignment="1">
      <alignment horizontal="left" vertical="center"/>
    </xf>
    <xf numFmtId="0" fontId="27" fillId="5" borderId="122" xfId="0" applyFont="1" applyFill="1" applyBorder="1" applyAlignment="1">
      <alignment horizontal="left"/>
    </xf>
    <xf numFmtId="0" fontId="0" fillId="5" borderId="0" xfId="0" applyFill="1"/>
    <xf numFmtId="2" fontId="0" fillId="5" borderId="0" xfId="0" applyNumberFormat="1" applyFill="1" applyBorder="1"/>
    <xf numFmtId="0" fontId="0" fillId="5" borderId="0" xfId="0" applyFont="1" applyFill="1" applyProtection="1"/>
    <xf numFmtId="0" fontId="12" fillId="5" borderId="35" xfId="0" applyNumberFormat="1" applyFont="1" applyFill="1" applyBorder="1" applyAlignment="1">
      <alignment horizontal="left" wrapText="1"/>
    </xf>
    <xf numFmtId="0" fontId="12" fillId="5" borderId="0" xfId="0" applyNumberFormat="1" applyFont="1" applyFill="1" applyBorder="1" applyAlignment="1"/>
    <xf numFmtId="2" fontId="12" fillId="0" borderId="120" xfId="0" applyNumberFormat="1" applyFont="1" applyBorder="1" applyAlignment="1"/>
    <xf numFmtId="2" fontId="12" fillId="0" borderId="115" xfId="0" applyNumberFormat="1" applyFont="1" applyBorder="1" applyAlignment="1">
      <alignment horizontal="center"/>
    </xf>
    <xf numFmtId="2" fontId="12" fillId="0" borderId="135" xfId="0" applyNumberFormat="1" applyFont="1" applyBorder="1" applyAlignment="1">
      <alignment horizontal="center"/>
    </xf>
    <xf numFmtId="2" fontId="12" fillId="0" borderId="135" xfId="0" applyNumberFormat="1" applyFont="1" applyFill="1" applyBorder="1" applyAlignment="1">
      <alignment horizontal="center"/>
    </xf>
    <xf numFmtId="2" fontId="34" fillId="0" borderId="135" xfId="0" applyNumberFormat="1" applyFont="1" applyBorder="1" applyAlignment="1">
      <alignment horizontal="center"/>
    </xf>
    <xf numFmtId="0" fontId="23" fillId="5" borderId="68" xfId="0" applyFont="1" applyFill="1" applyBorder="1"/>
    <xf numFmtId="182" fontId="27" fillId="5" borderId="135" xfId="0" applyNumberFormat="1" applyFont="1" applyFill="1" applyBorder="1" applyAlignment="1">
      <alignment horizontal="center" vertical="center"/>
    </xf>
    <xf numFmtId="2" fontId="27" fillId="0" borderId="135" xfId="0" applyNumberFormat="1" applyFont="1" applyBorder="1" applyAlignment="1">
      <alignment horizontal="center"/>
    </xf>
    <xf numFmtId="0" fontId="34" fillId="0" borderId="45" xfId="0" applyFont="1" applyFill="1" applyBorder="1" applyAlignment="1" applyProtection="1">
      <alignment horizontal="center" vertical="center" wrapText="1"/>
    </xf>
    <xf numFmtId="0" fontId="34" fillId="0" borderId="62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20" fillId="0" borderId="68" xfId="0" applyFont="1" applyFill="1" applyBorder="1" applyAlignment="1" applyProtection="1">
      <alignment vertical="center" wrapText="1"/>
    </xf>
    <xf numFmtId="0" fontId="18" fillId="0" borderId="99" xfId="0" applyFont="1" applyFill="1" applyBorder="1" applyAlignment="1" applyProtection="1">
      <alignment horizontal="left" vertical="center"/>
      <protection locked="0"/>
    </xf>
    <xf numFmtId="0" fontId="0" fillId="0" borderId="204" xfId="0" applyFont="1" applyFill="1" applyBorder="1" applyAlignment="1" applyProtection="1">
      <alignment vertical="center"/>
    </xf>
    <xf numFmtId="2" fontId="18" fillId="0" borderId="110" xfId="0" applyNumberFormat="1" applyFont="1" applyFill="1" applyBorder="1" applyAlignment="1" applyProtection="1">
      <alignment horizontal="center" vertical="center"/>
    </xf>
    <xf numFmtId="0" fontId="0" fillId="0" borderId="62" xfId="0" applyFont="1" applyFill="1" applyBorder="1" applyAlignment="1" applyProtection="1">
      <alignment vertical="center"/>
    </xf>
    <xf numFmtId="0" fontId="18" fillId="0" borderId="104" xfId="0" applyFont="1" applyFill="1" applyBorder="1" applyAlignment="1" applyProtection="1">
      <alignment horizontal="left" vertical="center"/>
    </xf>
    <xf numFmtId="0" fontId="9" fillId="0" borderId="39" xfId="0" applyFont="1" applyFill="1" applyBorder="1" applyAlignment="1" applyProtection="1">
      <alignment horizontal="left" vertical="center"/>
    </xf>
    <xf numFmtId="0" fontId="20" fillId="0" borderId="37" xfId="0" applyFont="1" applyFill="1" applyBorder="1" applyAlignment="1" applyProtection="1">
      <alignment horizontal="center" vertical="center" wrapText="1"/>
    </xf>
    <xf numFmtId="0" fontId="18" fillId="0" borderId="94" xfId="0" applyFont="1" applyFill="1" applyBorder="1" applyAlignment="1" applyProtection="1">
      <alignment horizontal="center" vertical="center" wrapText="1"/>
    </xf>
    <xf numFmtId="2" fontId="18" fillId="0" borderId="26" xfId="0" applyNumberFormat="1" applyFont="1" applyFill="1" applyBorder="1" applyAlignment="1" applyProtection="1">
      <alignment horizontal="center" vertical="center"/>
    </xf>
    <xf numFmtId="0" fontId="2" fillId="0" borderId="104" xfId="0" applyFont="1" applyFill="1" applyBorder="1" applyAlignment="1" applyProtection="1">
      <alignment vertical="center"/>
      <protection locked="0"/>
    </xf>
    <xf numFmtId="0" fontId="42" fillId="0" borderId="39" xfId="0" applyFont="1" applyFill="1" applyBorder="1" applyAlignment="1" applyProtection="1">
      <alignment horizontal="right" vertical="center"/>
      <protection locked="0"/>
    </xf>
    <xf numFmtId="0" fontId="0" fillId="0" borderId="104" xfId="0" applyFont="1" applyFill="1" applyBorder="1" applyAlignment="1" applyProtection="1">
      <alignment vertical="center"/>
    </xf>
    <xf numFmtId="37" fontId="43" fillId="0" borderId="94" xfId="0" applyNumberFormat="1" applyFont="1" applyFill="1" applyBorder="1" applyAlignment="1" applyProtection="1">
      <alignment horizontal="center" vertical="center"/>
    </xf>
    <xf numFmtId="184" fontId="18" fillId="0" borderId="120" xfId="0" applyNumberFormat="1" applyFont="1" applyFill="1" applyBorder="1" applyAlignment="1" applyProtection="1">
      <alignment horizontal="center" vertical="center"/>
    </xf>
    <xf numFmtId="184" fontId="18" fillId="0" borderId="26" xfId="0" applyNumberFormat="1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vertical="center"/>
    </xf>
    <xf numFmtId="0" fontId="18" fillId="0" borderId="104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/>
    </xf>
    <xf numFmtId="0" fontId="0" fillId="0" borderId="111" xfId="0" applyFont="1" applyFill="1" applyBorder="1" applyAlignment="1" applyProtection="1">
      <alignment horizontal="center" vertical="center"/>
    </xf>
    <xf numFmtId="0" fontId="0" fillId="0" borderId="107" xfId="0" applyFont="1" applyFill="1" applyBorder="1" applyAlignment="1" applyProtection="1">
      <alignment horizontal="center" vertical="center"/>
    </xf>
    <xf numFmtId="39" fontId="18" fillId="0" borderId="106" xfId="0" applyNumberFormat="1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vertical="center" wrapText="1"/>
    </xf>
    <xf numFmtId="2" fontId="18" fillId="0" borderId="106" xfId="0" applyNumberFormat="1" applyFont="1" applyFill="1" applyBorder="1" applyAlignment="1" applyProtection="1">
      <alignment horizontal="center" vertical="center"/>
    </xf>
    <xf numFmtId="0" fontId="18" fillId="0" borderId="131" xfId="0" applyFont="1" applyFill="1" applyBorder="1" applyAlignment="1" applyProtection="1">
      <alignment horizontal="left" vertical="center"/>
    </xf>
    <xf numFmtId="0" fontId="18" fillId="0" borderId="194" xfId="0" applyFont="1" applyFill="1" applyBorder="1" applyAlignment="1" applyProtection="1">
      <alignment horizontal="left" vertical="center"/>
    </xf>
    <xf numFmtId="2" fontId="18" fillId="0" borderId="102" xfId="0" applyNumberFormat="1" applyFont="1" applyFill="1" applyBorder="1" applyAlignment="1" applyProtection="1">
      <alignment horizontal="center" vertical="center"/>
    </xf>
    <xf numFmtId="37" fontId="43" fillId="0" borderId="37" xfId="0" applyNumberFormat="1" applyFont="1" applyFill="1" applyBorder="1" applyAlignment="1" applyProtection="1">
      <alignment horizontal="center" vertical="center"/>
    </xf>
    <xf numFmtId="0" fontId="18" fillId="0" borderId="116" xfId="0" applyFont="1" applyFill="1" applyBorder="1" applyAlignment="1" applyProtection="1">
      <alignment horizontal="left" vertical="center"/>
    </xf>
    <xf numFmtId="0" fontId="18" fillId="0" borderId="105" xfId="0" applyFont="1" applyFill="1" applyBorder="1" applyAlignment="1" applyProtection="1">
      <alignment horizontal="left" vertical="center"/>
    </xf>
    <xf numFmtId="39" fontId="18" fillId="0" borderId="12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 vertical="center"/>
    </xf>
    <xf numFmtId="0" fontId="18" fillId="0" borderId="59" xfId="0" applyFont="1" applyFill="1" applyBorder="1" applyAlignment="1" applyProtection="1">
      <alignment horizontal="left" vertical="center"/>
    </xf>
    <xf numFmtId="0" fontId="18" fillId="0" borderId="86" xfId="0" applyFont="1" applyFill="1" applyBorder="1" applyAlignment="1" applyProtection="1">
      <alignment horizontal="left" vertical="center"/>
    </xf>
    <xf numFmtId="166" fontId="18" fillId="0" borderId="121" xfId="0" applyNumberFormat="1" applyFont="1" applyFill="1" applyBorder="1" applyAlignment="1" applyProtection="1">
      <alignment horizontal="center" vertical="center"/>
    </xf>
    <xf numFmtId="166" fontId="18" fillId="0" borderId="122" xfId="0" applyNumberFormat="1" applyFont="1" applyFill="1" applyBorder="1" applyAlignment="1" applyProtection="1">
      <alignment horizontal="center" vertical="center"/>
    </xf>
    <xf numFmtId="166" fontId="18" fillId="0" borderId="135" xfId="0" applyNumberFormat="1" applyFont="1" applyFill="1" applyBorder="1" applyAlignment="1" applyProtection="1">
      <alignment horizontal="center" vertical="center"/>
      <protection locked="0"/>
    </xf>
    <xf numFmtId="166" fontId="18" fillId="0" borderId="73" xfId="0" applyNumberFormat="1" applyFont="1" applyFill="1" applyBorder="1" applyAlignment="1" applyProtection="1">
      <alignment horizontal="center" vertical="center"/>
      <protection locked="0"/>
    </xf>
    <xf numFmtId="166" fontId="18" fillId="0" borderId="76" xfId="0" applyNumberFormat="1" applyFont="1" applyFill="1" applyBorder="1" applyAlignment="1" applyProtection="1">
      <alignment horizontal="center" vertical="center"/>
    </xf>
    <xf numFmtId="166" fontId="18" fillId="0" borderId="93" xfId="0" applyNumberFormat="1" applyFont="1" applyFill="1" applyBorder="1" applyAlignment="1" applyProtection="1">
      <alignment horizontal="center" vertical="center"/>
    </xf>
    <xf numFmtId="0" fontId="18" fillId="0" borderId="60" xfId="0" applyFont="1" applyFill="1" applyBorder="1" applyAlignment="1" applyProtection="1">
      <alignment horizontal="left" vertical="center"/>
    </xf>
    <xf numFmtId="0" fontId="18" fillId="0" borderId="79" xfId="0" applyFont="1" applyFill="1" applyBorder="1" applyAlignment="1" applyProtection="1">
      <alignment horizontal="left" vertical="center"/>
    </xf>
    <xf numFmtId="2" fontId="18" fillId="0" borderId="71" xfId="0" applyNumberFormat="1" applyFont="1" applyFill="1" applyBorder="1" applyAlignment="1" applyProtection="1">
      <alignment horizontal="center" vertical="center"/>
    </xf>
    <xf numFmtId="2" fontId="18" fillId="0" borderId="72" xfId="0" applyNumberFormat="1" applyFont="1" applyFill="1" applyBorder="1" applyAlignment="1" applyProtection="1">
      <alignment horizontal="center" vertical="center"/>
    </xf>
    <xf numFmtId="2" fontId="18" fillId="0" borderId="91" xfId="0" applyNumberFormat="1" applyFont="1" applyFill="1" applyBorder="1" applyAlignment="1" applyProtection="1">
      <alignment horizontal="center" vertical="center"/>
    </xf>
    <xf numFmtId="2" fontId="18" fillId="0" borderId="125" xfId="0" applyNumberFormat="1" applyFont="1" applyFill="1" applyBorder="1" applyAlignment="1" applyProtection="1">
      <alignment horizontal="center" vertical="center"/>
    </xf>
    <xf numFmtId="2" fontId="18" fillId="0" borderId="79" xfId="0" applyNumberFormat="1" applyFont="1" applyFill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0" fontId="23" fillId="0" borderId="179" xfId="0" applyFont="1" applyFill="1" applyBorder="1" applyAlignment="1" applyProtection="1">
      <alignment horizontal="center" vertical="center" wrapText="1"/>
      <protection locked="0"/>
    </xf>
    <xf numFmtId="3" fontId="0" fillId="6" borderId="114" xfId="0" applyNumberFormat="1" applyFont="1" applyFill="1" applyBorder="1" applyAlignment="1" applyProtection="1">
      <alignment horizontal="center" vertical="center"/>
      <protection locked="0"/>
    </xf>
    <xf numFmtId="3" fontId="0" fillId="9" borderId="205" xfId="0" applyNumberFormat="1" applyFont="1" applyFill="1" applyBorder="1" applyAlignment="1" applyProtection="1">
      <alignment horizontal="center" vertical="center"/>
      <protection locked="0"/>
    </xf>
    <xf numFmtId="3" fontId="27" fillId="0" borderId="121" xfId="1" applyNumberFormat="1" applyFont="1" applyBorder="1" applyAlignment="1" applyProtection="1">
      <alignment horizontal="center" vertical="center"/>
      <protection locked="0"/>
    </xf>
    <xf numFmtId="3" fontId="27" fillId="0" borderId="179" xfId="0" applyNumberFormat="1" applyFont="1" applyBorder="1" applyAlignment="1" applyProtection="1">
      <alignment horizontal="center" vertical="center"/>
      <protection locked="0"/>
    </xf>
    <xf numFmtId="3" fontId="27" fillId="0" borderId="188" xfId="0" applyNumberFormat="1" applyFont="1" applyBorder="1" applyAlignment="1" applyProtection="1">
      <alignment horizontal="center" vertical="center"/>
      <protection locked="0"/>
    </xf>
    <xf numFmtId="3" fontId="27" fillId="0" borderId="71" xfId="0" applyNumberFormat="1" applyFont="1" applyBorder="1" applyAlignment="1" applyProtection="1">
      <alignment horizontal="center" vertical="center"/>
      <protection locked="0"/>
    </xf>
    <xf numFmtId="0" fontId="8" fillId="0" borderId="127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128" xfId="0" applyFont="1" applyBorder="1" applyAlignment="1" applyProtection="1">
      <alignment vertical="center"/>
      <protection locked="0"/>
    </xf>
    <xf numFmtId="0" fontId="23" fillId="0" borderId="179" xfId="0" applyFont="1" applyBorder="1" applyAlignment="1" applyProtection="1">
      <alignment horizontal="center" vertical="center" wrapText="1"/>
      <protection locked="0"/>
    </xf>
    <xf numFmtId="3" fontId="27" fillId="0" borderId="121" xfId="2" applyNumberFormat="1" applyFont="1" applyFill="1" applyBorder="1" applyAlignment="1" applyProtection="1">
      <alignment horizontal="center" vertical="center"/>
      <protection locked="0"/>
    </xf>
    <xf numFmtId="0" fontId="43" fillId="0" borderId="104" xfId="0" applyNumberFormat="1" applyFont="1" applyFill="1" applyBorder="1" applyAlignment="1" applyProtection="1">
      <alignment horizontal="right" vertical="center"/>
    </xf>
    <xf numFmtId="0" fontId="43" fillId="0" borderId="94" xfId="0" applyNumberFormat="1" applyFont="1" applyFill="1" applyBorder="1" applyAlignment="1" applyProtection="1">
      <alignment horizontal="right" vertical="center"/>
    </xf>
    <xf numFmtId="3" fontId="27" fillId="6" borderId="188" xfId="0" applyNumberFormat="1" applyFont="1" applyFill="1" applyBorder="1" applyAlignment="1" applyProtection="1">
      <alignment horizontal="center" vertical="center"/>
      <protection locked="0"/>
    </xf>
    <xf numFmtId="0" fontId="27" fillId="0" borderId="114" xfId="0" applyFont="1" applyBorder="1" applyAlignment="1" applyProtection="1">
      <alignment vertical="center"/>
      <protection locked="0"/>
    </xf>
    <xf numFmtId="0" fontId="27" fillId="0" borderId="48" xfId="0" applyFont="1" applyBorder="1" applyAlignment="1" applyProtection="1">
      <alignment vertical="center"/>
      <protection locked="0"/>
    </xf>
    <xf numFmtId="0" fontId="27" fillId="0" borderId="131" xfId="0" applyFont="1" applyBorder="1" applyAlignment="1" applyProtection="1">
      <alignment vertical="center"/>
      <protection locked="0"/>
    </xf>
    <xf numFmtId="0" fontId="8" fillId="0" borderId="188" xfId="0" applyFont="1" applyBorder="1" applyAlignment="1" applyProtection="1">
      <alignment vertical="center"/>
      <protection locked="0"/>
    </xf>
    <xf numFmtId="0" fontId="27" fillId="0" borderId="251" xfId="0" applyFont="1" applyBorder="1" applyAlignment="1" applyProtection="1">
      <alignment vertical="center"/>
      <protection locked="0"/>
    </xf>
    <xf numFmtId="0" fontId="27" fillId="0" borderId="194" xfId="0" applyFont="1" applyBorder="1" applyAlignment="1" applyProtection="1">
      <alignment vertical="center"/>
      <protection locked="0"/>
    </xf>
    <xf numFmtId="0" fontId="8" fillId="0" borderId="123" xfId="0" applyFont="1" applyBorder="1" applyAlignment="1" applyProtection="1">
      <alignment vertical="center"/>
      <protection locked="0"/>
    </xf>
    <xf numFmtId="0" fontId="27" fillId="0" borderId="128" xfId="0" applyFont="1" applyBorder="1" applyAlignment="1" applyProtection="1">
      <alignment vertical="center"/>
      <protection locked="0"/>
    </xf>
    <xf numFmtId="0" fontId="27" fillId="0" borderId="188" xfId="0" applyFont="1" applyBorder="1" applyAlignment="1" applyProtection="1">
      <alignment vertical="center"/>
      <protection locked="0"/>
    </xf>
    <xf numFmtId="0" fontId="0" fillId="0" borderId="253" xfId="0" applyFont="1" applyBorder="1" applyAlignment="1" applyProtection="1">
      <alignment vertical="center"/>
    </xf>
    <xf numFmtId="3" fontId="27" fillId="7" borderId="252" xfId="0" applyNumberFormat="1" applyFont="1" applyFill="1" applyBorder="1" applyAlignment="1" applyProtection="1">
      <alignment vertical="center"/>
      <protection locked="0"/>
    </xf>
    <xf numFmtId="0" fontId="27" fillId="0" borderId="252" xfId="0" applyFont="1" applyBorder="1" applyAlignment="1" applyProtection="1">
      <alignment horizontal="left" vertical="center" wrapText="1"/>
      <protection locked="0"/>
    </xf>
    <xf numFmtId="0" fontId="27" fillId="0" borderId="251" xfId="0" applyFont="1" applyBorder="1" applyAlignment="1" applyProtection="1">
      <alignment horizontal="left" vertical="center" wrapText="1"/>
      <protection locked="0"/>
    </xf>
    <xf numFmtId="0" fontId="27" fillId="0" borderId="253" xfId="0" applyFont="1" applyBorder="1" applyAlignment="1" applyProtection="1">
      <alignment horizontal="left" vertical="center" wrapText="1"/>
      <protection locked="0"/>
    </xf>
    <xf numFmtId="37" fontId="42" fillId="0" borderId="27" xfId="0" applyNumberFormat="1" applyFont="1" applyFill="1" applyBorder="1" applyAlignment="1" applyProtection="1">
      <alignment horizontal="center" vertical="center"/>
    </xf>
    <xf numFmtId="37" fontId="42" fillId="0" borderId="120" xfId="0" applyNumberFormat="1" applyFont="1" applyFill="1" applyBorder="1" applyAlignment="1" applyProtection="1">
      <alignment horizontal="center" vertical="center"/>
    </xf>
    <xf numFmtId="4" fontId="18" fillId="0" borderId="114" xfId="0" applyNumberFormat="1" applyFont="1" applyFill="1" applyBorder="1" applyAlignment="1" applyProtection="1">
      <alignment horizontal="center" vertical="center"/>
    </xf>
    <xf numFmtId="37" fontId="42" fillId="0" borderId="57" xfId="0" applyNumberFormat="1" applyFont="1" applyFill="1" applyBorder="1" applyAlignment="1" applyProtection="1">
      <alignment horizontal="center" vertical="center"/>
    </xf>
    <xf numFmtId="4" fontId="18" fillId="0" borderId="120" xfId="0" applyNumberFormat="1" applyFont="1" applyFill="1" applyBorder="1" applyAlignment="1" applyProtection="1">
      <alignment horizontal="center" vertical="center"/>
    </xf>
    <xf numFmtId="4" fontId="18" fillId="0" borderId="111" xfId="0" applyNumberFormat="1" applyFont="1" applyFill="1" applyBorder="1" applyAlignment="1" applyProtection="1">
      <alignment horizontal="center" vertical="center"/>
    </xf>
    <xf numFmtId="37" fontId="42" fillId="0" borderId="0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/>
    <xf numFmtId="4" fontId="6" fillId="0" borderId="118" xfId="0" applyNumberFormat="1" applyFont="1" applyFill="1" applyBorder="1" applyAlignment="1"/>
    <xf numFmtId="3" fontId="6" fillId="0" borderId="118" xfId="0" applyNumberFormat="1" applyFont="1" applyFill="1" applyBorder="1" applyAlignment="1"/>
    <xf numFmtId="168" fontId="6" fillId="0" borderId="118" xfId="0" applyNumberFormat="1" applyFont="1" applyFill="1" applyBorder="1" applyAlignment="1"/>
    <xf numFmtId="170" fontId="6" fillId="0" borderId="118" xfId="0" applyNumberFormat="1" applyFont="1" applyFill="1" applyBorder="1" applyAlignment="1"/>
    <xf numFmtId="173" fontId="6" fillId="0" borderId="118" xfId="0" applyNumberFormat="1" applyFont="1" applyFill="1" applyBorder="1" applyAlignment="1"/>
    <xf numFmtId="167" fontId="6" fillId="0" borderId="118" xfId="0" applyNumberFormat="1" applyFont="1" applyFill="1" applyBorder="1" applyAlignment="1"/>
    <xf numFmtId="166" fontId="6" fillId="0" borderId="121" xfId="0" applyNumberFormat="1" applyFont="1" applyFill="1" applyBorder="1" applyAlignment="1"/>
    <xf numFmtId="4" fontId="6" fillId="0" borderId="251" xfId="0" applyNumberFormat="1" applyFont="1" applyFill="1" applyBorder="1" applyAlignment="1"/>
    <xf numFmtId="3" fontId="6" fillId="0" borderId="251" xfId="0" applyNumberFormat="1" applyFont="1" applyFill="1" applyBorder="1" applyAlignment="1"/>
    <xf numFmtId="168" fontId="6" fillId="0" borderId="251" xfId="0" applyNumberFormat="1" applyFont="1" applyFill="1" applyBorder="1" applyAlignment="1"/>
    <xf numFmtId="170" fontId="6" fillId="0" borderId="251" xfId="0" applyNumberFormat="1" applyFont="1" applyFill="1" applyBorder="1" applyAlignment="1"/>
    <xf numFmtId="173" fontId="6" fillId="0" borderId="251" xfId="0" applyNumberFormat="1" applyFont="1" applyFill="1" applyBorder="1" applyAlignment="1"/>
    <xf numFmtId="166" fontId="6" fillId="0" borderId="188" xfId="0" applyNumberFormat="1" applyFont="1" applyFill="1" applyBorder="1" applyAlignment="1"/>
    <xf numFmtId="0" fontId="6" fillId="0" borderId="121" xfId="0" applyNumberFormat="1" applyFont="1" applyBorder="1" applyAlignment="1"/>
    <xf numFmtId="0" fontId="98" fillId="0" borderId="25" xfId="0" applyFont="1" applyBorder="1" applyAlignment="1" applyProtection="1">
      <alignment horizontal="left" vertical="center"/>
    </xf>
    <xf numFmtId="0" fontId="98" fillId="0" borderId="218" xfId="0" applyFont="1" applyBorder="1" applyAlignment="1" applyProtection="1">
      <alignment horizontal="left" vertical="center"/>
    </xf>
    <xf numFmtId="0" fontId="98" fillId="0" borderId="220" xfId="0" applyFont="1" applyBorder="1" applyAlignment="1" applyProtection="1">
      <alignment horizontal="left" vertical="center"/>
    </xf>
    <xf numFmtId="0" fontId="99" fillId="0" borderId="26" xfId="0" applyFont="1" applyFill="1" applyBorder="1" applyAlignment="1" applyProtection="1">
      <alignment horizontal="right" vertical="center" wrapText="1"/>
    </xf>
    <xf numFmtId="3" fontId="99" fillId="0" borderId="219" xfId="0" applyNumberFormat="1" applyFont="1" applyFill="1" applyBorder="1" applyAlignment="1" applyProtection="1">
      <alignment horizontal="right" vertical="center" wrapText="1"/>
    </xf>
    <xf numFmtId="0" fontId="99" fillId="0" borderId="221" xfId="0" applyFont="1" applyFill="1" applyBorder="1" applyAlignment="1" applyProtection="1">
      <alignment horizontal="right" vertical="center" wrapText="1"/>
    </xf>
    <xf numFmtId="10" fontId="99" fillId="0" borderId="26" xfId="0" applyNumberFormat="1" applyFont="1" applyFill="1" applyBorder="1" applyAlignment="1" applyProtection="1">
      <alignment horizontal="right" vertical="center" wrapText="1"/>
    </xf>
    <xf numFmtId="3" fontId="100" fillId="0" borderId="26" xfId="0" applyNumberFormat="1" applyFont="1" applyFill="1" applyBorder="1" applyAlignment="1" applyProtection="1">
      <alignment horizontal="right" vertical="center" wrapText="1"/>
    </xf>
    <xf numFmtId="3" fontId="100" fillId="0" borderId="219" xfId="0" applyNumberFormat="1" applyFont="1" applyFill="1" applyBorder="1" applyAlignment="1" applyProtection="1">
      <alignment horizontal="right" vertical="center" wrapText="1"/>
    </xf>
    <xf numFmtId="0" fontId="0" fillId="6" borderId="119" xfId="0" applyFont="1" applyFill="1" applyBorder="1" applyAlignment="1" applyProtection="1">
      <alignment horizontal="center" vertical="center"/>
      <protection locked="0"/>
    </xf>
    <xf numFmtId="0" fontId="51" fillId="9" borderId="254" xfId="0" applyFont="1" applyFill="1" applyBorder="1" applyAlignment="1" applyProtection="1">
      <alignment vertical="center"/>
    </xf>
    <xf numFmtId="0" fontId="0" fillId="6" borderId="75" xfId="0" applyFont="1" applyFill="1" applyBorder="1" applyAlignment="1" applyProtection="1">
      <alignment horizontal="center" vertical="center"/>
      <protection locked="0"/>
    </xf>
    <xf numFmtId="0" fontId="49" fillId="4" borderId="190" xfId="0" applyFont="1" applyFill="1" applyBorder="1" applyAlignment="1" applyProtection="1">
      <alignment horizontal="left" vertical="center"/>
    </xf>
    <xf numFmtId="0" fontId="49" fillId="4" borderId="191" xfId="0" applyFont="1" applyFill="1" applyBorder="1" applyAlignment="1" applyProtection="1">
      <alignment horizontal="left" vertical="center"/>
    </xf>
    <xf numFmtId="0" fontId="50" fillId="4" borderId="191" xfId="0" applyFont="1" applyFill="1" applyBorder="1" applyAlignment="1" applyProtection="1">
      <alignment horizontal="left" vertical="center"/>
    </xf>
    <xf numFmtId="0" fontId="50" fillId="4" borderId="255" xfId="0" applyFont="1" applyFill="1" applyBorder="1" applyAlignment="1" applyProtection="1">
      <alignment horizontal="left" vertical="center"/>
    </xf>
    <xf numFmtId="0" fontId="27" fillId="0" borderId="87" xfId="0" applyFont="1" applyBorder="1" applyAlignment="1" applyProtection="1">
      <alignment vertical="center"/>
      <protection locked="0"/>
    </xf>
    <xf numFmtId="0" fontId="27" fillId="0" borderId="82" xfId="0" applyFont="1" applyBorder="1" applyAlignment="1" applyProtection="1">
      <alignment vertical="center"/>
      <protection locked="0"/>
    </xf>
    <xf numFmtId="3" fontId="27" fillId="0" borderId="82" xfId="1" applyNumberFormat="1" applyFont="1" applyBorder="1" applyAlignment="1" applyProtection="1">
      <alignment horizontal="center" vertical="center" wrapText="1"/>
      <protection locked="0"/>
    </xf>
    <xf numFmtId="172" fontId="27" fillId="0" borderId="82" xfId="0" applyNumberFormat="1" applyFont="1" applyBorder="1" applyAlignment="1" applyProtection="1">
      <alignment horizontal="center" vertical="center"/>
    </xf>
    <xf numFmtId="168" fontId="27" fillId="0" borderId="82" xfId="0" applyNumberFormat="1" applyFont="1" applyBorder="1" applyAlignment="1" applyProtection="1">
      <alignment horizontal="center" vertical="center"/>
    </xf>
    <xf numFmtId="168" fontId="27" fillId="0" borderId="82" xfId="0" applyNumberFormat="1" applyFont="1" applyBorder="1" applyAlignment="1" applyProtection="1">
      <alignment horizontal="center" vertical="center"/>
      <protection locked="0"/>
    </xf>
    <xf numFmtId="3" fontId="27" fillId="0" borderId="82" xfId="0" applyNumberFormat="1" applyFont="1" applyFill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34" fillId="0" borderId="135" xfId="0" applyFont="1" applyFill="1" applyBorder="1" applyAlignment="1" applyProtection="1">
      <alignment vertical="center" wrapText="1"/>
      <protection locked="0"/>
    </xf>
    <xf numFmtId="0" fontId="34" fillId="0" borderId="65" xfId="0" applyFont="1" applyBorder="1" applyAlignment="1" applyProtection="1">
      <alignment vertical="center"/>
      <protection locked="0"/>
    </xf>
    <xf numFmtId="0" fontId="34" fillId="0" borderId="66" xfId="0" applyFont="1" applyBorder="1" applyAlignment="1" applyProtection="1">
      <alignment vertical="center"/>
      <protection locked="0"/>
    </xf>
    <xf numFmtId="0" fontId="34" fillId="0" borderId="75" xfId="0" applyFont="1" applyBorder="1" applyAlignment="1" applyProtection="1">
      <alignment vertical="center"/>
      <protection locked="0"/>
    </xf>
    <xf numFmtId="0" fontId="8" fillId="0" borderId="8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right" vertical="center"/>
    </xf>
    <xf numFmtId="43" fontId="18" fillId="0" borderId="0" xfId="0" applyNumberFormat="1" applyFont="1" applyAlignment="1" applyProtection="1">
      <alignment horizontal="right" vertical="center"/>
    </xf>
    <xf numFmtId="43" fontId="9" fillId="0" borderId="0" xfId="0" applyNumberFormat="1" applyFont="1" applyAlignment="1" applyProtection="1">
      <alignment horizontal="right" vertical="center"/>
    </xf>
    <xf numFmtId="39" fontId="43" fillId="0" borderId="0" xfId="0" applyNumberFormat="1" applyFont="1" applyAlignment="1" applyProtection="1">
      <alignment horizontal="center" vertical="center"/>
    </xf>
    <xf numFmtId="4" fontId="43" fillId="0" borderId="0" xfId="0" applyNumberFormat="1" applyFont="1" applyAlignment="1" applyProtection="1">
      <alignment horizontal="center" vertical="center"/>
    </xf>
    <xf numFmtId="4" fontId="27" fillId="0" borderId="0" xfId="0" applyNumberFormat="1" applyFont="1" applyAlignment="1" applyProtection="1">
      <alignment vertical="center"/>
      <protection locked="0"/>
    </xf>
    <xf numFmtId="167" fontId="0" fillId="0" borderId="0" xfId="0" applyNumberFormat="1"/>
    <xf numFmtId="39" fontId="8" fillId="0" borderId="0" xfId="0" applyNumberFormat="1" applyFont="1" applyAlignment="1" applyProtection="1">
      <alignment horizontal="center" vertical="center"/>
    </xf>
    <xf numFmtId="177" fontId="8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vertical="center"/>
      <protection locked="0"/>
    </xf>
    <xf numFmtId="10" fontId="2" fillId="0" borderId="0" xfId="2" applyNumberFormat="1" applyFont="1" applyAlignment="1" applyProtection="1">
      <alignment vertical="center"/>
      <protection locked="0"/>
    </xf>
    <xf numFmtId="4" fontId="27" fillId="0" borderId="0" xfId="0" applyNumberFormat="1" applyFont="1" applyAlignment="1" applyProtection="1">
      <alignment horizontal="center" vertical="center"/>
      <protection locked="0"/>
    </xf>
    <xf numFmtId="43" fontId="8" fillId="0" borderId="0" xfId="0" applyNumberFormat="1" applyFont="1" applyAlignment="1" applyProtection="1">
      <alignment horizontal="center" vertical="center"/>
    </xf>
    <xf numFmtId="4" fontId="8" fillId="0" borderId="0" xfId="0" applyNumberFormat="1" applyFont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256" xfId="0" applyFill="1" applyBorder="1" applyAlignment="1">
      <alignment horizontal="center"/>
    </xf>
    <xf numFmtId="0" fontId="0" fillId="6" borderId="257" xfId="0" applyFill="1" applyBorder="1" applyAlignment="1">
      <alignment horizontal="center"/>
    </xf>
    <xf numFmtId="0" fontId="25" fillId="0" borderId="62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8" fillId="0" borderId="62" xfId="0" applyFont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0" fillId="6" borderId="258" xfId="0" applyFill="1" applyBorder="1" applyAlignment="1">
      <alignment horizontal="center"/>
    </xf>
    <xf numFmtId="10" fontId="0" fillId="6" borderId="114" xfId="0" applyNumberFormat="1" applyFont="1" applyFill="1" applyBorder="1" applyAlignment="1" applyProtection="1">
      <alignment horizontal="center" vertical="center"/>
      <protection locked="0"/>
    </xf>
    <xf numFmtId="10" fontId="27" fillId="6" borderId="114" xfId="0" applyNumberFormat="1" applyFont="1" applyFill="1" applyBorder="1" applyAlignment="1" applyProtection="1">
      <alignment horizontal="center" vertical="center"/>
      <protection locked="0"/>
    </xf>
    <xf numFmtId="10" fontId="0" fillId="9" borderId="205" xfId="0" applyNumberFormat="1" applyFont="1" applyFill="1" applyBorder="1" applyAlignment="1" applyProtection="1">
      <alignment horizontal="center" vertical="center"/>
      <protection locked="0"/>
    </xf>
    <xf numFmtId="1" fontId="0" fillId="6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68" fontId="27" fillId="0" borderId="26" xfId="0" applyNumberFormat="1" applyFont="1" applyBorder="1" applyAlignment="1" applyProtection="1">
      <alignment horizontal="center" vertical="center"/>
    </xf>
    <xf numFmtId="3" fontId="33" fillId="0" borderId="0" xfId="0" applyNumberFormat="1" applyFont="1" applyBorder="1" applyAlignment="1" applyProtection="1">
      <alignment horizontal="right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3" fontId="33" fillId="0" borderId="127" xfId="0" applyNumberFormat="1" applyFont="1" applyBorder="1" applyAlignment="1" applyProtection="1">
      <alignment horizontal="right" vertical="center"/>
      <protection locked="0"/>
    </xf>
    <xf numFmtId="0" fontId="2" fillId="0" borderId="127" xfId="0" applyFont="1" applyBorder="1" applyAlignment="1" applyProtection="1">
      <alignment vertical="center" wrapText="1"/>
    </xf>
    <xf numFmtId="0" fontId="2" fillId="0" borderId="127" xfId="0" applyFont="1" applyBorder="1" applyAlignment="1" applyProtection="1">
      <alignment vertical="center"/>
      <protection locked="0"/>
    </xf>
    <xf numFmtId="0" fontId="2" fillId="0" borderId="128" xfId="0" applyFont="1" applyBorder="1" applyAlignment="1" applyProtection="1">
      <alignment vertical="center" wrapText="1"/>
      <protection locked="0"/>
    </xf>
    <xf numFmtId="0" fontId="33" fillId="0" borderId="257" xfId="0" applyFont="1" applyBorder="1" applyAlignment="1" applyProtection="1">
      <alignment horizontal="left" vertical="center"/>
      <protection locked="0"/>
    </xf>
    <xf numFmtId="0" fontId="2" fillId="0" borderId="257" xfId="0" applyFont="1" applyBorder="1" applyAlignment="1" applyProtection="1">
      <alignment horizontal="left" vertical="center"/>
      <protection locked="0"/>
    </xf>
    <xf numFmtId="0" fontId="2" fillId="0" borderId="123" xfId="0" applyFont="1" applyBorder="1" applyAlignment="1" applyProtection="1">
      <alignment vertical="center"/>
    </xf>
    <xf numFmtId="3" fontId="27" fillId="0" borderId="257" xfId="0" applyNumberFormat="1" applyFont="1" applyBorder="1" applyAlignment="1" applyProtection="1">
      <alignment horizontal="left" vertical="center"/>
      <protection locked="0"/>
    </xf>
    <xf numFmtId="3" fontId="27" fillId="0" borderId="87" xfId="0" applyNumberFormat="1" applyFont="1" applyBorder="1" applyAlignment="1" applyProtection="1">
      <alignment horizontal="left" vertical="center"/>
      <protection locked="0"/>
    </xf>
    <xf numFmtId="0" fontId="33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 applyProtection="1">
      <alignment horizontal="left" vertical="center" wrapText="1"/>
    </xf>
    <xf numFmtId="3" fontId="27" fillId="0" borderId="22" xfId="0" applyNumberFormat="1" applyFont="1" applyBorder="1" applyAlignment="1" applyProtection="1">
      <alignment horizontal="left" vertical="center"/>
    </xf>
    <xf numFmtId="0" fontId="0" fillId="0" borderId="257" xfId="0" applyFont="1" applyBorder="1" applyAlignment="1" applyProtection="1">
      <alignment horizontal="left" vertical="center"/>
      <protection locked="0"/>
    </xf>
    <xf numFmtId="0" fontId="0" fillId="0" borderId="123" xfId="0" applyFont="1" applyFill="1" applyBorder="1" applyAlignment="1" applyProtection="1">
      <alignment horizontal="left" vertical="center" wrapText="1"/>
    </xf>
    <xf numFmtId="3" fontId="0" fillId="0" borderId="127" xfId="0" applyNumberFormat="1" applyFont="1" applyBorder="1" applyAlignment="1" applyProtection="1">
      <alignment horizontal="right" vertical="center" wrapText="1"/>
    </xf>
    <xf numFmtId="3" fontId="33" fillId="0" borderId="48" xfId="0" applyNumberFormat="1" applyFont="1" applyBorder="1" applyAlignment="1" applyProtection="1">
      <alignment horizontal="right" vertical="center"/>
      <protection locked="0"/>
    </xf>
    <xf numFmtId="10" fontId="2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2" fontId="0" fillId="5" borderId="135" xfId="0" applyNumberFormat="1" applyFill="1" applyBorder="1"/>
    <xf numFmtId="43" fontId="0" fillId="5" borderId="122" xfId="1" applyFont="1" applyFill="1" applyBorder="1"/>
    <xf numFmtId="2" fontId="0" fillId="5" borderId="122" xfId="0" applyNumberFormat="1" applyFill="1" applyBorder="1"/>
    <xf numFmtId="2" fontId="0" fillId="5" borderId="196" xfId="0" applyNumberFormat="1" applyFill="1" applyBorder="1"/>
    <xf numFmtId="2" fontId="0" fillId="5" borderId="196" xfId="0" applyNumberFormat="1" applyFill="1" applyBorder="1" applyAlignment="1">
      <alignment vertical="center"/>
    </xf>
    <xf numFmtId="2" fontId="0" fillId="5" borderId="121" xfId="0" applyNumberFormat="1" applyFill="1" applyBorder="1"/>
    <xf numFmtId="39" fontId="27" fillId="5" borderId="135" xfId="0" applyNumberFormat="1" applyFont="1" applyFill="1" applyBorder="1" applyAlignment="1">
      <alignment horizontal="center" vertical="center"/>
    </xf>
    <xf numFmtId="0" fontId="102" fillId="4" borderId="0" xfId="0" applyFont="1" applyFill="1" applyBorder="1" applyAlignment="1" applyProtection="1">
      <alignment vertical="center"/>
    </xf>
    <xf numFmtId="0" fontId="103" fillId="0" borderId="0" xfId="0" applyFont="1" applyFill="1" applyBorder="1" applyAlignment="1" applyProtection="1">
      <alignment horizontal="center" vertical="center" wrapText="1"/>
      <protection locked="0"/>
    </xf>
    <xf numFmtId="2" fontId="34" fillId="0" borderId="27" xfId="0" applyNumberFormat="1" applyFont="1" applyFill="1" applyBorder="1" applyAlignment="1" applyProtection="1">
      <alignment horizontal="center" vertical="center"/>
    </xf>
    <xf numFmtId="2" fontId="0" fillId="0" borderId="135" xfId="0" applyNumberFormat="1" applyFont="1" applyBorder="1" applyAlignment="1">
      <alignment horizontal="center" vertical="center"/>
    </xf>
    <xf numFmtId="0" fontId="18" fillId="0" borderId="58" xfId="0" applyFont="1" applyFill="1" applyBorder="1" applyAlignment="1" applyProtection="1">
      <alignment horizontal="left" vertical="center"/>
    </xf>
    <xf numFmtId="0" fontId="18" fillId="0" borderId="93" xfId="0" applyFont="1" applyFill="1" applyBorder="1" applyAlignment="1" applyProtection="1">
      <alignment horizontal="left" vertical="center"/>
    </xf>
    <xf numFmtId="2" fontId="18" fillId="0" borderId="121" xfId="0" applyNumberFormat="1" applyFont="1" applyFill="1" applyBorder="1" applyAlignment="1" applyProtection="1">
      <alignment horizontal="center" vertical="center"/>
    </xf>
    <xf numFmtId="2" fontId="18" fillId="0" borderId="122" xfId="0" applyNumberFormat="1" applyFont="1" applyFill="1" applyBorder="1" applyAlignment="1" applyProtection="1">
      <alignment horizontal="center" vertical="center"/>
    </xf>
    <xf numFmtId="2" fontId="18" fillId="0" borderId="120" xfId="0" applyNumberFormat="1" applyFont="1" applyFill="1" applyBorder="1" applyAlignment="1" applyProtection="1">
      <alignment horizontal="center" vertical="center"/>
      <protection locked="0"/>
    </xf>
    <xf numFmtId="2" fontId="18" fillId="0" borderId="111" xfId="0" applyNumberFormat="1" applyFont="1" applyFill="1" applyBorder="1" applyAlignment="1" applyProtection="1">
      <alignment horizontal="center" vertical="center"/>
      <protection locked="0"/>
    </xf>
    <xf numFmtId="2" fontId="18" fillId="0" borderId="76" xfId="0" applyNumberFormat="1" applyFont="1" applyFill="1" applyBorder="1" applyAlignment="1" applyProtection="1">
      <alignment horizontal="center" vertical="center"/>
    </xf>
    <xf numFmtId="2" fontId="18" fillId="0" borderId="93" xfId="0" applyNumberFormat="1" applyFont="1" applyFill="1" applyBorder="1" applyAlignment="1" applyProtection="1">
      <alignment horizontal="center" vertical="center"/>
    </xf>
    <xf numFmtId="37" fontId="42" fillId="0" borderId="122" xfId="1" applyNumberFormat="1" applyFont="1" applyFill="1" applyBorder="1" applyAlignment="1" applyProtection="1">
      <alignment horizontal="center" vertical="center"/>
    </xf>
    <xf numFmtId="37" fontId="43" fillId="0" borderId="122" xfId="1" applyNumberFormat="1" applyFont="1" applyFill="1" applyBorder="1" applyAlignment="1" applyProtection="1">
      <alignment horizontal="center" vertical="center"/>
    </xf>
    <xf numFmtId="37" fontId="43" fillId="0" borderId="118" xfId="1" applyNumberFormat="1" applyFont="1" applyFill="1" applyBorder="1" applyAlignment="1" applyProtection="1">
      <alignment horizontal="center" vertical="center"/>
    </xf>
    <xf numFmtId="37" fontId="43" fillId="0" borderId="76" xfId="1" applyNumberFormat="1" applyFont="1" applyFill="1" applyBorder="1" applyAlignment="1" applyProtection="1">
      <alignment horizontal="center" vertical="center"/>
    </xf>
    <xf numFmtId="37" fontId="43" fillId="0" borderId="64" xfId="0" applyNumberFormat="1" applyFont="1" applyFill="1" applyBorder="1" applyAlignment="1" applyProtection="1">
      <alignment horizontal="center" vertical="center"/>
    </xf>
    <xf numFmtId="174" fontId="14" fillId="0" borderId="182" xfId="0" applyNumberFormat="1" applyFont="1" applyFill="1" applyBorder="1" applyAlignment="1"/>
    <xf numFmtId="185" fontId="9" fillId="0" borderId="0" xfId="0" applyNumberFormat="1" applyFont="1" applyBorder="1"/>
    <xf numFmtId="0" fontId="0" fillId="0" borderId="0" xfId="0" applyBorder="1" applyAlignment="1">
      <alignment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181" fontId="0" fillId="6" borderId="62" xfId="0" applyNumberFormat="1" applyFont="1" applyFill="1" applyBorder="1" applyAlignment="1" applyProtection="1">
      <alignment horizontal="center" vertical="center"/>
      <protection locked="0"/>
    </xf>
    <xf numFmtId="181" fontId="27" fillId="6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>
      <alignment wrapText="1"/>
    </xf>
    <xf numFmtId="166" fontId="6" fillId="0" borderId="114" xfId="0" applyNumberFormat="1" applyFont="1" applyFill="1" applyBorder="1" applyAlignment="1"/>
    <xf numFmtId="2" fontId="6" fillId="0" borderId="120" xfId="0" applyNumberFormat="1" applyFont="1" applyFill="1" applyBorder="1" applyAlignment="1"/>
    <xf numFmtId="3" fontId="6" fillId="0" borderId="0" xfId="0" applyNumberFormat="1" applyFont="1" applyBorder="1" applyAlignment="1">
      <alignment horizontal="right"/>
    </xf>
    <xf numFmtId="3" fontId="6" fillId="0" borderId="114" xfId="0" applyNumberFormat="1" applyFont="1" applyBorder="1" applyAlignment="1">
      <alignment horizontal="right"/>
    </xf>
    <xf numFmtId="3" fontId="6" fillId="0" borderId="120" xfId="0" applyNumberFormat="1" applyFont="1" applyBorder="1" applyAlignment="1">
      <alignment horizontal="right"/>
    </xf>
    <xf numFmtId="4" fontId="6" fillId="0" borderId="196" xfId="0" applyNumberFormat="1" applyFont="1" applyBorder="1" applyAlignment="1">
      <alignment horizontal="center"/>
    </xf>
    <xf numFmtId="0" fontId="42" fillId="5" borderId="135" xfId="0" applyFont="1" applyFill="1" applyBorder="1" applyAlignment="1">
      <alignment horizontal="left" vertical="center" wrapText="1"/>
    </xf>
    <xf numFmtId="3" fontId="27" fillId="0" borderId="135" xfId="0" applyNumberFormat="1" applyFont="1" applyBorder="1" applyAlignment="1">
      <alignment horizontal="center"/>
    </xf>
    <xf numFmtId="0" fontId="77" fillId="4" borderId="135" xfId="0" applyNumberFormat="1" applyFont="1" applyFill="1" applyBorder="1" applyAlignment="1">
      <alignment horizontal="center" vertical="center" wrapText="1"/>
    </xf>
    <xf numFmtId="0" fontId="0" fillId="0" borderId="135" xfId="0" applyBorder="1"/>
    <xf numFmtId="0" fontId="0" fillId="0" borderId="135" xfId="0" applyBorder="1" applyAlignment="1">
      <alignment horizontal="left"/>
    </xf>
    <xf numFmtId="0" fontId="0" fillId="0" borderId="135" xfId="0" applyBorder="1" applyAlignment="1">
      <alignment horizontal="right"/>
    </xf>
    <xf numFmtId="0" fontId="47" fillId="0" borderId="126" xfId="0" applyFont="1" applyFill="1" applyBorder="1" applyAlignment="1" applyProtection="1">
      <alignment horizontal="left" vertical="center" wrapText="1" indent="31"/>
    </xf>
    <xf numFmtId="0" fontId="47" fillId="0" borderId="182" xfId="0" applyFont="1" applyFill="1" applyBorder="1" applyAlignment="1" applyProtection="1">
      <alignment horizontal="left" vertical="center" indent="31"/>
    </xf>
    <xf numFmtId="0" fontId="47" fillId="0" borderId="132" xfId="0" applyFont="1" applyFill="1" applyBorder="1" applyAlignment="1" applyProtection="1">
      <alignment horizontal="left" vertical="center" indent="31"/>
    </xf>
    <xf numFmtId="0" fontId="47" fillId="0" borderId="113" xfId="0" applyFont="1" applyFill="1" applyBorder="1" applyAlignment="1" applyProtection="1">
      <alignment horizontal="left" vertical="center" indent="31"/>
    </xf>
    <xf numFmtId="0" fontId="47" fillId="0" borderId="118" xfId="0" applyFont="1" applyFill="1" applyBorder="1" applyAlignment="1" applyProtection="1">
      <alignment horizontal="left" vertical="center" indent="31"/>
    </xf>
    <xf numFmtId="0" fontId="47" fillId="0" borderId="121" xfId="0" applyFont="1" applyFill="1" applyBorder="1" applyAlignment="1" applyProtection="1">
      <alignment horizontal="left" vertical="center" indent="31"/>
    </xf>
    <xf numFmtId="0" fontId="19" fillId="10" borderId="87" xfId="0" applyFont="1" applyFill="1" applyBorder="1" applyAlignment="1" applyProtection="1">
      <alignment horizontal="center" vertical="center" wrapText="1"/>
    </xf>
    <xf numFmtId="0" fontId="19" fillId="10" borderId="82" xfId="0" applyFont="1" applyFill="1" applyBorder="1" applyAlignment="1" applyProtection="1">
      <alignment horizontal="center" vertical="center" wrapText="1"/>
    </xf>
    <xf numFmtId="0" fontId="50" fillId="4" borderId="233" xfId="0" applyFont="1" applyFill="1" applyBorder="1" applyAlignment="1" applyProtection="1">
      <alignment horizontal="left" vertical="center"/>
    </xf>
    <xf numFmtId="0" fontId="50" fillId="4" borderId="234" xfId="0" applyFont="1" applyFill="1" applyBorder="1" applyAlignment="1" applyProtection="1">
      <alignment horizontal="left" vertical="center"/>
    </xf>
    <xf numFmtId="0" fontId="49" fillId="4" borderId="236" xfId="0" applyFont="1" applyFill="1" applyBorder="1" applyAlignment="1" applyProtection="1">
      <alignment horizontal="left" vertical="center"/>
    </xf>
    <xf numFmtId="0" fontId="49" fillId="4" borderId="239" xfId="0" applyFont="1" applyFill="1" applyBorder="1" applyAlignment="1" applyProtection="1">
      <alignment horizontal="left" vertical="center"/>
    </xf>
    <xf numFmtId="0" fontId="49" fillId="4" borderId="237" xfId="0" applyFont="1" applyFill="1" applyBorder="1" applyAlignment="1" applyProtection="1">
      <alignment horizontal="left" vertical="center"/>
    </xf>
    <xf numFmtId="0" fontId="50" fillId="4" borderId="236" xfId="0" applyFont="1" applyFill="1" applyBorder="1" applyAlignment="1" applyProtection="1">
      <alignment horizontal="left" vertical="center"/>
    </xf>
    <xf numFmtId="0" fontId="50" fillId="4" borderId="240" xfId="0" applyFont="1" applyFill="1" applyBorder="1" applyAlignment="1" applyProtection="1">
      <alignment horizontal="left" vertical="center"/>
    </xf>
    <xf numFmtId="0" fontId="49" fillId="4" borderId="242" xfId="0" applyFont="1" applyFill="1" applyBorder="1" applyAlignment="1" applyProtection="1">
      <alignment horizontal="left" vertical="center" wrapText="1"/>
    </xf>
    <xf numFmtId="0" fontId="49" fillId="4" borderId="118" xfId="0" applyFont="1" applyFill="1" applyBorder="1" applyAlignment="1" applyProtection="1">
      <alignment horizontal="left" vertical="center" wrapText="1"/>
    </xf>
    <xf numFmtId="0" fontId="49" fillId="4" borderId="121" xfId="0" applyFont="1" applyFill="1" applyBorder="1" applyAlignment="1" applyProtection="1">
      <alignment horizontal="left" vertical="center" wrapText="1"/>
    </xf>
    <xf numFmtId="0" fontId="19" fillId="10" borderId="131" xfId="0" applyFont="1" applyFill="1" applyBorder="1" applyAlignment="1" applyProtection="1">
      <alignment horizontal="center" vertical="center" wrapText="1"/>
    </xf>
    <xf numFmtId="0" fontId="19" fillId="10" borderId="194" xfId="0" applyFont="1" applyFill="1" applyBorder="1" applyAlignment="1" applyProtection="1">
      <alignment horizontal="center" vertical="center" wrapText="1"/>
    </xf>
    <xf numFmtId="0" fontId="19" fillId="10" borderId="235" xfId="0" applyFont="1" applyFill="1" applyBorder="1" applyAlignment="1" applyProtection="1">
      <alignment horizontal="center" vertical="center" wrapText="1"/>
    </xf>
    <xf numFmtId="0" fontId="19" fillId="10" borderId="134" xfId="0" applyFont="1" applyFill="1" applyBorder="1" applyAlignment="1" applyProtection="1">
      <alignment horizontal="center" vertical="center" wrapText="1"/>
    </xf>
    <xf numFmtId="0" fontId="19" fillId="10" borderId="26" xfId="0" applyFont="1" applyFill="1" applyBorder="1" applyAlignment="1" applyProtection="1">
      <alignment horizontal="center" vertical="center" wrapText="1"/>
    </xf>
    <xf numFmtId="3" fontId="34" fillId="0" borderId="42" xfId="0" applyNumberFormat="1" applyFont="1" applyBorder="1" applyAlignment="1" applyProtection="1">
      <alignment horizontal="center" vertical="center"/>
    </xf>
    <xf numFmtId="3" fontId="34" fillId="0" borderId="43" xfId="0" applyNumberFormat="1" applyFont="1" applyBorder="1" applyAlignment="1" applyProtection="1">
      <alignment horizontal="center" vertical="center"/>
    </xf>
    <xf numFmtId="3" fontId="34" fillId="0" borderId="44" xfId="0" applyNumberFormat="1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31" fillId="0" borderId="42" xfId="0" applyFont="1" applyFill="1" applyBorder="1" applyAlignment="1" applyProtection="1">
      <alignment horizontal="center" vertical="center"/>
    </xf>
    <xf numFmtId="0" fontId="31" fillId="0" borderId="43" xfId="0" applyFont="1" applyFill="1" applyBorder="1" applyAlignment="1" applyProtection="1">
      <alignment horizontal="center" vertical="center"/>
    </xf>
    <xf numFmtId="0" fontId="31" fillId="0" borderId="44" xfId="0" applyFont="1" applyFill="1" applyBorder="1" applyAlignment="1" applyProtection="1">
      <alignment horizontal="center" vertical="center"/>
    </xf>
    <xf numFmtId="0" fontId="31" fillId="0" borderId="42" xfId="0" applyFont="1" applyFill="1" applyBorder="1" applyAlignment="1" applyProtection="1">
      <alignment horizontal="center" vertical="center" wrapText="1"/>
    </xf>
    <xf numFmtId="0" fontId="31" fillId="0" borderId="43" xfId="0" applyFont="1" applyFill="1" applyBorder="1" applyAlignment="1" applyProtection="1">
      <alignment horizontal="center" vertical="center" wrapText="1"/>
    </xf>
    <xf numFmtId="0" fontId="31" fillId="0" borderId="44" xfId="0" applyFont="1" applyFill="1" applyBorder="1" applyAlignment="1" applyProtection="1">
      <alignment horizontal="center" vertical="center" wrapText="1"/>
    </xf>
    <xf numFmtId="0" fontId="85" fillId="41" borderId="42" xfId="0" applyFont="1" applyFill="1" applyBorder="1" applyAlignment="1" applyProtection="1">
      <alignment horizontal="center" vertical="center" wrapText="1"/>
      <protection locked="0"/>
    </xf>
    <xf numFmtId="0" fontId="85" fillId="41" borderId="43" xfId="0" applyFont="1" applyFill="1" applyBorder="1" applyAlignment="1" applyProtection="1">
      <alignment horizontal="center" vertical="center" wrapText="1"/>
      <protection locked="0"/>
    </xf>
    <xf numFmtId="0" fontId="85" fillId="41" borderId="44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Fill="1" applyBorder="1" applyAlignment="1" applyProtection="1">
      <alignment horizontal="center" vertical="center" wrapText="1"/>
    </xf>
    <xf numFmtId="0" fontId="34" fillId="0" borderId="44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left" vertical="center"/>
    </xf>
    <xf numFmtId="0" fontId="42" fillId="0" borderId="26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left" vertical="center" wrapText="1"/>
    </xf>
    <xf numFmtId="0" fontId="18" fillId="0" borderId="26" xfId="0" applyFont="1" applyFill="1" applyBorder="1" applyAlignment="1" applyProtection="1">
      <alignment horizontal="left" vertical="center" wrapText="1"/>
    </xf>
    <xf numFmtId="0" fontId="34" fillId="0" borderId="78" xfId="0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center" vertical="center" wrapText="1"/>
      <protection locked="0"/>
    </xf>
    <xf numFmtId="0" fontId="34" fillId="0" borderId="65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0" fontId="42" fillId="0" borderId="104" xfId="0" applyFont="1" applyFill="1" applyBorder="1" applyAlignment="1" applyProtection="1">
      <alignment horizontal="left" vertical="center"/>
    </xf>
    <xf numFmtId="0" fontId="42" fillId="0" borderId="94" xfId="0" applyFont="1" applyFill="1" applyBorder="1" applyAlignment="1" applyProtection="1">
      <alignment horizontal="left" vertical="center"/>
    </xf>
    <xf numFmtId="0" fontId="43" fillId="0" borderId="104" xfId="0" applyFont="1" applyFill="1" applyBorder="1" applyAlignment="1" applyProtection="1">
      <alignment horizontal="right" vertical="center"/>
    </xf>
    <xf numFmtId="0" fontId="43" fillId="0" borderId="94" xfId="0" applyFont="1" applyFill="1" applyBorder="1" applyAlignment="1" applyProtection="1">
      <alignment horizontal="right" vertical="center"/>
    </xf>
    <xf numFmtId="0" fontId="42" fillId="0" borderId="58" xfId="0" applyFont="1" applyFill="1" applyBorder="1" applyAlignment="1" applyProtection="1">
      <alignment horizontal="right" vertical="center"/>
    </xf>
    <xf numFmtId="0" fontId="42" fillId="0" borderId="93" xfId="0" applyFont="1" applyFill="1" applyBorder="1" applyAlignment="1" applyProtection="1">
      <alignment horizontal="right" vertical="center"/>
    </xf>
    <xf numFmtId="0" fontId="18" fillId="0" borderId="116" xfId="0" applyNumberFormat="1" applyFont="1" applyFill="1" applyBorder="1" applyAlignment="1" applyProtection="1">
      <alignment horizontal="left" vertical="center" wrapText="1"/>
    </xf>
    <xf numFmtId="0" fontId="18" fillId="0" borderId="105" xfId="0" applyNumberFormat="1" applyFont="1" applyFill="1" applyBorder="1" applyAlignment="1" applyProtection="1">
      <alignment horizontal="left" vertical="center" wrapText="1"/>
    </xf>
    <xf numFmtId="0" fontId="43" fillId="0" borderId="104" xfId="0" applyNumberFormat="1" applyFont="1" applyFill="1" applyBorder="1" applyAlignment="1" applyProtection="1">
      <alignment horizontal="right" vertical="center"/>
    </xf>
    <xf numFmtId="0" fontId="43" fillId="0" borderId="94" xfId="0" applyNumberFormat="1" applyFont="1" applyFill="1" applyBorder="1" applyAlignment="1" applyProtection="1">
      <alignment horizontal="right" vertical="center"/>
    </xf>
    <xf numFmtId="0" fontId="18" fillId="0" borderId="116" xfId="0" applyNumberFormat="1" applyFont="1" applyFill="1" applyBorder="1" applyAlignment="1" applyProtection="1">
      <alignment horizontal="left" vertical="center"/>
    </xf>
    <xf numFmtId="0" fontId="18" fillId="0" borderId="105" xfId="0" applyNumberFormat="1" applyFont="1" applyFill="1" applyBorder="1" applyAlignment="1" applyProtection="1">
      <alignment horizontal="left" vertical="center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34" fillId="0" borderId="59" xfId="0" applyFont="1" applyBorder="1" applyAlignment="1" applyProtection="1">
      <alignment horizontal="left" vertical="center" wrapText="1"/>
      <protection locked="0"/>
    </xf>
    <xf numFmtId="0" fontId="34" fillId="0" borderId="179" xfId="0" applyFont="1" applyBorder="1" applyAlignment="1" applyProtection="1">
      <alignment horizontal="left" vertical="center" wrapText="1"/>
      <protection locked="0"/>
    </xf>
    <xf numFmtId="0" fontId="34" fillId="0" borderId="76" xfId="0" applyFont="1" applyBorder="1" applyAlignment="1" applyProtection="1">
      <alignment vertical="center"/>
      <protection locked="0"/>
    </xf>
    <xf numFmtId="0" fontId="34" fillId="0" borderId="122" xfId="0" applyFont="1" applyBorder="1" applyAlignment="1" applyProtection="1">
      <alignment vertical="center"/>
      <protection locked="0"/>
    </xf>
    <xf numFmtId="0" fontId="34" fillId="0" borderId="196" xfId="0" applyFont="1" applyBorder="1" applyAlignment="1" applyProtection="1">
      <alignment horizontal="left" vertical="center" wrapText="1"/>
    </xf>
    <xf numFmtId="0" fontId="34" fillId="0" borderId="76" xfId="0" applyFont="1" applyBorder="1" applyAlignment="1" applyProtection="1">
      <alignment vertical="center" wrapText="1"/>
    </xf>
    <xf numFmtId="0" fontId="34" fillId="0" borderId="122" xfId="0" applyFont="1" applyBorder="1" applyAlignment="1" applyProtection="1">
      <alignment vertical="center" wrapText="1"/>
    </xf>
    <xf numFmtId="0" fontId="34" fillId="0" borderId="122" xfId="0" applyFont="1" applyBorder="1" applyAlignment="1" applyProtection="1">
      <alignment horizontal="left" vertical="center" wrapText="1"/>
    </xf>
    <xf numFmtId="0" fontId="34" fillId="0" borderId="195" xfId="0" applyFont="1" applyFill="1" applyBorder="1" applyAlignment="1" applyProtection="1">
      <alignment vertical="center" wrapText="1"/>
    </xf>
    <xf numFmtId="0" fontId="34" fillId="0" borderId="196" xfId="0" applyFont="1" applyFill="1" applyBorder="1" applyAlignment="1" applyProtection="1">
      <alignment vertical="center" wrapText="1"/>
    </xf>
    <xf numFmtId="0" fontId="34" fillId="0" borderId="196" xfId="0" applyFont="1" applyFill="1" applyBorder="1" applyAlignment="1" applyProtection="1">
      <alignment horizontal="left" vertical="center" wrapText="1"/>
    </xf>
    <xf numFmtId="0" fontId="34" fillId="0" borderId="59" xfId="0" applyFont="1" applyBorder="1" applyAlignment="1" applyProtection="1">
      <alignment horizontal="left" vertical="center"/>
      <protection locked="0"/>
    </xf>
    <xf numFmtId="0" fontId="34" fillId="0" borderId="179" xfId="0" applyFont="1" applyBorder="1" applyAlignment="1" applyProtection="1">
      <alignment horizontal="left" vertical="center"/>
      <protection locked="0"/>
    </xf>
    <xf numFmtId="0" fontId="27" fillId="6" borderId="78" xfId="0" applyFont="1" applyFill="1" applyBorder="1" applyAlignment="1" applyProtection="1">
      <alignment horizontal="center" vertical="center" wrapText="1"/>
      <protection locked="0"/>
    </xf>
    <xf numFmtId="0" fontId="27" fillId="6" borderId="66" xfId="0" applyFont="1" applyFill="1" applyBorder="1" applyAlignment="1" applyProtection="1">
      <alignment horizontal="center" vertical="center" wrapText="1"/>
      <protection locked="0"/>
    </xf>
    <xf numFmtId="0" fontId="27" fillId="6" borderId="28" xfId="0" applyFont="1" applyFill="1" applyBorder="1" applyAlignment="1" applyProtection="1">
      <alignment horizontal="center" vertical="center" wrapText="1"/>
      <protection locked="0"/>
    </xf>
    <xf numFmtId="0" fontId="34" fillId="0" borderId="195" xfId="0" applyFont="1" applyBorder="1" applyAlignment="1" applyProtection="1">
      <alignment vertical="center" wrapText="1"/>
    </xf>
    <xf numFmtId="0" fontId="34" fillId="0" borderId="196" xfId="0" applyFont="1" applyBorder="1" applyAlignment="1" applyProtection="1">
      <alignment vertical="center" wrapText="1"/>
    </xf>
    <xf numFmtId="0" fontId="88" fillId="0" borderId="0" xfId="0" applyFont="1" applyAlignment="1" applyProtection="1">
      <alignment horizontal="center" vertical="center"/>
      <protection locked="0"/>
    </xf>
    <xf numFmtId="0" fontId="34" fillId="0" borderId="92" xfId="0" applyFont="1" applyBorder="1" applyAlignment="1" applyProtection="1">
      <alignment vertical="center" wrapText="1"/>
    </xf>
    <xf numFmtId="0" fontId="34" fillId="0" borderId="49" xfId="0" applyFont="1" applyBorder="1" applyAlignment="1" applyProtection="1">
      <alignment vertical="center" wrapText="1"/>
    </xf>
    <xf numFmtId="0" fontId="34" fillId="0" borderId="49" xfId="0" applyFont="1" applyBorder="1" applyAlignment="1" applyProtection="1">
      <alignment horizontal="left" vertical="center" wrapText="1"/>
    </xf>
    <xf numFmtId="0" fontId="34" fillId="0" borderId="49" xfId="0" applyFont="1" applyBorder="1" applyAlignment="1" applyProtection="1">
      <alignment horizontal="left" vertical="center"/>
      <protection locked="0"/>
    </xf>
    <xf numFmtId="0" fontId="34" fillId="0" borderId="122" xfId="0" applyFont="1" applyBorder="1" applyAlignment="1" applyProtection="1">
      <alignment horizontal="left" vertical="center" wrapText="1"/>
      <protection locked="0"/>
    </xf>
    <xf numFmtId="0" fontId="31" fillId="0" borderId="65" xfId="0" applyFont="1" applyBorder="1" applyAlignment="1" applyProtection="1">
      <alignment horizontal="center" vertical="center" wrapText="1"/>
      <protection locked="0"/>
    </xf>
    <xf numFmtId="0" fontId="31" fillId="0" borderId="75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3" fontId="34" fillId="7" borderId="78" xfId="0" applyNumberFormat="1" applyFont="1" applyFill="1" applyBorder="1" applyAlignment="1" applyProtection="1">
      <alignment horizontal="center" vertical="center"/>
      <protection locked="0"/>
    </xf>
    <xf numFmtId="3" fontId="34" fillId="7" borderId="75" xfId="0" applyNumberFormat="1" applyFont="1" applyFill="1" applyBorder="1" applyAlignment="1" applyProtection="1">
      <alignment horizontal="center" vertical="center"/>
      <protection locked="0"/>
    </xf>
    <xf numFmtId="3" fontId="34" fillId="0" borderId="65" xfId="0" applyNumberFormat="1" applyFont="1" applyBorder="1" applyAlignment="1" applyProtection="1">
      <alignment horizontal="center" vertical="center"/>
      <protection locked="0"/>
    </xf>
    <xf numFmtId="3" fontId="34" fillId="0" borderId="66" xfId="0" applyNumberFormat="1" applyFont="1" applyBorder="1" applyAlignment="1" applyProtection="1">
      <alignment horizontal="center" vertical="center"/>
      <protection locked="0"/>
    </xf>
    <xf numFmtId="3" fontId="34" fillId="0" borderId="75" xfId="0" applyNumberFormat="1" applyFont="1" applyBorder="1" applyAlignment="1" applyProtection="1">
      <alignment horizontal="center" vertical="center"/>
      <protection locked="0"/>
    </xf>
    <xf numFmtId="0" fontId="85" fillId="40" borderId="87" xfId="0" applyFont="1" applyFill="1" applyBorder="1" applyAlignment="1" applyProtection="1">
      <alignment horizontal="left" vertical="center" wrapText="1"/>
      <protection locked="0"/>
    </xf>
    <xf numFmtId="0" fontId="85" fillId="40" borderId="82" xfId="0" applyFont="1" applyFill="1" applyBorder="1" applyAlignment="1" applyProtection="1">
      <alignment horizontal="left" vertical="center" wrapText="1"/>
      <protection locked="0"/>
    </xf>
    <xf numFmtId="0" fontId="85" fillId="40" borderId="81" xfId="0" applyFont="1" applyFill="1" applyBorder="1" applyAlignment="1" applyProtection="1">
      <alignment horizontal="left" vertical="center" wrapText="1"/>
      <protection locked="0"/>
    </xf>
    <xf numFmtId="0" fontId="27" fillId="0" borderId="59" xfId="0" applyFont="1" applyBorder="1" applyAlignment="1" applyProtection="1">
      <alignment horizontal="center" vertical="center"/>
      <protection locked="0"/>
    </xf>
    <xf numFmtId="0" fontId="27" fillId="0" borderId="86" xfId="0" applyFont="1" applyBorder="1" applyAlignment="1" applyProtection="1">
      <alignment horizontal="center" vertical="center"/>
      <protection locked="0"/>
    </xf>
    <xf numFmtId="3" fontId="34" fillId="0" borderId="78" xfId="0" applyNumberFormat="1" applyFont="1" applyBorder="1" applyAlignment="1" applyProtection="1">
      <alignment horizontal="center" vertical="center"/>
      <protection locked="0"/>
    </xf>
    <xf numFmtId="164" fontId="34" fillId="0" borderId="66" xfId="1" applyNumberFormat="1" applyFont="1" applyBorder="1" applyAlignment="1" applyProtection="1">
      <alignment horizontal="center" vertical="center" wrapText="1"/>
      <protection locked="0"/>
    </xf>
    <xf numFmtId="164" fontId="34" fillId="0" borderId="75" xfId="1" applyNumberFormat="1" applyFont="1" applyBorder="1" applyAlignment="1" applyProtection="1">
      <alignment horizontal="center" vertical="center" wrapText="1"/>
      <protection locked="0"/>
    </xf>
    <xf numFmtId="0" fontId="0" fillId="42" borderId="55" xfId="0" applyFont="1" applyFill="1" applyBorder="1" applyAlignment="1" applyProtection="1">
      <alignment horizontal="center" vertical="center"/>
      <protection locked="0"/>
    </xf>
    <xf numFmtId="0" fontId="0" fillId="42" borderId="56" xfId="0" applyFont="1" applyFill="1" applyBorder="1" applyAlignment="1" applyProtection="1">
      <alignment horizontal="center" vertical="center"/>
      <protection locked="0"/>
    </xf>
    <xf numFmtId="0" fontId="0" fillId="42" borderId="79" xfId="0" applyFont="1" applyFill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center" vertical="center"/>
      <protection locked="0"/>
    </xf>
    <xf numFmtId="0" fontId="31" fillId="0" borderId="44" xfId="0" applyFont="1" applyBorder="1" applyAlignment="1" applyProtection="1">
      <alignment horizontal="center" vertical="center"/>
      <protection locked="0"/>
    </xf>
    <xf numFmtId="3" fontId="31" fillId="0" borderId="196" xfId="0" applyNumberFormat="1" applyFont="1" applyBorder="1" applyAlignment="1" applyProtection="1">
      <alignment horizontal="center" vertical="center" wrapText="1"/>
      <protection locked="0"/>
    </xf>
    <xf numFmtId="3" fontId="31" fillId="0" borderId="122" xfId="0" applyNumberFormat="1" applyFont="1" applyBorder="1" applyAlignment="1" applyProtection="1">
      <alignment horizontal="center" vertical="center" wrapText="1"/>
      <protection locked="0"/>
    </xf>
    <xf numFmtId="0" fontId="31" fillId="6" borderId="43" xfId="0" applyFont="1" applyFill="1" applyBorder="1" applyAlignment="1" applyProtection="1">
      <alignment horizontal="center" vertical="center" wrapText="1"/>
      <protection locked="0"/>
    </xf>
    <xf numFmtId="0" fontId="31" fillId="6" borderId="44" xfId="0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95" xfId="0" applyFont="1" applyBorder="1" applyAlignment="1" applyProtection="1">
      <alignment horizontal="left" vertical="center" wrapText="1"/>
      <protection locked="0"/>
    </xf>
    <xf numFmtId="0" fontId="31" fillId="0" borderId="84" xfId="0" applyFont="1" applyBorder="1" applyAlignment="1" applyProtection="1">
      <alignment horizontal="left" vertical="center" wrapText="1"/>
      <protection locked="0"/>
    </xf>
    <xf numFmtId="0" fontId="31" fillId="0" borderId="85" xfId="0" applyFont="1" applyBorder="1" applyAlignment="1" applyProtection="1">
      <alignment horizontal="left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43" xfId="0" applyFont="1" applyFill="1" applyBorder="1" applyAlignment="1" applyProtection="1">
      <alignment horizontal="center" vertical="center"/>
      <protection locked="0"/>
    </xf>
    <xf numFmtId="0" fontId="31" fillId="0" borderId="44" xfId="0" applyFont="1" applyFill="1" applyBorder="1" applyAlignment="1" applyProtection="1">
      <alignment horizontal="center" vertical="center"/>
      <protection locked="0"/>
    </xf>
    <xf numFmtId="0" fontId="31" fillId="0" borderId="66" xfId="0" applyFont="1" applyBorder="1" applyAlignment="1" applyProtection="1">
      <alignment horizontal="center" vertical="center" wrapText="1"/>
      <protection locked="0"/>
    </xf>
    <xf numFmtId="3" fontId="34" fillId="0" borderId="65" xfId="0" applyNumberFormat="1" applyFont="1" applyBorder="1" applyAlignment="1" applyProtection="1">
      <alignment horizontal="center" vertical="center" wrapText="1"/>
    </xf>
    <xf numFmtId="3" fontId="34" fillId="0" borderId="28" xfId="0" applyNumberFormat="1" applyFont="1" applyBorder="1" applyAlignment="1" applyProtection="1">
      <alignment horizontal="center" vertical="center" wrapText="1"/>
    </xf>
    <xf numFmtId="3" fontId="34" fillId="7" borderId="65" xfId="0" applyNumberFormat="1" applyFont="1" applyFill="1" applyBorder="1" applyAlignment="1" applyProtection="1">
      <alignment horizontal="center" vertical="center" wrapText="1"/>
    </xf>
    <xf numFmtId="3" fontId="34" fillId="7" borderId="28" xfId="0" applyNumberFormat="1" applyFont="1" applyFill="1" applyBorder="1" applyAlignment="1" applyProtection="1">
      <alignment horizontal="center" vertical="center" wrapText="1"/>
    </xf>
    <xf numFmtId="0" fontId="27" fillId="0" borderId="112" xfId="0" applyFont="1" applyFill="1" applyBorder="1" applyAlignment="1" applyProtection="1">
      <alignment horizontal="center" vertical="center" wrapText="1"/>
      <protection locked="0"/>
    </xf>
    <xf numFmtId="0" fontId="27" fillId="0" borderId="136" xfId="0" applyFont="1" applyFill="1" applyBorder="1" applyAlignment="1" applyProtection="1">
      <alignment horizontal="center" vertical="center" wrapText="1"/>
      <protection locked="0"/>
    </xf>
    <xf numFmtId="0" fontId="27" fillId="0" borderId="86" xfId="0" applyFont="1" applyFill="1" applyBorder="1" applyAlignment="1" applyProtection="1">
      <alignment horizontal="center" vertical="center" wrapText="1"/>
      <protection locked="0"/>
    </xf>
    <xf numFmtId="0" fontId="31" fillId="0" borderId="87" xfId="0" applyFont="1" applyFill="1" applyBorder="1" applyAlignment="1" applyProtection="1">
      <alignment horizontal="center" vertical="center" wrapText="1"/>
      <protection locked="0"/>
    </xf>
    <xf numFmtId="0" fontId="31" fillId="0" borderId="81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128" xfId="0" applyFont="1" applyFill="1" applyBorder="1" applyAlignment="1" applyProtection="1">
      <alignment horizontal="center" vertical="center" wrapText="1"/>
      <protection locked="0"/>
    </xf>
    <xf numFmtId="0" fontId="34" fillId="0" borderId="119" xfId="0" applyFont="1" applyBorder="1" applyAlignment="1" applyProtection="1">
      <alignment horizontal="left" vertical="center" wrapText="1"/>
    </xf>
    <xf numFmtId="0" fontId="85" fillId="41" borderId="42" xfId="0" applyFont="1" applyFill="1" applyBorder="1" applyAlignment="1" applyProtection="1">
      <alignment horizontal="center" vertical="center"/>
      <protection locked="0"/>
    </xf>
    <xf numFmtId="0" fontId="85" fillId="41" borderId="43" xfId="0" applyFont="1" applyFill="1" applyBorder="1" applyAlignment="1" applyProtection="1">
      <alignment horizontal="center" vertical="center"/>
      <protection locked="0"/>
    </xf>
    <xf numFmtId="0" fontId="85" fillId="41" borderId="44" xfId="0" applyFont="1" applyFill="1" applyBorder="1" applyAlignment="1" applyProtection="1">
      <alignment horizontal="center" vertical="center"/>
      <protection locked="0"/>
    </xf>
    <xf numFmtId="0" fontId="27" fillId="6" borderId="112" xfId="0" applyFont="1" applyFill="1" applyBorder="1" applyAlignment="1" applyProtection="1">
      <alignment horizontal="center" vertical="center" wrapText="1"/>
      <protection locked="0"/>
    </xf>
    <xf numFmtId="0" fontId="27" fillId="6" borderId="136" xfId="0" applyFont="1" applyFill="1" applyBorder="1" applyAlignment="1" applyProtection="1">
      <alignment horizontal="center" vertical="center" wrapText="1"/>
      <protection locked="0"/>
    </xf>
    <xf numFmtId="0" fontId="27" fillId="6" borderId="86" xfId="0" applyFont="1" applyFill="1" applyBorder="1" applyAlignment="1" applyProtection="1">
      <alignment horizontal="center" vertical="center" wrapText="1"/>
      <protection locked="0"/>
    </xf>
    <xf numFmtId="0" fontId="27" fillId="6" borderId="179" xfId="0" applyFont="1" applyFill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 applyProtection="1">
      <alignment horizontal="left" vertical="center" wrapText="1"/>
    </xf>
    <xf numFmtId="0" fontId="34" fillId="0" borderId="179" xfId="0" applyFont="1" applyBorder="1" applyAlignment="1" applyProtection="1">
      <alignment horizontal="left" vertical="center" wrapText="1"/>
    </xf>
    <xf numFmtId="0" fontId="34" fillId="0" borderId="74" xfId="0" applyFont="1" applyBorder="1" applyAlignment="1" applyProtection="1">
      <alignment vertical="center" wrapText="1"/>
    </xf>
    <xf numFmtId="0" fontId="34" fillId="0" borderId="119" xfId="0" applyFont="1" applyBorder="1" applyAlignment="1" applyProtection="1">
      <alignment vertical="center" wrapText="1"/>
    </xf>
    <xf numFmtId="0" fontId="29" fillId="0" borderId="118" xfId="0" applyFont="1" applyBorder="1" applyAlignment="1">
      <alignment horizontal="center" vertical="center" wrapText="1"/>
    </xf>
    <xf numFmtId="0" fontId="12" fillId="0" borderId="126" xfId="0" applyNumberFormat="1" applyFont="1" applyBorder="1" applyAlignment="1">
      <alignment horizontal="center"/>
    </xf>
    <xf numFmtId="0" fontId="12" fillId="0" borderId="188" xfId="0" applyNumberFormat="1" applyFont="1" applyBorder="1" applyAlignment="1">
      <alignment horizontal="center"/>
    </xf>
  </cellXfs>
  <cellStyles count="14229">
    <cellStyle name="20% - Accent1 2" xfId="63"/>
    <cellStyle name="20% - Accent1 3" xfId="151"/>
    <cellStyle name="20% - Accent1 4" xfId="1932"/>
    <cellStyle name="20% - Accent1 5" xfId="4"/>
    <cellStyle name="20% - Accent2 2" xfId="74"/>
    <cellStyle name="20% - Accent2 3" xfId="51"/>
    <cellStyle name="20% - Accent2 4" xfId="1933"/>
    <cellStyle name="20% - Accent2 5" xfId="5"/>
    <cellStyle name="20% - Accent3 2" xfId="124"/>
    <cellStyle name="20% - Accent3 3" xfId="52"/>
    <cellStyle name="20% - Accent3 4" xfId="1934"/>
    <cellStyle name="20% - Accent3 5" xfId="6"/>
    <cellStyle name="20% - Accent4 2" xfId="169"/>
    <cellStyle name="20% - Accent4 3" xfId="75"/>
    <cellStyle name="20% - Accent4 4" xfId="1935"/>
    <cellStyle name="20% - Accent4 5" xfId="7"/>
    <cellStyle name="20% - Accent5 2" xfId="125"/>
    <cellStyle name="20% - Accent5 3" xfId="1936"/>
    <cellStyle name="20% - Accent5 4" xfId="8"/>
    <cellStyle name="20% - Accent6 2" xfId="170"/>
    <cellStyle name="20% - Accent6 3" xfId="1937"/>
    <cellStyle name="20% - Accent6 4" xfId="9"/>
    <cellStyle name="40% - Accent1 2" xfId="91"/>
    <cellStyle name="40% - Accent1 3" xfId="77"/>
    <cellStyle name="40% - Accent1 4" xfId="1938"/>
    <cellStyle name="40% - Accent1 5" xfId="10"/>
    <cellStyle name="40% - Accent2 2" xfId="127"/>
    <cellStyle name="40% - Accent2 3" xfId="1939"/>
    <cellStyle name="40% - Accent2 4" xfId="11"/>
    <cellStyle name="40% - Accent3 2" xfId="141"/>
    <cellStyle name="40% - Accent3 3" xfId="172"/>
    <cellStyle name="40% - Accent3 4" xfId="1940"/>
    <cellStyle name="40% - Accent3 5" xfId="12"/>
    <cellStyle name="40% - Accent4 2" xfId="114"/>
    <cellStyle name="40% - Accent4 3" xfId="80"/>
    <cellStyle name="40% - Accent4 4" xfId="1941"/>
    <cellStyle name="40% - Accent4 5" xfId="13"/>
    <cellStyle name="40% - Accent5 2" xfId="130"/>
    <cellStyle name="40% - Accent5 3" xfId="1942"/>
    <cellStyle name="40% - Accent5 4" xfId="14"/>
    <cellStyle name="40% - Accent6 2" xfId="159"/>
    <cellStyle name="40% - Accent6 3" xfId="92"/>
    <cellStyle name="40% - Accent6 4" xfId="1943"/>
    <cellStyle name="40% - Accent6 5" xfId="15"/>
    <cellStyle name="60% - Accent1 2" xfId="66"/>
    <cellStyle name="60% - Accent1 3" xfId="142"/>
    <cellStyle name="60% - Accent1 4" xfId="1944"/>
    <cellStyle name="60% - Accent1 5" xfId="16"/>
    <cellStyle name="60% - Accent2 2" xfId="103"/>
    <cellStyle name="60% - Accent2 3" xfId="1945"/>
    <cellStyle name="60% - Accent2 4" xfId="17"/>
    <cellStyle name="60% - Accent3 2" xfId="116"/>
    <cellStyle name="60% - Accent3 3" xfId="97"/>
    <cellStyle name="60% - Accent3 4" xfId="1946"/>
    <cellStyle name="60% - Accent3 5" xfId="18"/>
    <cellStyle name="60% - Accent4 2" xfId="161"/>
    <cellStyle name="60% - Accent4 3" xfId="148"/>
    <cellStyle name="60% - Accent4 4" xfId="1947"/>
    <cellStyle name="60% - Accent4 5" xfId="19"/>
    <cellStyle name="60% - Accent5 2" xfId="53"/>
    <cellStyle name="60% - Accent5 3" xfId="1948"/>
    <cellStyle name="60% - Accent5 4" xfId="20"/>
    <cellStyle name="60% - Accent6 2" xfId="83"/>
    <cellStyle name="60% - Accent6 3" xfId="65"/>
    <cellStyle name="60% - Accent6 4" xfId="1949"/>
    <cellStyle name="60% - Accent6 5" xfId="21"/>
    <cellStyle name="Accent1 2" xfId="133"/>
    <cellStyle name="Accent1 3" xfId="115"/>
    <cellStyle name="Accent1 4" xfId="1950"/>
    <cellStyle name="Accent1 5" xfId="22"/>
    <cellStyle name="Accent2 2" xfId="94"/>
    <cellStyle name="Accent2 3" xfId="160"/>
    <cellStyle name="Accent2 4" xfId="1951"/>
    <cellStyle name="Accent2 5" xfId="23"/>
    <cellStyle name="Accent3 2" xfId="145"/>
    <cellStyle name="Accent3 3" xfId="76"/>
    <cellStyle name="Accent3 4" xfId="1952"/>
    <cellStyle name="Accent3 5" xfId="24"/>
    <cellStyle name="Accent4 2" xfId="106"/>
    <cellStyle name="Accent4 3" xfId="126"/>
    <cellStyle name="Accent4 4" xfId="1953"/>
    <cellStyle name="Accent4 5" xfId="25"/>
    <cellStyle name="Accent5 2" xfId="171"/>
    <cellStyle name="Accent5 3" xfId="1954"/>
    <cellStyle name="Accent5 4" xfId="26"/>
    <cellStyle name="Accent6 2" xfId="78"/>
    <cellStyle name="Accent6 3" xfId="1955"/>
    <cellStyle name="Accent6 4" xfId="27"/>
    <cellStyle name="Bad 2" xfId="100"/>
    <cellStyle name="Bad 3" xfId="128"/>
    <cellStyle name="Bad 4" xfId="1956"/>
    <cellStyle name="Bad 5" xfId="28"/>
    <cellStyle name="Calculation 10" xfId="591"/>
    <cellStyle name="Calculation 10 2" xfId="4291"/>
    <cellStyle name="Calculation 10 2 2" xfId="11077"/>
    <cellStyle name="Calculation 10 3" xfId="6304"/>
    <cellStyle name="Calculation 10 3 2" xfId="13090"/>
    <cellStyle name="Calculation 10 4" xfId="2406"/>
    <cellStyle name="Calculation 10 4 2" xfId="9225"/>
    <cellStyle name="Calculation 10 5" xfId="7707"/>
    <cellStyle name="Calculation 11" xfId="1604"/>
    <cellStyle name="Calculation 11 2" xfId="5304"/>
    <cellStyle name="Calculation 11 2 2" xfId="12090"/>
    <cellStyle name="Calculation 11 3" xfId="6906"/>
    <cellStyle name="Calculation 11 3 2" xfId="13691"/>
    <cellStyle name="Calculation 11 4" xfId="5919"/>
    <cellStyle name="Calculation 11 4 2" xfId="12705"/>
    <cellStyle name="Calculation 11 5" xfId="3418"/>
    <cellStyle name="Calculation 11 5 2" xfId="10214"/>
    <cellStyle name="Calculation 11 6" xfId="8500"/>
    <cellStyle name="Calculation 12" xfId="1957"/>
    <cellStyle name="Calculation 12 2" xfId="8817"/>
    <cellStyle name="Calculation 13" xfId="3732"/>
    <cellStyle name="Calculation 13 2" xfId="10520"/>
    <cellStyle name="Calculation 14" xfId="29"/>
    <cellStyle name="Calculation 2" xfId="157"/>
    <cellStyle name="Calculation 2 10" xfId="367"/>
    <cellStyle name="Calculation 2 10 2" xfId="839"/>
    <cellStyle name="Calculation 2 10 2 2" xfId="4539"/>
    <cellStyle name="Calculation 2 10 2 2 2" xfId="11325"/>
    <cellStyle name="Calculation 2 10 2 3" xfId="5891"/>
    <cellStyle name="Calculation 2 10 2 3 2" xfId="12677"/>
    <cellStyle name="Calculation 2 10 2 4" xfId="2653"/>
    <cellStyle name="Calculation 2 10 2 4 2" xfId="9464"/>
    <cellStyle name="Calculation 2 10 2 5" xfId="7849"/>
    <cellStyle name="Calculation 2 10 3" xfId="1241"/>
    <cellStyle name="Calculation 2 10 3 2" xfId="4941"/>
    <cellStyle name="Calculation 2 10 3 2 2" xfId="11727"/>
    <cellStyle name="Calculation 2 10 3 3" xfId="4618"/>
    <cellStyle name="Calculation 2 10 3 3 2" xfId="11404"/>
    <cellStyle name="Calculation 2 10 3 4" xfId="3055"/>
    <cellStyle name="Calculation 2 10 3 4 2" xfId="9854"/>
    <cellStyle name="Calculation 2 10 3 5" xfId="8154"/>
    <cellStyle name="Calculation 2 10 4" xfId="4067"/>
    <cellStyle name="Calculation 2 10 4 2" xfId="10853"/>
    <cellStyle name="Calculation 2 10 5" xfId="5818"/>
    <cellStyle name="Calculation 2 10 5 2" xfId="12604"/>
    <cellStyle name="Calculation 2 10 6" xfId="2184"/>
    <cellStyle name="Calculation 2 10 6 2" xfId="9016"/>
    <cellStyle name="Calculation 2 10 7" xfId="7582"/>
    <cellStyle name="Calculation 2 11" xfId="414"/>
    <cellStyle name="Calculation 2 11 2" xfId="886"/>
    <cellStyle name="Calculation 2 11 2 2" xfId="4586"/>
    <cellStyle name="Calculation 2 11 2 2 2" xfId="11372"/>
    <cellStyle name="Calculation 2 11 2 3" xfId="6551"/>
    <cellStyle name="Calculation 2 11 2 3 2" xfId="13336"/>
    <cellStyle name="Calculation 2 11 2 4" xfId="2700"/>
    <cellStyle name="Calculation 2 11 2 4 2" xfId="9508"/>
    <cellStyle name="Calculation 2 11 2 5" xfId="7873"/>
    <cellStyle name="Calculation 2 11 3" xfId="1285"/>
    <cellStyle name="Calculation 2 11 3 2" xfId="4985"/>
    <cellStyle name="Calculation 2 11 3 2 2" xfId="11771"/>
    <cellStyle name="Calculation 2 11 3 3" xfId="5687"/>
    <cellStyle name="Calculation 2 11 3 3 2" xfId="12473"/>
    <cellStyle name="Calculation 2 11 3 4" xfId="3099"/>
    <cellStyle name="Calculation 2 11 3 4 2" xfId="9898"/>
    <cellStyle name="Calculation 2 11 3 5" xfId="8198"/>
    <cellStyle name="Calculation 2 11 4" xfId="4114"/>
    <cellStyle name="Calculation 2 11 4 2" xfId="10900"/>
    <cellStyle name="Calculation 2 11 5" xfId="5833"/>
    <cellStyle name="Calculation 2 11 5 2" xfId="12619"/>
    <cellStyle name="Calculation 2 11 6" xfId="2231"/>
    <cellStyle name="Calculation 2 11 6 2" xfId="9060"/>
    <cellStyle name="Calculation 2 11 7" xfId="7606"/>
    <cellStyle name="Calculation 2 12" xfId="455"/>
    <cellStyle name="Calculation 2 12 2" xfId="927"/>
    <cellStyle name="Calculation 2 12 2 2" xfId="4627"/>
    <cellStyle name="Calculation 2 12 2 2 2" xfId="11413"/>
    <cellStyle name="Calculation 2 12 2 3" xfId="6266"/>
    <cellStyle name="Calculation 2 12 2 3 2" xfId="13052"/>
    <cellStyle name="Calculation 2 12 2 4" xfId="2741"/>
    <cellStyle name="Calculation 2 12 2 4 2" xfId="9546"/>
    <cellStyle name="Calculation 2 12 2 5" xfId="7896"/>
    <cellStyle name="Calculation 2 12 3" xfId="1323"/>
    <cellStyle name="Calculation 2 12 3 2" xfId="5023"/>
    <cellStyle name="Calculation 2 12 3 2 2" xfId="11809"/>
    <cellStyle name="Calculation 2 12 3 3" xfId="7138"/>
    <cellStyle name="Calculation 2 12 3 3 2" xfId="13923"/>
    <cellStyle name="Calculation 2 12 3 4" xfId="3137"/>
    <cellStyle name="Calculation 2 12 3 4 2" xfId="9936"/>
    <cellStyle name="Calculation 2 12 3 5" xfId="8236"/>
    <cellStyle name="Calculation 2 12 4" xfId="4155"/>
    <cellStyle name="Calculation 2 12 4 2" xfId="10941"/>
    <cellStyle name="Calculation 2 12 5" xfId="6570"/>
    <cellStyle name="Calculation 2 12 5 2" xfId="13355"/>
    <cellStyle name="Calculation 2 12 6" xfId="2272"/>
    <cellStyle name="Calculation 2 12 6 2" xfId="9098"/>
    <cellStyle name="Calculation 2 12 7" xfId="7629"/>
    <cellStyle name="Calculation 2 13" xfId="494"/>
    <cellStyle name="Calculation 2 13 2" xfId="966"/>
    <cellStyle name="Calculation 2 13 2 2" xfId="4666"/>
    <cellStyle name="Calculation 2 13 2 2 2" xfId="11452"/>
    <cellStyle name="Calculation 2 13 2 3" xfId="6704"/>
    <cellStyle name="Calculation 2 13 2 3 2" xfId="13489"/>
    <cellStyle name="Calculation 2 13 2 4" xfId="2780"/>
    <cellStyle name="Calculation 2 13 2 4 2" xfId="9585"/>
    <cellStyle name="Calculation 2 13 2 5" xfId="7918"/>
    <cellStyle name="Calculation 2 13 3" xfId="1362"/>
    <cellStyle name="Calculation 2 13 3 2" xfId="5062"/>
    <cellStyle name="Calculation 2 13 3 2 2" xfId="11848"/>
    <cellStyle name="Calculation 2 13 3 3" xfId="5731"/>
    <cellStyle name="Calculation 2 13 3 3 2" xfId="12517"/>
    <cellStyle name="Calculation 2 13 3 4" xfId="3176"/>
    <cellStyle name="Calculation 2 13 3 4 2" xfId="9975"/>
    <cellStyle name="Calculation 2 13 3 5" xfId="8273"/>
    <cellStyle name="Calculation 2 13 4" xfId="4194"/>
    <cellStyle name="Calculation 2 13 4 2" xfId="10980"/>
    <cellStyle name="Calculation 2 13 5" xfId="5694"/>
    <cellStyle name="Calculation 2 13 5 2" xfId="12480"/>
    <cellStyle name="Calculation 2 13 6" xfId="2311"/>
    <cellStyle name="Calculation 2 13 6 2" xfId="9137"/>
    <cellStyle name="Calculation 2 13 7" xfId="7651"/>
    <cellStyle name="Calculation 2 14" xfId="533"/>
    <cellStyle name="Calculation 2 14 2" xfId="1005"/>
    <cellStyle name="Calculation 2 14 2 2" xfId="4705"/>
    <cellStyle name="Calculation 2 14 2 2 2" xfId="11491"/>
    <cellStyle name="Calculation 2 14 2 3" xfId="6837"/>
    <cellStyle name="Calculation 2 14 2 3 2" xfId="13622"/>
    <cellStyle name="Calculation 2 14 2 4" xfId="2819"/>
    <cellStyle name="Calculation 2 14 2 4 2" xfId="9621"/>
    <cellStyle name="Calculation 2 14 2 5" xfId="7939"/>
    <cellStyle name="Calculation 2 14 3" xfId="1398"/>
    <cellStyle name="Calculation 2 14 3 2" xfId="5098"/>
    <cellStyle name="Calculation 2 14 3 2 2" xfId="11884"/>
    <cellStyle name="Calculation 2 14 3 3" xfId="6109"/>
    <cellStyle name="Calculation 2 14 3 3 2" xfId="12895"/>
    <cellStyle name="Calculation 2 14 3 4" xfId="3212"/>
    <cellStyle name="Calculation 2 14 3 4 2" xfId="10011"/>
    <cellStyle name="Calculation 2 14 3 5" xfId="8306"/>
    <cellStyle name="Calculation 2 14 4" xfId="4233"/>
    <cellStyle name="Calculation 2 14 4 2" xfId="11019"/>
    <cellStyle name="Calculation 2 14 5" xfId="5627"/>
    <cellStyle name="Calculation 2 14 5 2" xfId="12413"/>
    <cellStyle name="Calculation 2 14 6" xfId="2350"/>
    <cellStyle name="Calculation 2 14 6 2" xfId="9173"/>
    <cellStyle name="Calculation 2 14 7" xfId="7672"/>
    <cellStyle name="Calculation 2 15" xfId="638"/>
    <cellStyle name="Calculation 2 15 2" xfId="4338"/>
    <cellStyle name="Calculation 2 15 2 2" xfId="11124"/>
    <cellStyle name="Calculation 2 15 3" xfId="5906"/>
    <cellStyle name="Calculation 2 15 3 2" xfId="12692"/>
    <cellStyle name="Calculation 2 15 4" xfId="2452"/>
    <cellStyle name="Calculation 2 15 4 2" xfId="9270"/>
    <cellStyle name="Calculation 2 15 5" xfId="7734"/>
    <cellStyle name="Calculation 2 16" xfId="1050"/>
    <cellStyle name="Calculation 2 16 2" xfId="4750"/>
    <cellStyle name="Calculation 2 16 2 2" xfId="11536"/>
    <cellStyle name="Calculation 2 16 3" xfId="5697"/>
    <cellStyle name="Calculation 2 16 3 2" xfId="12483"/>
    <cellStyle name="Calculation 2 16 4" xfId="2864"/>
    <cellStyle name="Calculation 2 16 4 2" xfId="9663"/>
    <cellStyle name="Calculation 2 16 5" xfId="7963"/>
    <cellStyle name="Calculation 2 17" xfId="1531"/>
    <cellStyle name="Calculation 2 17 2" xfId="5231"/>
    <cellStyle name="Calculation 2 17 2 2" xfId="12017"/>
    <cellStyle name="Calculation 2 17 3" xfId="5772"/>
    <cellStyle name="Calculation 2 17 3 2" xfId="12558"/>
    <cellStyle name="Calculation 2 17 4" xfId="3345"/>
    <cellStyle name="Calculation 2 17 4 2" xfId="10144"/>
    <cellStyle name="Calculation 2 17 5" xfId="8430"/>
    <cellStyle name="Calculation 2 18" xfId="1441"/>
    <cellStyle name="Calculation 2 18 2" xfId="5141"/>
    <cellStyle name="Calculation 2 18 2 2" xfId="11927"/>
    <cellStyle name="Calculation 2 18 3" xfId="6747"/>
    <cellStyle name="Calculation 2 18 3 2" xfId="13532"/>
    <cellStyle name="Calculation 2 18 4" xfId="6131"/>
    <cellStyle name="Calculation 2 18 4 2" xfId="12917"/>
    <cellStyle name="Calculation 2 18 5" xfId="3255"/>
    <cellStyle name="Calculation 2 18 5 2" xfId="10054"/>
    <cellStyle name="Calculation 2 18 6" xfId="8340"/>
    <cellStyle name="Calculation 2 19" xfId="1479"/>
    <cellStyle name="Calculation 2 19 2" xfId="5179"/>
    <cellStyle name="Calculation 2 19 2 2" xfId="11965"/>
    <cellStyle name="Calculation 2 19 3" xfId="6782"/>
    <cellStyle name="Calculation 2 19 3 2" xfId="13567"/>
    <cellStyle name="Calculation 2 19 4" xfId="5647"/>
    <cellStyle name="Calculation 2 19 4 2" xfId="12433"/>
    <cellStyle name="Calculation 2 19 5" xfId="3293"/>
    <cellStyle name="Calculation 2 19 5 2" xfId="10092"/>
    <cellStyle name="Calculation 2 19 6" xfId="8378"/>
    <cellStyle name="Calculation 2 2" xfId="56"/>
    <cellStyle name="Calculation 2 2 10" xfId="506"/>
    <cellStyle name="Calculation 2 2 10 2" xfId="978"/>
    <cellStyle name="Calculation 2 2 10 2 2" xfId="4678"/>
    <cellStyle name="Calculation 2 2 10 2 2 2" xfId="11464"/>
    <cellStyle name="Calculation 2 2 10 2 3" xfId="6565"/>
    <cellStyle name="Calculation 2 2 10 2 3 2" xfId="13350"/>
    <cellStyle name="Calculation 2 2 10 2 4" xfId="2792"/>
    <cellStyle name="Calculation 2 2 10 2 4 2" xfId="9597"/>
    <cellStyle name="Calculation 2 2 10 2 5" xfId="7925"/>
    <cellStyle name="Calculation 2 2 10 3" xfId="1374"/>
    <cellStyle name="Calculation 2 2 10 3 2" xfId="5074"/>
    <cellStyle name="Calculation 2 2 10 3 2 2" xfId="11860"/>
    <cellStyle name="Calculation 2 2 10 3 3" xfId="3708"/>
    <cellStyle name="Calculation 2 2 10 3 3 2" xfId="10496"/>
    <cellStyle name="Calculation 2 2 10 3 4" xfId="3188"/>
    <cellStyle name="Calculation 2 2 10 3 4 2" xfId="9987"/>
    <cellStyle name="Calculation 2 2 10 3 5" xfId="8285"/>
    <cellStyle name="Calculation 2 2 10 4" xfId="4206"/>
    <cellStyle name="Calculation 2 2 10 4 2" xfId="10992"/>
    <cellStyle name="Calculation 2 2 10 5" xfId="5892"/>
    <cellStyle name="Calculation 2 2 10 5 2" xfId="12678"/>
    <cellStyle name="Calculation 2 2 10 6" xfId="2323"/>
    <cellStyle name="Calculation 2 2 10 6 2" xfId="9149"/>
    <cellStyle name="Calculation 2 2 10 7" xfId="7658"/>
    <cellStyle name="Calculation 2 2 11" xfId="545"/>
    <cellStyle name="Calculation 2 2 11 2" xfId="1017"/>
    <cellStyle name="Calculation 2 2 11 2 2" xfId="4717"/>
    <cellStyle name="Calculation 2 2 11 2 2 2" xfId="11503"/>
    <cellStyle name="Calculation 2 2 11 2 3" xfId="6106"/>
    <cellStyle name="Calculation 2 2 11 2 3 2" xfId="12892"/>
    <cellStyle name="Calculation 2 2 11 2 4" xfId="2831"/>
    <cellStyle name="Calculation 2 2 11 2 4 2" xfId="9633"/>
    <cellStyle name="Calculation 2 2 11 2 5" xfId="7946"/>
    <cellStyle name="Calculation 2 2 11 3" xfId="1410"/>
    <cellStyle name="Calculation 2 2 11 3 2" xfId="5110"/>
    <cellStyle name="Calculation 2 2 11 3 2 2" xfId="11896"/>
    <cellStyle name="Calculation 2 2 11 3 3" xfId="7012"/>
    <cellStyle name="Calculation 2 2 11 3 3 2" xfId="13797"/>
    <cellStyle name="Calculation 2 2 11 3 4" xfId="3224"/>
    <cellStyle name="Calculation 2 2 11 3 4 2" xfId="10023"/>
    <cellStyle name="Calculation 2 2 11 3 5" xfId="8313"/>
    <cellStyle name="Calculation 2 2 11 4" xfId="4245"/>
    <cellStyle name="Calculation 2 2 11 4 2" xfId="11031"/>
    <cellStyle name="Calculation 2 2 11 5" xfId="6307"/>
    <cellStyle name="Calculation 2 2 11 5 2" xfId="13093"/>
    <cellStyle name="Calculation 2 2 11 6" xfId="2362"/>
    <cellStyle name="Calculation 2 2 11 6 2" xfId="9185"/>
    <cellStyle name="Calculation 2 2 11 7" xfId="7679"/>
    <cellStyle name="Calculation 2 2 12" xfId="583"/>
    <cellStyle name="Calculation 2 2 12 2" xfId="4283"/>
    <cellStyle name="Calculation 2 2 12 2 2" xfId="11069"/>
    <cellStyle name="Calculation 2 2 12 3" xfId="3830"/>
    <cellStyle name="Calculation 2 2 12 3 2" xfId="10617"/>
    <cellStyle name="Calculation 2 2 12 4" xfId="2398"/>
    <cellStyle name="Calculation 2 2 12 4 2" xfId="9218"/>
    <cellStyle name="Calculation 2 2 12 5" xfId="7701"/>
    <cellStyle name="Calculation 2 2 13" xfId="624"/>
    <cellStyle name="Calculation 2 2 13 2" xfId="4324"/>
    <cellStyle name="Calculation 2 2 13 2 2" xfId="11110"/>
    <cellStyle name="Calculation 2 2 13 3" xfId="6372"/>
    <cellStyle name="Calculation 2 2 13 3 2" xfId="13158"/>
    <cellStyle name="Calculation 2 2 13 4" xfId="2438"/>
    <cellStyle name="Calculation 2 2 13 4 2" xfId="9256"/>
    <cellStyle name="Calculation 2 2 13 5" xfId="7727"/>
    <cellStyle name="Calculation 2 2 14" xfId="1500"/>
    <cellStyle name="Calculation 2 2 14 2" xfId="5200"/>
    <cellStyle name="Calculation 2 2 14 2 2" xfId="11986"/>
    <cellStyle name="Calculation 2 2 14 3" xfId="5680"/>
    <cellStyle name="Calculation 2 2 14 3 2" xfId="12466"/>
    <cellStyle name="Calculation 2 2 14 4" xfId="3314"/>
    <cellStyle name="Calculation 2 2 14 4 2" xfId="10113"/>
    <cellStyle name="Calculation 2 2 14 5" xfId="8399"/>
    <cellStyle name="Calculation 2 2 15" xfId="1545"/>
    <cellStyle name="Calculation 2 2 15 2" xfId="5245"/>
    <cellStyle name="Calculation 2 2 15 2 2" xfId="12031"/>
    <cellStyle name="Calculation 2 2 15 3" xfId="6847"/>
    <cellStyle name="Calculation 2 2 15 3 2" xfId="13632"/>
    <cellStyle name="Calculation 2 2 15 4" xfId="7077"/>
    <cellStyle name="Calculation 2 2 15 4 2" xfId="13862"/>
    <cellStyle name="Calculation 2 2 15 5" xfId="3359"/>
    <cellStyle name="Calculation 2 2 15 5 2" xfId="10155"/>
    <cellStyle name="Calculation 2 2 15 6" xfId="8441"/>
    <cellStyle name="Calculation 2 2 16" xfId="1579"/>
    <cellStyle name="Calculation 2 2 16 2" xfId="5279"/>
    <cellStyle name="Calculation 2 2 16 2 2" xfId="12065"/>
    <cellStyle name="Calculation 2 2 16 3" xfId="6881"/>
    <cellStyle name="Calculation 2 2 16 3 2" xfId="13666"/>
    <cellStyle name="Calculation 2 2 16 4" xfId="6158"/>
    <cellStyle name="Calculation 2 2 16 4 2" xfId="12944"/>
    <cellStyle name="Calculation 2 2 16 5" xfId="3393"/>
    <cellStyle name="Calculation 2 2 16 5 2" xfId="10189"/>
    <cellStyle name="Calculation 2 2 16 6" xfId="8475"/>
    <cellStyle name="Calculation 2 2 17" xfId="1608"/>
    <cellStyle name="Calculation 2 2 17 2" xfId="5308"/>
    <cellStyle name="Calculation 2 2 17 2 2" xfId="12094"/>
    <cellStyle name="Calculation 2 2 17 3" xfId="6910"/>
    <cellStyle name="Calculation 2 2 17 3 2" xfId="13695"/>
    <cellStyle name="Calculation 2 2 17 4" xfId="6038"/>
    <cellStyle name="Calculation 2 2 17 4 2" xfId="12824"/>
    <cellStyle name="Calculation 2 2 17 5" xfId="3422"/>
    <cellStyle name="Calculation 2 2 17 5 2" xfId="10218"/>
    <cellStyle name="Calculation 2 2 17 6" xfId="8504"/>
    <cellStyle name="Calculation 2 2 18" xfId="1613"/>
    <cellStyle name="Calculation 2 2 18 2" xfId="5313"/>
    <cellStyle name="Calculation 2 2 18 2 2" xfId="12099"/>
    <cellStyle name="Calculation 2 2 18 3" xfId="6915"/>
    <cellStyle name="Calculation 2 2 18 3 2" xfId="13700"/>
    <cellStyle name="Calculation 2 2 18 4" xfId="6326"/>
    <cellStyle name="Calculation 2 2 18 4 2" xfId="13112"/>
    <cellStyle name="Calculation 2 2 18 5" xfId="3427"/>
    <cellStyle name="Calculation 2 2 18 5 2" xfId="10223"/>
    <cellStyle name="Calculation 2 2 18 6" xfId="8509"/>
    <cellStyle name="Calculation 2 2 19" xfId="1662"/>
    <cellStyle name="Calculation 2 2 19 2" xfId="5362"/>
    <cellStyle name="Calculation 2 2 19 2 2" xfId="12148"/>
    <cellStyle name="Calculation 2 2 19 3" xfId="6964"/>
    <cellStyle name="Calculation 2 2 19 3 2" xfId="13749"/>
    <cellStyle name="Calculation 2 2 19 4" xfId="4695"/>
    <cellStyle name="Calculation 2 2 19 4 2" xfId="11481"/>
    <cellStyle name="Calculation 2 2 19 5" xfId="3476"/>
    <cellStyle name="Calculation 2 2 19 5 2" xfId="10272"/>
    <cellStyle name="Calculation 2 2 19 6" xfId="8558"/>
    <cellStyle name="Calculation 2 2 2" xfId="188"/>
    <cellStyle name="Calculation 2 2 2 2" xfId="660"/>
    <cellStyle name="Calculation 2 2 2 2 2" xfId="4360"/>
    <cellStyle name="Calculation 2 2 2 2 2 2" xfId="11146"/>
    <cellStyle name="Calculation 2 2 2 2 3" xfId="5865"/>
    <cellStyle name="Calculation 2 2 2 2 3 2" xfId="12651"/>
    <cellStyle name="Calculation 2 2 2 2 4" xfId="2474"/>
    <cellStyle name="Calculation 2 2 2 2 4 2" xfId="9291"/>
    <cellStyle name="Calculation 2 2 2 2 5" xfId="7747"/>
    <cellStyle name="Calculation 2 2 2 3" xfId="1068"/>
    <cellStyle name="Calculation 2 2 2 3 2" xfId="4768"/>
    <cellStyle name="Calculation 2 2 2 3 2 2" xfId="11554"/>
    <cellStyle name="Calculation 2 2 2 3 3" xfId="5978"/>
    <cellStyle name="Calculation 2 2 2 3 3 2" xfId="12764"/>
    <cellStyle name="Calculation 2 2 2 3 4" xfId="2882"/>
    <cellStyle name="Calculation 2 2 2 3 4 2" xfId="9681"/>
    <cellStyle name="Calculation 2 2 2 3 5" xfId="7981"/>
    <cellStyle name="Calculation 2 2 2 4" xfId="3888"/>
    <cellStyle name="Calculation 2 2 2 4 2" xfId="10674"/>
    <cellStyle name="Calculation 2 2 2 5" xfId="5963"/>
    <cellStyle name="Calculation 2 2 2 5 2" xfId="12749"/>
    <cellStyle name="Calculation 2 2 2 6" xfId="2005"/>
    <cellStyle name="Calculation 2 2 2 6 2" xfId="8843"/>
    <cellStyle name="Calculation 2 2 2 7" xfId="7480"/>
    <cellStyle name="Calculation 2 2 20" xfId="1643"/>
    <cellStyle name="Calculation 2 2 20 2" xfId="5343"/>
    <cellStyle name="Calculation 2 2 20 2 2" xfId="12129"/>
    <cellStyle name="Calculation 2 2 20 3" xfId="6945"/>
    <cellStyle name="Calculation 2 2 20 3 2" xfId="13730"/>
    <cellStyle name="Calculation 2 2 20 4" xfId="3871"/>
    <cellStyle name="Calculation 2 2 20 4 2" xfId="10657"/>
    <cellStyle name="Calculation 2 2 20 5" xfId="3457"/>
    <cellStyle name="Calculation 2 2 20 5 2" xfId="10253"/>
    <cellStyle name="Calculation 2 2 20 6" xfId="8539"/>
    <cellStyle name="Calculation 2 2 21" xfId="1751"/>
    <cellStyle name="Calculation 2 2 21 2" xfId="5451"/>
    <cellStyle name="Calculation 2 2 21 2 2" xfId="12237"/>
    <cellStyle name="Calculation 2 2 21 3" xfId="7265"/>
    <cellStyle name="Calculation 2 2 21 3 2" xfId="14050"/>
    <cellStyle name="Calculation 2 2 21 4" xfId="3565"/>
    <cellStyle name="Calculation 2 2 21 4 2" xfId="10361"/>
    <cellStyle name="Calculation 2 2 21 5" xfId="8647"/>
    <cellStyle name="Calculation 2 2 22" xfId="1784"/>
    <cellStyle name="Calculation 2 2 22 2" xfId="5484"/>
    <cellStyle name="Calculation 2 2 22 2 2" xfId="12270"/>
    <cellStyle name="Calculation 2 2 22 3" xfId="7295"/>
    <cellStyle name="Calculation 2 2 22 3 2" xfId="14080"/>
    <cellStyle name="Calculation 2 2 22 4" xfId="3598"/>
    <cellStyle name="Calculation 2 2 22 4 2" xfId="10391"/>
    <cellStyle name="Calculation 2 2 22 5" xfId="8677"/>
    <cellStyle name="Calculation 2 2 23" xfId="1800"/>
    <cellStyle name="Calculation 2 2 23 2" xfId="5500"/>
    <cellStyle name="Calculation 2 2 23 2 2" xfId="12286"/>
    <cellStyle name="Calculation 2 2 23 3" xfId="7311"/>
    <cellStyle name="Calculation 2 2 23 3 2" xfId="14096"/>
    <cellStyle name="Calculation 2 2 23 4" xfId="3614"/>
    <cellStyle name="Calculation 2 2 23 4 2" xfId="10407"/>
    <cellStyle name="Calculation 2 2 23 5" xfId="8693"/>
    <cellStyle name="Calculation 2 2 24" xfId="1817"/>
    <cellStyle name="Calculation 2 2 24 2" xfId="5517"/>
    <cellStyle name="Calculation 2 2 24 2 2" xfId="12303"/>
    <cellStyle name="Calculation 2 2 24 3" xfId="7328"/>
    <cellStyle name="Calculation 2 2 24 3 2" xfId="14113"/>
    <cellStyle name="Calculation 2 2 24 4" xfId="3631"/>
    <cellStyle name="Calculation 2 2 24 4 2" xfId="10424"/>
    <cellStyle name="Calculation 2 2 24 5" xfId="8710"/>
    <cellStyle name="Calculation 2 2 25" xfId="1898"/>
    <cellStyle name="Calculation 2 2 25 2" xfId="5597"/>
    <cellStyle name="Calculation 2 2 25 2 2" xfId="12383"/>
    <cellStyle name="Calculation 2 2 25 3" xfId="7406"/>
    <cellStyle name="Calculation 2 2 25 3 2" xfId="14191"/>
    <cellStyle name="Calculation 2 2 25 4" xfId="3694"/>
    <cellStyle name="Calculation 2 2 25 4 2" xfId="10482"/>
    <cellStyle name="Calculation 2 2 25 5" xfId="8788"/>
    <cellStyle name="Calculation 2 2 26" xfId="1914"/>
    <cellStyle name="Calculation 2 2 26 2" xfId="5613"/>
    <cellStyle name="Calculation 2 2 26 2 2" xfId="12399"/>
    <cellStyle name="Calculation 2 2 26 3" xfId="7422"/>
    <cellStyle name="Calculation 2 2 26 3 2" xfId="14207"/>
    <cellStyle name="Calculation 2 2 26 4" xfId="8804"/>
    <cellStyle name="Calculation 2 2 27" xfId="3758"/>
    <cellStyle name="Calculation 2 2 27 2" xfId="10545"/>
    <cellStyle name="Calculation 2 2 28" xfId="3711"/>
    <cellStyle name="Calculation 2 2 28 2" xfId="10499"/>
    <cellStyle name="Calculation 2 2 29" xfId="7437"/>
    <cellStyle name="Calculation 2 2 3" xfId="229"/>
    <cellStyle name="Calculation 2 2 3 2" xfId="701"/>
    <cellStyle name="Calculation 2 2 3 2 2" xfId="4401"/>
    <cellStyle name="Calculation 2 2 3 2 2 2" xfId="11187"/>
    <cellStyle name="Calculation 2 2 3 2 3" xfId="3841"/>
    <cellStyle name="Calculation 2 2 3 2 3 2" xfId="10628"/>
    <cellStyle name="Calculation 2 2 3 2 4" xfId="2515"/>
    <cellStyle name="Calculation 2 2 3 2 4 2" xfId="9332"/>
    <cellStyle name="Calculation 2 2 3 2 5" xfId="7772"/>
    <cellStyle name="Calculation 2 2 3 3" xfId="1109"/>
    <cellStyle name="Calculation 2 2 3 3 2" xfId="4809"/>
    <cellStyle name="Calculation 2 2 3 3 2 2" xfId="11595"/>
    <cellStyle name="Calculation 2 2 3 3 3" xfId="3765"/>
    <cellStyle name="Calculation 2 2 3 3 3 2" xfId="10552"/>
    <cellStyle name="Calculation 2 2 3 3 4" xfId="2923"/>
    <cellStyle name="Calculation 2 2 3 3 4 2" xfId="9722"/>
    <cellStyle name="Calculation 2 2 3 3 5" xfId="8022"/>
    <cellStyle name="Calculation 2 2 3 4" xfId="3929"/>
    <cellStyle name="Calculation 2 2 3 4 2" xfId="10715"/>
    <cellStyle name="Calculation 2 2 3 5" xfId="5996"/>
    <cellStyle name="Calculation 2 2 3 5 2" xfId="12782"/>
    <cellStyle name="Calculation 2 2 3 6" xfId="2046"/>
    <cellStyle name="Calculation 2 2 3 6 2" xfId="8884"/>
    <cellStyle name="Calculation 2 2 3 7" xfId="7505"/>
    <cellStyle name="Calculation 2 2 4" xfId="288"/>
    <cellStyle name="Calculation 2 2 4 2" xfId="760"/>
    <cellStyle name="Calculation 2 2 4 2 2" xfId="4460"/>
    <cellStyle name="Calculation 2 2 4 2 2 2" xfId="11246"/>
    <cellStyle name="Calculation 2 2 4 2 3" xfId="6450"/>
    <cellStyle name="Calculation 2 2 4 2 3 2" xfId="13235"/>
    <cellStyle name="Calculation 2 2 4 2 4" xfId="2574"/>
    <cellStyle name="Calculation 2 2 4 2 4 2" xfId="9388"/>
    <cellStyle name="Calculation 2 2 4 2 5" xfId="7805"/>
    <cellStyle name="Calculation 2 2 4 3" xfId="1165"/>
    <cellStyle name="Calculation 2 2 4 3 2" xfId="4865"/>
    <cellStyle name="Calculation 2 2 4 3 2 2" xfId="11651"/>
    <cellStyle name="Calculation 2 2 4 3 3" xfId="5837"/>
    <cellStyle name="Calculation 2 2 4 3 3 2" xfId="12623"/>
    <cellStyle name="Calculation 2 2 4 3 4" xfId="2979"/>
    <cellStyle name="Calculation 2 2 4 3 4 2" xfId="9778"/>
    <cellStyle name="Calculation 2 2 4 3 5" xfId="8078"/>
    <cellStyle name="Calculation 2 2 4 4" xfId="3988"/>
    <cellStyle name="Calculation 2 2 4 4 2" xfId="10774"/>
    <cellStyle name="Calculation 2 2 4 5" xfId="5881"/>
    <cellStyle name="Calculation 2 2 4 5 2" xfId="12667"/>
    <cellStyle name="Calculation 2 2 4 6" xfId="2105"/>
    <cellStyle name="Calculation 2 2 4 6 2" xfId="8940"/>
    <cellStyle name="Calculation 2 2 4 7" xfId="7538"/>
    <cellStyle name="Calculation 2 2 5" xfId="307"/>
    <cellStyle name="Calculation 2 2 5 2" xfId="779"/>
    <cellStyle name="Calculation 2 2 5 2 2" xfId="4479"/>
    <cellStyle name="Calculation 2 2 5 2 2 2" xfId="11265"/>
    <cellStyle name="Calculation 2 2 5 2 3" xfId="6334"/>
    <cellStyle name="Calculation 2 2 5 2 3 2" xfId="13120"/>
    <cellStyle name="Calculation 2 2 5 2 4" xfId="2593"/>
    <cellStyle name="Calculation 2 2 5 2 4 2" xfId="9404"/>
    <cellStyle name="Calculation 2 2 5 2 5" xfId="7814"/>
    <cellStyle name="Calculation 2 2 5 3" xfId="1181"/>
    <cellStyle name="Calculation 2 2 5 3 2" xfId="4881"/>
    <cellStyle name="Calculation 2 2 5 3 2 2" xfId="11667"/>
    <cellStyle name="Calculation 2 2 5 3 3" xfId="7174"/>
    <cellStyle name="Calculation 2 2 5 3 3 2" xfId="13959"/>
    <cellStyle name="Calculation 2 2 5 3 4" xfId="2995"/>
    <cellStyle name="Calculation 2 2 5 3 4 2" xfId="9794"/>
    <cellStyle name="Calculation 2 2 5 3 5" xfId="8094"/>
    <cellStyle name="Calculation 2 2 5 4" xfId="4007"/>
    <cellStyle name="Calculation 2 2 5 4 2" xfId="10793"/>
    <cellStyle name="Calculation 2 2 5 5" xfId="5791"/>
    <cellStyle name="Calculation 2 2 5 5 2" xfId="12577"/>
    <cellStyle name="Calculation 2 2 5 6" xfId="2124"/>
    <cellStyle name="Calculation 2 2 5 6 2" xfId="8956"/>
    <cellStyle name="Calculation 2 2 5 7" xfId="7547"/>
    <cellStyle name="Calculation 2 2 6" xfId="343"/>
    <cellStyle name="Calculation 2 2 6 2" xfId="815"/>
    <cellStyle name="Calculation 2 2 6 2 2" xfId="4515"/>
    <cellStyle name="Calculation 2 2 6 2 2 2" xfId="11301"/>
    <cellStyle name="Calculation 2 2 6 2 3" xfId="6711"/>
    <cellStyle name="Calculation 2 2 6 2 3 2" xfId="13496"/>
    <cellStyle name="Calculation 2 2 6 2 4" xfId="2629"/>
    <cellStyle name="Calculation 2 2 6 2 4 2" xfId="9440"/>
    <cellStyle name="Calculation 2 2 6 2 5" xfId="7835"/>
    <cellStyle name="Calculation 2 2 6 3" xfId="1217"/>
    <cellStyle name="Calculation 2 2 6 3 2" xfId="4917"/>
    <cellStyle name="Calculation 2 2 6 3 2 2" xfId="11703"/>
    <cellStyle name="Calculation 2 2 6 3 3" xfId="5703"/>
    <cellStyle name="Calculation 2 2 6 3 3 2" xfId="12489"/>
    <cellStyle name="Calculation 2 2 6 3 4" xfId="3031"/>
    <cellStyle name="Calculation 2 2 6 3 4 2" xfId="9830"/>
    <cellStyle name="Calculation 2 2 6 3 5" xfId="8130"/>
    <cellStyle name="Calculation 2 2 6 4" xfId="4043"/>
    <cellStyle name="Calculation 2 2 6 4 2" xfId="10829"/>
    <cellStyle name="Calculation 2 2 6 5" xfId="6437"/>
    <cellStyle name="Calculation 2 2 6 5 2" xfId="13223"/>
    <cellStyle name="Calculation 2 2 6 6" xfId="2160"/>
    <cellStyle name="Calculation 2 2 6 6 2" xfId="8992"/>
    <cellStyle name="Calculation 2 2 6 7" xfId="7568"/>
    <cellStyle name="Calculation 2 2 7" xfId="379"/>
    <cellStyle name="Calculation 2 2 7 2" xfId="851"/>
    <cellStyle name="Calculation 2 2 7 2 2" xfId="4551"/>
    <cellStyle name="Calculation 2 2 7 2 2 2" xfId="11337"/>
    <cellStyle name="Calculation 2 2 7 2 3" xfId="5744"/>
    <cellStyle name="Calculation 2 2 7 2 3 2" xfId="12530"/>
    <cellStyle name="Calculation 2 2 7 2 4" xfId="2665"/>
    <cellStyle name="Calculation 2 2 7 2 4 2" xfId="9476"/>
    <cellStyle name="Calculation 2 2 7 2 5" xfId="7856"/>
    <cellStyle name="Calculation 2 2 7 3" xfId="1253"/>
    <cellStyle name="Calculation 2 2 7 3 2" xfId="4953"/>
    <cellStyle name="Calculation 2 2 7 3 2 2" xfId="11739"/>
    <cellStyle name="Calculation 2 2 7 3 3" xfId="4263"/>
    <cellStyle name="Calculation 2 2 7 3 3 2" xfId="11049"/>
    <cellStyle name="Calculation 2 2 7 3 4" xfId="3067"/>
    <cellStyle name="Calculation 2 2 7 3 4 2" xfId="9866"/>
    <cellStyle name="Calculation 2 2 7 3 5" xfId="8166"/>
    <cellStyle name="Calculation 2 2 7 4" xfId="4079"/>
    <cellStyle name="Calculation 2 2 7 4 2" xfId="10865"/>
    <cellStyle name="Calculation 2 2 7 5" xfId="6203"/>
    <cellStyle name="Calculation 2 2 7 5 2" xfId="12989"/>
    <cellStyle name="Calculation 2 2 7 6" xfId="2196"/>
    <cellStyle name="Calculation 2 2 7 6 2" xfId="9028"/>
    <cellStyle name="Calculation 2 2 7 7" xfId="7589"/>
    <cellStyle name="Calculation 2 2 8" xfId="428"/>
    <cellStyle name="Calculation 2 2 8 2" xfId="900"/>
    <cellStyle name="Calculation 2 2 8 2 2" xfId="4600"/>
    <cellStyle name="Calculation 2 2 8 2 2 2" xfId="11386"/>
    <cellStyle name="Calculation 2 2 8 2 3" xfId="7155"/>
    <cellStyle name="Calculation 2 2 8 2 3 2" xfId="13940"/>
    <cellStyle name="Calculation 2 2 8 2 4" xfId="2714"/>
    <cellStyle name="Calculation 2 2 8 2 4 2" xfId="9522"/>
    <cellStyle name="Calculation 2 2 8 2 5" xfId="7882"/>
    <cellStyle name="Calculation 2 2 8 3" xfId="1299"/>
    <cellStyle name="Calculation 2 2 8 3 2" xfId="4999"/>
    <cellStyle name="Calculation 2 2 8 3 2 2" xfId="11785"/>
    <cellStyle name="Calculation 2 2 8 3 3" xfId="6041"/>
    <cellStyle name="Calculation 2 2 8 3 3 2" xfId="12827"/>
    <cellStyle name="Calculation 2 2 8 3 4" xfId="3113"/>
    <cellStyle name="Calculation 2 2 8 3 4 2" xfId="9912"/>
    <cellStyle name="Calculation 2 2 8 3 5" xfId="8212"/>
    <cellStyle name="Calculation 2 2 8 4" xfId="4128"/>
    <cellStyle name="Calculation 2 2 8 4 2" xfId="10914"/>
    <cellStyle name="Calculation 2 2 8 5" xfId="6083"/>
    <cellStyle name="Calculation 2 2 8 5 2" xfId="12869"/>
    <cellStyle name="Calculation 2 2 8 6" xfId="2245"/>
    <cellStyle name="Calculation 2 2 8 6 2" xfId="9074"/>
    <cellStyle name="Calculation 2 2 8 7" xfId="7615"/>
    <cellStyle name="Calculation 2 2 9" xfId="468"/>
    <cellStyle name="Calculation 2 2 9 2" xfId="940"/>
    <cellStyle name="Calculation 2 2 9 2 2" xfId="4640"/>
    <cellStyle name="Calculation 2 2 9 2 2 2" xfId="11426"/>
    <cellStyle name="Calculation 2 2 9 2 3" xfId="5722"/>
    <cellStyle name="Calculation 2 2 9 2 3 2" xfId="12508"/>
    <cellStyle name="Calculation 2 2 9 2 4" xfId="2754"/>
    <cellStyle name="Calculation 2 2 9 2 4 2" xfId="9559"/>
    <cellStyle name="Calculation 2 2 9 2 5" xfId="7903"/>
    <cellStyle name="Calculation 2 2 9 3" xfId="1336"/>
    <cellStyle name="Calculation 2 2 9 3 2" xfId="5036"/>
    <cellStyle name="Calculation 2 2 9 3 2 2" xfId="11822"/>
    <cellStyle name="Calculation 2 2 9 3 3" xfId="6354"/>
    <cellStyle name="Calculation 2 2 9 3 3 2" xfId="13140"/>
    <cellStyle name="Calculation 2 2 9 3 4" xfId="3150"/>
    <cellStyle name="Calculation 2 2 9 3 4 2" xfId="9949"/>
    <cellStyle name="Calculation 2 2 9 3 5" xfId="8249"/>
    <cellStyle name="Calculation 2 2 9 4" xfId="4168"/>
    <cellStyle name="Calculation 2 2 9 4 2" xfId="10954"/>
    <cellStyle name="Calculation 2 2 9 5" xfId="6084"/>
    <cellStyle name="Calculation 2 2 9 5 2" xfId="12870"/>
    <cellStyle name="Calculation 2 2 9 6" xfId="2285"/>
    <cellStyle name="Calculation 2 2 9 6 2" xfId="9111"/>
    <cellStyle name="Calculation 2 2 9 7" xfId="7636"/>
    <cellStyle name="Calculation 2 20" xfId="1460"/>
    <cellStyle name="Calculation 2 20 2" xfId="5160"/>
    <cellStyle name="Calculation 2 20 2 2" xfId="11946"/>
    <cellStyle name="Calculation 2 20 3" xfId="6764"/>
    <cellStyle name="Calculation 2 20 3 2" xfId="13549"/>
    <cellStyle name="Calculation 2 20 4" xfId="5949"/>
    <cellStyle name="Calculation 2 20 4 2" xfId="12735"/>
    <cellStyle name="Calculation 2 20 5" xfId="3274"/>
    <cellStyle name="Calculation 2 20 5 2" xfId="10073"/>
    <cellStyle name="Calculation 2 20 6" xfId="8359"/>
    <cellStyle name="Calculation 2 21" xfId="1633"/>
    <cellStyle name="Calculation 2 21 2" xfId="5333"/>
    <cellStyle name="Calculation 2 21 2 2" xfId="12119"/>
    <cellStyle name="Calculation 2 21 3" xfId="6935"/>
    <cellStyle name="Calculation 2 21 3 2" xfId="13720"/>
    <cellStyle name="Calculation 2 21 4" xfId="4417"/>
    <cellStyle name="Calculation 2 21 4 2" xfId="11203"/>
    <cellStyle name="Calculation 2 21 5" xfId="3447"/>
    <cellStyle name="Calculation 2 21 5 2" xfId="10243"/>
    <cellStyle name="Calculation 2 21 6" xfId="8529"/>
    <cellStyle name="Calculation 2 22" xfId="1634"/>
    <cellStyle name="Calculation 2 22 2" xfId="5334"/>
    <cellStyle name="Calculation 2 22 2 2" xfId="12120"/>
    <cellStyle name="Calculation 2 22 3" xfId="6936"/>
    <cellStyle name="Calculation 2 22 3 2" xfId="13721"/>
    <cellStyle name="Calculation 2 22 4" xfId="3816"/>
    <cellStyle name="Calculation 2 22 4 2" xfId="10603"/>
    <cellStyle name="Calculation 2 22 5" xfId="3448"/>
    <cellStyle name="Calculation 2 22 5 2" xfId="10244"/>
    <cellStyle name="Calculation 2 22 6" xfId="8530"/>
    <cellStyle name="Calculation 2 23" xfId="1659"/>
    <cellStyle name="Calculation 2 23 2" xfId="5359"/>
    <cellStyle name="Calculation 2 23 2 2" xfId="12145"/>
    <cellStyle name="Calculation 2 23 3" xfId="6961"/>
    <cellStyle name="Calculation 2 23 3 2" xfId="13746"/>
    <cellStyle name="Calculation 2 23 4" xfId="3843"/>
    <cellStyle name="Calculation 2 23 4 2" xfId="10630"/>
    <cellStyle name="Calculation 2 23 5" xfId="3473"/>
    <cellStyle name="Calculation 2 23 5 2" xfId="10269"/>
    <cellStyle name="Calculation 2 23 6" xfId="8555"/>
    <cellStyle name="Calculation 2 24" xfId="1774"/>
    <cellStyle name="Calculation 2 24 2" xfId="5474"/>
    <cellStyle name="Calculation 2 24 2 2" xfId="12260"/>
    <cellStyle name="Calculation 2 24 3" xfId="7288"/>
    <cellStyle name="Calculation 2 24 3 2" xfId="14073"/>
    <cellStyle name="Calculation 2 24 4" xfId="3588"/>
    <cellStyle name="Calculation 2 24 4 2" xfId="10384"/>
    <cellStyle name="Calculation 2 24 5" xfId="8670"/>
    <cellStyle name="Calculation 2 25" xfId="1708"/>
    <cellStyle name="Calculation 2 25 2" xfId="5408"/>
    <cellStyle name="Calculation 2 25 2 2" xfId="12194"/>
    <cellStyle name="Calculation 2 25 3" xfId="7222"/>
    <cellStyle name="Calculation 2 25 3 2" xfId="14007"/>
    <cellStyle name="Calculation 2 25 4" xfId="3522"/>
    <cellStyle name="Calculation 2 25 4 2" xfId="10318"/>
    <cellStyle name="Calculation 2 25 5" xfId="8604"/>
    <cellStyle name="Calculation 2 26" xfId="1736"/>
    <cellStyle name="Calculation 2 26 2" xfId="5436"/>
    <cellStyle name="Calculation 2 26 2 2" xfId="12222"/>
    <cellStyle name="Calculation 2 26 3" xfId="7250"/>
    <cellStyle name="Calculation 2 26 3 2" xfId="14035"/>
    <cellStyle name="Calculation 2 26 4" xfId="3550"/>
    <cellStyle name="Calculation 2 26 4 2" xfId="10346"/>
    <cellStyle name="Calculation 2 26 5" xfId="8632"/>
    <cellStyle name="Calculation 2 27" xfId="1826"/>
    <cellStyle name="Calculation 2 27 2" xfId="5526"/>
    <cellStyle name="Calculation 2 27 2 2" xfId="12312"/>
    <cellStyle name="Calculation 2 27 3" xfId="7337"/>
    <cellStyle name="Calculation 2 27 3 2" xfId="14122"/>
    <cellStyle name="Calculation 2 27 4" xfId="3638"/>
    <cellStyle name="Calculation 2 27 4 2" xfId="10431"/>
    <cellStyle name="Calculation 2 27 5" xfId="8719"/>
    <cellStyle name="Calculation 2 28" xfId="1849"/>
    <cellStyle name="Calculation 2 28 2" xfId="5549"/>
    <cellStyle name="Calculation 2 28 2 2" xfId="12335"/>
    <cellStyle name="Calculation 2 28 3" xfId="7360"/>
    <cellStyle name="Calculation 2 28 3 2" xfId="14145"/>
    <cellStyle name="Calculation 2 28 4" xfId="3658"/>
    <cellStyle name="Calculation 2 28 4 2" xfId="10450"/>
    <cellStyle name="Calculation 2 28 5" xfId="8742"/>
    <cellStyle name="Calculation 2 29" xfId="1896"/>
    <cellStyle name="Calculation 2 29 2" xfId="5595"/>
    <cellStyle name="Calculation 2 29 2 2" xfId="12381"/>
    <cellStyle name="Calculation 2 29 3" xfId="7404"/>
    <cellStyle name="Calculation 2 29 3 2" xfId="14189"/>
    <cellStyle name="Calculation 2 29 4" xfId="8786"/>
    <cellStyle name="Calculation 2 3" xfId="101"/>
    <cellStyle name="Calculation 2 3 10" xfId="510"/>
    <cellStyle name="Calculation 2 3 10 2" xfId="982"/>
    <cellStyle name="Calculation 2 3 10 2 2" xfId="4682"/>
    <cellStyle name="Calculation 2 3 10 2 2 2" xfId="11468"/>
    <cellStyle name="Calculation 2 3 10 2 3" xfId="6012"/>
    <cellStyle name="Calculation 2 3 10 2 3 2" xfId="12798"/>
    <cellStyle name="Calculation 2 3 10 2 4" xfId="2796"/>
    <cellStyle name="Calculation 2 3 10 2 4 2" xfId="9601"/>
    <cellStyle name="Calculation 2 3 10 2 5" xfId="7927"/>
    <cellStyle name="Calculation 2 3 10 3" xfId="1378"/>
    <cellStyle name="Calculation 2 3 10 3 2" xfId="5078"/>
    <cellStyle name="Calculation 2 3 10 3 2 2" xfId="11864"/>
    <cellStyle name="Calculation 2 3 10 3 3" xfId="6729"/>
    <cellStyle name="Calculation 2 3 10 3 3 2" xfId="13514"/>
    <cellStyle name="Calculation 2 3 10 3 4" xfId="3192"/>
    <cellStyle name="Calculation 2 3 10 3 4 2" xfId="9991"/>
    <cellStyle name="Calculation 2 3 10 3 5" xfId="8289"/>
    <cellStyle name="Calculation 2 3 10 4" xfId="4210"/>
    <cellStyle name="Calculation 2 3 10 4 2" xfId="10996"/>
    <cellStyle name="Calculation 2 3 10 5" xfId="6587"/>
    <cellStyle name="Calculation 2 3 10 5 2" xfId="13372"/>
    <cellStyle name="Calculation 2 3 10 6" xfId="2327"/>
    <cellStyle name="Calculation 2 3 10 6 2" xfId="9153"/>
    <cellStyle name="Calculation 2 3 10 7" xfId="7660"/>
    <cellStyle name="Calculation 2 3 11" xfId="549"/>
    <cellStyle name="Calculation 2 3 11 2" xfId="1021"/>
    <cellStyle name="Calculation 2 3 11 2 2" xfId="4721"/>
    <cellStyle name="Calculation 2 3 11 2 2 2" xfId="11507"/>
    <cellStyle name="Calculation 2 3 11 2 3" xfId="4276"/>
    <cellStyle name="Calculation 2 3 11 2 3 2" xfId="11062"/>
    <cellStyle name="Calculation 2 3 11 2 4" xfId="2835"/>
    <cellStyle name="Calculation 2 3 11 2 4 2" xfId="9637"/>
    <cellStyle name="Calculation 2 3 11 2 5" xfId="7948"/>
    <cellStyle name="Calculation 2 3 11 3" xfId="1414"/>
    <cellStyle name="Calculation 2 3 11 3 2" xfId="5114"/>
    <cellStyle name="Calculation 2 3 11 3 2 2" xfId="11900"/>
    <cellStyle name="Calculation 2 3 11 3 3" xfId="5640"/>
    <cellStyle name="Calculation 2 3 11 3 3 2" xfId="12426"/>
    <cellStyle name="Calculation 2 3 11 3 4" xfId="3228"/>
    <cellStyle name="Calculation 2 3 11 3 4 2" xfId="10027"/>
    <cellStyle name="Calculation 2 3 11 3 5" xfId="8316"/>
    <cellStyle name="Calculation 2 3 11 4" xfId="4249"/>
    <cellStyle name="Calculation 2 3 11 4 2" xfId="11035"/>
    <cellStyle name="Calculation 2 3 11 5" xfId="5850"/>
    <cellStyle name="Calculation 2 3 11 5 2" xfId="12636"/>
    <cellStyle name="Calculation 2 3 11 6" xfId="2366"/>
    <cellStyle name="Calculation 2 3 11 6 2" xfId="9189"/>
    <cellStyle name="Calculation 2 3 11 7" xfId="7681"/>
    <cellStyle name="Calculation 2 3 12" xfId="607"/>
    <cellStyle name="Calculation 2 3 12 2" xfId="4307"/>
    <cellStyle name="Calculation 2 3 12 2 2" xfId="11093"/>
    <cellStyle name="Calculation 2 3 12 3" xfId="5723"/>
    <cellStyle name="Calculation 2 3 12 3 2" xfId="12509"/>
    <cellStyle name="Calculation 2 3 12 4" xfId="2422"/>
    <cellStyle name="Calculation 2 3 12 4 2" xfId="9241"/>
    <cellStyle name="Calculation 2 3 12 5" xfId="7716"/>
    <cellStyle name="Calculation 2 3 13" xfId="566"/>
    <cellStyle name="Calculation 2 3 13 2" xfId="4266"/>
    <cellStyle name="Calculation 2 3 13 2 2" xfId="11052"/>
    <cellStyle name="Calculation 2 3 13 3" xfId="7185"/>
    <cellStyle name="Calculation 2 3 13 3 2" xfId="13970"/>
    <cellStyle name="Calculation 2 3 13 4" xfId="2383"/>
    <cellStyle name="Calculation 2 3 13 4 2" xfId="9203"/>
    <cellStyle name="Calculation 2 3 13 5" xfId="7689"/>
    <cellStyle name="Calculation 2 3 14" xfId="1494"/>
    <cellStyle name="Calculation 2 3 14 2" xfId="5194"/>
    <cellStyle name="Calculation 2 3 14 2 2" xfId="11980"/>
    <cellStyle name="Calculation 2 3 14 3" xfId="5743"/>
    <cellStyle name="Calculation 2 3 14 3 2" xfId="12529"/>
    <cellStyle name="Calculation 2 3 14 4" xfId="3308"/>
    <cellStyle name="Calculation 2 3 14 4 2" xfId="10107"/>
    <cellStyle name="Calculation 2 3 14 5" xfId="8393"/>
    <cellStyle name="Calculation 2 3 15" xfId="1558"/>
    <cellStyle name="Calculation 2 3 15 2" xfId="5258"/>
    <cellStyle name="Calculation 2 3 15 2 2" xfId="12044"/>
    <cellStyle name="Calculation 2 3 15 3" xfId="6860"/>
    <cellStyle name="Calculation 2 3 15 3 2" xfId="13645"/>
    <cellStyle name="Calculation 2 3 15 4" xfId="5923"/>
    <cellStyle name="Calculation 2 3 15 4 2" xfId="12709"/>
    <cellStyle name="Calculation 2 3 15 5" xfId="3372"/>
    <cellStyle name="Calculation 2 3 15 5 2" xfId="10168"/>
    <cellStyle name="Calculation 2 3 15 6" xfId="8454"/>
    <cellStyle name="Calculation 2 3 16" xfId="1592"/>
    <cellStyle name="Calculation 2 3 16 2" xfId="5292"/>
    <cellStyle name="Calculation 2 3 16 2 2" xfId="12078"/>
    <cellStyle name="Calculation 2 3 16 3" xfId="6894"/>
    <cellStyle name="Calculation 2 3 16 3 2" xfId="13679"/>
    <cellStyle name="Calculation 2 3 16 4" xfId="7046"/>
    <cellStyle name="Calculation 2 3 16 4 2" xfId="13831"/>
    <cellStyle name="Calculation 2 3 16 5" xfId="3406"/>
    <cellStyle name="Calculation 2 3 16 5 2" xfId="10202"/>
    <cellStyle name="Calculation 2 3 16 6" xfId="8488"/>
    <cellStyle name="Calculation 2 3 17" xfId="1620"/>
    <cellStyle name="Calculation 2 3 17 2" xfId="5320"/>
    <cellStyle name="Calculation 2 3 17 2 2" xfId="12106"/>
    <cellStyle name="Calculation 2 3 17 3" xfId="6922"/>
    <cellStyle name="Calculation 2 3 17 3 2" xfId="13707"/>
    <cellStyle name="Calculation 2 3 17 4" xfId="5831"/>
    <cellStyle name="Calculation 2 3 17 4 2" xfId="12617"/>
    <cellStyle name="Calculation 2 3 17 5" xfId="3434"/>
    <cellStyle name="Calculation 2 3 17 5 2" xfId="10230"/>
    <cellStyle name="Calculation 2 3 17 6" xfId="8516"/>
    <cellStyle name="Calculation 2 3 18" xfId="1518"/>
    <cellStyle name="Calculation 2 3 18 2" xfId="5218"/>
    <cellStyle name="Calculation 2 3 18 2 2" xfId="12004"/>
    <cellStyle name="Calculation 2 3 18 3" xfId="6820"/>
    <cellStyle name="Calculation 2 3 18 3 2" xfId="13605"/>
    <cellStyle name="Calculation 2 3 18 4" xfId="5926"/>
    <cellStyle name="Calculation 2 3 18 4 2" xfId="12712"/>
    <cellStyle name="Calculation 2 3 18 5" xfId="3332"/>
    <cellStyle name="Calculation 2 3 18 5 2" xfId="10131"/>
    <cellStyle name="Calculation 2 3 18 6" xfId="8417"/>
    <cellStyle name="Calculation 2 3 19" xfId="1666"/>
    <cellStyle name="Calculation 2 3 19 2" xfId="5366"/>
    <cellStyle name="Calculation 2 3 19 2 2" xfId="12152"/>
    <cellStyle name="Calculation 2 3 19 3" xfId="6968"/>
    <cellStyle name="Calculation 2 3 19 3 2" xfId="13753"/>
    <cellStyle name="Calculation 2 3 19 4" xfId="5233"/>
    <cellStyle name="Calculation 2 3 19 4 2" xfId="12019"/>
    <cellStyle name="Calculation 2 3 19 5" xfId="3480"/>
    <cellStyle name="Calculation 2 3 19 5 2" xfId="10276"/>
    <cellStyle name="Calculation 2 3 19 6" xfId="8562"/>
    <cellStyle name="Calculation 2 3 2" xfId="184"/>
    <cellStyle name="Calculation 2 3 2 2" xfId="656"/>
    <cellStyle name="Calculation 2 3 2 2 2" xfId="4356"/>
    <cellStyle name="Calculation 2 3 2 2 2 2" xfId="11142"/>
    <cellStyle name="Calculation 2 3 2 2 3" xfId="6006"/>
    <cellStyle name="Calculation 2 3 2 2 3 2" xfId="12792"/>
    <cellStyle name="Calculation 2 3 2 2 4" xfId="2470"/>
    <cellStyle name="Calculation 2 3 2 2 4 2" xfId="9287"/>
    <cellStyle name="Calculation 2 3 2 2 5" xfId="7745"/>
    <cellStyle name="Calculation 2 3 2 3" xfId="1064"/>
    <cellStyle name="Calculation 2 3 2 3 2" xfId="4764"/>
    <cellStyle name="Calculation 2 3 2 3 2 2" xfId="11550"/>
    <cellStyle name="Calculation 2 3 2 3 3" xfId="6432"/>
    <cellStyle name="Calculation 2 3 2 3 3 2" xfId="13218"/>
    <cellStyle name="Calculation 2 3 2 3 4" xfId="2878"/>
    <cellStyle name="Calculation 2 3 2 3 4 2" xfId="9677"/>
    <cellStyle name="Calculation 2 3 2 3 5" xfId="7977"/>
    <cellStyle name="Calculation 2 3 2 4" xfId="3884"/>
    <cellStyle name="Calculation 2 3 2 4 2" xfId="10670"/>
    <cellStyle name="Calculation 2 3 2 5" xfId="6395"/>
    <cellStyle name="Calculation 2 3 2 5 2" xfId="13181"/>
    <cellStyle name="Calculation 2 3 2 6" xfId="2001"/>
    <cellStyle name="Calculation 2 3 2 6 2" xfId="8839"/>
    <cellStyle name="Calculation 2 3 2 7" xfId="7478"/>
    <cellStyle name="Calculation 2 3 20" xfId="1649"/>
    <cellStyle name="Calculation 2 3 20 2" xfId="5349"/>
    <cellStyle name="Calculation 2 3 20 2 2" xfId="12135"/>
    <cellStyle name="Calculation 2 3 20 3" xfId="6951"/>
    <cellStyle name="Calculation 2 3 20 3 2" xfId="13736"/>
    <cellStyle name="Calculation 2 3 20 4" xfId="3707"/>
    <cellStyle name="Calculation 2 3 20 4 2" xfId="10495"/>
    <cellStyle name="Calculation 2 3 20 5" xfId="3463"/>
    <cellStyle name="Calculation 2 3 20 5 2" xfId="10259"/>
    <cellStyle name="Calculation 2 3 20 6" xfId="8545"/>
    <cellStyle name="Calculation 2 3 21" xfId="1748"/>
    <cellStyle name="Calculation 2 3 21 2" xfId="5448"/>
    <cellStyle name="Calculation 2 3 21 2 2" xfId="12234"/>
    <cellStyle name="Calculation 2 3 21 3" xfId="7262"/>
    <cellStyle name="Calculation 2 3 21 3 2" xfId="14047"/>
    <cellStyle name="Calculation 2 3 21 4" xfId="3562"/>
    <cellStyle name="Calculation 2 3 21 4 2" xfId="10358"/>
    <cellStyle name="Calculation 2 3 21 5" xfId="8644"/>
    <cellStyle name="Calculation 2 3 22" xfId="1788"/>
    <cellStyle name="Calculation 2 3 22 2" xfId="5488"/>
    <cellStyle name="Calculation 2 3 22 2 2" xfId="12274"/>
    <cellStyle name="Calculation 2 3 22 3" xfId="7299"/>
    <cellStyle name="Calculation 2 3 22 3 2" xfId="14084"/>
    <cellStyle name="Calculation 2 3 22 4" xfId="3602"/>
    <cellStyle name="Calculation 2 3 22 4 2" xfId="10395"/>
    <cellStyle name="Calculation 2 3 22 5" xfId="8681"/>
    <cellStyle name="Calculation 2 3 23" xfId="1804"/>
    <cellStyle name="Calculation 2 3 23 2" xfId="5504"/>
    <cellStyle name="Calculation 2 3 23 2 2" xfId="12290"/>
    <cellStyle name="Calculation 2 3 23 3" xfId="7315"/>
    <cellStyle name="Calculation 2 3 23 3 2" xfId="14100"/>
    <cellStyle name="Calculation 2 3 23 4" xfId="3618"/>
    <cellStyle name="Calculation 2 3 23 4 2" xfId="10411"/>
    <cellStyle name="Calculation 2 3 23 5" xfId="8697"/>
    <cellStyle name="Calculation 2 3 24" xfId="1872"/>
    <cellStyle name="Calculation 2 3 24 2" xfId="5571"/>
    <cellStyle name="Calculation 2 3 24 2 2" xfId="12357"/>
    <cellStyle name="Calculation 2 3 24 3" xfId="7380"/>
    <cellStyle name="Calculation 2 3 24 3 2" xfId="14165"/>
    <cellStyle name="Calculation 2 3 24 4" xfId="3675"/>
    <cellStyle name="Calculation 2 3 24 4 2" xfId="10464"/>
    <cellStyle name="Calculation 2 3 24 5" xfId="8762"/>
    <cellStyle name="Calculation 2 3 25" xfId="1902"/>
    <cellStyle name="Calculation 2 3 25 2" xfId="5601"/>
    <cellStyle name="Calculation 2 3 25 2 2" xfId="12387"/>
    <cellStyle name="Calculation 2 3 25 3" xfId="7410"/>
    <cellStyle name="Calculation 2 3 25 3 2" xfId="14195"/>
    <cellStyle name="Calculation 2 3 25 4" xfId="3697"/>
    <cellStyle name="Calculation 2 3 25 4 2" xfId="10485"/>
    <cellStyle name="Calculation 2 3 25 5" xfId="8792"/>
    <cellStyle name="Calculation 2 3 26" xfId="1917"/>
    <cellStyle name="Calculation 2 3 26 2" xfId="5616"/>
    <cellStyle name="Calculation 2 3 26 2 2" xfId="12402"/>
    <cellStyle name="Calculation 2 3 26 3" xfId="7425"/>
    <cellStyle name="Calculation 2 3 26 3 2" xfId="14210"/>
    <cellStyle name="Calculation 2 3 26 4" xfId="8807"/>
    <cellStyle name="Calculation 2 3 27" xfId="3802"/>
    <cellStyle name="Calculation 2 3 27 2" xfId="10589"/>
    <cellStyle name="Calculation 2 3 28" xfId="6255"/>
    <cellStyle name="Calculation 2 3 28 2" xfId="13041"/>
    <cellStyle name="Calculation 2 3 29" xfId="7452"/>
    <cellStyle name="Calculation 2 3 3" xfId="233"/>
    <cellStyle name="Calculation 2 3 3 2" xfId="705"/>
    <cellStyle name="Calculation 2 3 3 2 2" xfId="4405"/>
    <cellStyle name="Calculation 2 3 3 2 2 2" xfId="11191"/>
    <cellStyle name="Calculation 2 3 3 2 3" xfId="6630"/>
    <cellStyle name="Calculation 2 3 3 2 3 2" xfId="13415"/>
    <cellStyle name="Calculation 2 3 3 2 4" xfId="2519"/>
    <cellStyle name="Calculation 2 3 3 2 4 2" xfId="9336"/>
    <cellStyle name="Calculation 2 3 3 2 5" xfId="7774"/>
    <cellStyle name="Calculation 2 3 3 3" xfId="1113"/>
    <cellStyle name="Calculation 2 3 3 3 2" xfId="4813"/>
    <cellStyle name="Calculation 2 3 3 3 2 2" xfId="11599"/>
    <cellStyle name="Calculation 2 3 3 3 3" xfId="6730"/>
    <cellStyle name="Calculation 2 3 3 3 3 2" xfId="13515"/>
    <cellStyle name="Calculation 2 3 3 3 4" xfId="2927"/>
    <cellStyle name="Calculation 2 3 3 3 4 2" xfId="9726"/>
    <cellStyle name="Calculation 2 3 3 3 5" xfId="8026"/>
    <cellStyle name="Calculation 2 3 3 4" xfId="3933"/>
    <cellStyle name="Calculation 2 3 3 4 2" xfId="10719"/>
    <cellStyle name="Calculation 2 3 3 5" xfId="6691"/>
    <cellStyle name="Calculation 2 3 3 5 2" xfId="13476"/>
    <cellStyle name="Calculation 2 3 3 6" xfId="2050"/>
    <cellStyle name="Calculation 2 3 3 6 2" xfId="8888"/>
    <cellStyle name="Calculation 2 3 3 7" xfId="7507"/>
    <cellStyle name="Calculation 2 3 4" xfId="292"/>
    <cellStyle name="Calculation 2 3 4 2" xfId="764"/>
    <cellStyle name="Calculation 2 3 4 2 2" xfId="4464"/>
    <cellStyle name="Calculation 2 3 4 2 2 2" xfId="11250"/>
    <cellStyle name="Calculation 2 3 4 2 3" xfId="7172"/>
    <cellStyle name="Calculation 2 3 4 2 3 2" xfId="13957"/>
    <cellStyle name="Calculation 2 3 4 2 4" xfId="2578"/>
    <cellStyle name="Calculation 2 3 4 2 4 2" xfId="9392"/>
    <cellStyle name="Calculation 2 3 4 2 5" xfId="7807"/>
    <cellStyle name="Calculation 2 3 4 3" xfId="1169"/>
    <cellStyle name="Calculation 2 3 4 3 2" xfId="4869"/>
    <cellStyle name="Calculation 2 3 4 3 2 2" xfId="11655"/>
    <cellStyle name="Calculation 2 3 4 3 3" xfId="6541"/>
    <cellStyle name="Calculation 2 3 4 3 3 2" xfId="13326"/>
    <cellStyle name="Calculation 2 3 4 3 4" xfId="2983"/>
    <cellStyle name="Calculation 2 3 4 3 4 2" xfId="9782"/>
    <cellStyle name="Calculation 2 3 4 3 5" xfId="8082"/>
    <cellStyle name="Calculation 2 3 4 4" xfId="3992"/>
    <cellStyle name="Calculation 2 3 4 4 2" xfId="10778"/>
    <cellStyle name="Calculation 2 3 4 5" xfId="6018"/>
    <cellStyle name="Calculation 2 3 4 5 2" xfId="12804"/>
    <cellStyle name="Calculation 2 3 4 6" xfId="2109"/>
    <cellStyle name="Calculation 2 3 4 6 2" xfId="8944"/>
    <cellStyle name="Calculation 2 3 4 7" xfId="7540"/>
    <cellStyle name="Calculation 2 3 5" xfId="311"/>
    <cellStyle name="Calculation 2 3 5 2" xfId="783"/>
    <cellStyle name="Calculation 2 3 5 2 2" xfId="4483"/>
    <cellStyle name="Calculation 2 3 5 2 2 2" xfId="11269"/>
    <cellStyle name="Calculation 2 3 5 2 3" xfId="6295"/>
    <cellStyle name="Calculation 2 3 5 2 3 2" xfId="13081"/>
    <cellStyle name="Calculation 2 3 5 2 4" xfId="2597"/>
    <cellStyle name="Calculation 2 3 5 2 4 2" xfId="9408"/>
    <cellStyle name="Calculation 2 3 5 2 5" xfId="7816"/>
    <cellStyle name="Calculation 2 3 5 3" xfId="1185"/>
    <cellStyle name="Calculation 2 3 5 3 2" xfId="4885"/>
    <cellStyle name="Calculation 2 3 5 3 2 2" xfId="11671"/>
    <cellStyle name="Calculation 2 3 5 3 3" xfId="7048"/>
    <cellStyle name="Calculation 2 3 5 3 3 2" xfId="13833"/>
    <cellStyle name="Calculation 2 3 5 3 4" xfId="2999"/>
    <cellStyle name="Calculation 2 3 5 3 4 2" xfId="9798"/>
    <cellStyle name="Calculation 2 3 5 3 5" xfId="8098"/>
    <cellStyle name="Calculation 2 3 5 4" xfId="4011"/>
    <cellStyle name="Calculation 2 3 5 4 2" xfId="10797"/>
    <cellStyle name="Calculation 2 3 5 5" xfId="3849"/>
    <cellStyle name="Calculation 2 3 5 5 2" xfId="10636"/>
    <cellStyle name="Calculation 2 3 5 6" xfId="2128"/>
    <cellStyle name="Calculation 2 3 5 6 2" xfId="8960"/>
    <cellStyle name="Calculation 2 3 5 7" xfId="7549"/>
    <cellStyle name="Calculation 2 3 6" xfId="347"/>
    <cellStyle name="Calculation 2 3 6 2" xfId="819"/>
    <cellStyle name="Calculation 2 3 6 2 2" xfId="4519"/>
    <cellStyle name="Calculation 2 3 6 2 2 2" xfId="11305"/>
    <cellStyle name="Calculation 2 3 6 2 3" xfId="6329"/>
    <cellStyle name="Calculation 2 3 6 2 3 2" xfId="13115"/>
    <cellStyle name="Calculation 2 3 6 2 4" xfId="2633"/>
    <cellStyle name="Calculation 2 3 6 2 4 2" xfId="9444"/>
    <cellStyle name="Calculation 2 3 6 2 5" xfId="7837"/>
    <cellStyle name="Calculation 2 3 6 3" xfId="1221"/>
    <cellStyle name="Calculation 2 3 6 3 2" xfId="4921"/>
    <cellStyle name="Calculation 2 3 6 3 2 2" xfId="11707"/>
    <cellStyle name="Calculation 2 3 6 3 3" xfId="7178"/>
    <cellStyle name="Calculation 2 3 6 3 3 2" xfId="13963"/>
    <cellStyle name="Calculation 2 3 6 3 4" xfId="3035"/>
    <cellStyle name="Calculation 2 3 6 3 4 2" xfId="9834"/>
    <cellStyle name="Calculation 2 3 6 3 5" xfId="8134"/>
    <cellStyle name="Calculation 2 3 6 4" xfId="4047"/>
    <cellStyle name="Calculation 2 3 6 4 2" xfId="10833"/>
    <cellStyle name="Calculation 2 3 6 5" xfId="7116"/>
    <cellStyle name="Calculation 2 3 6 5 2" xfId="13901"/>
    <cellStyle name="Calculation 2 3 6 6" xfId="2164"/>
    <cellStyle name="Calculation 2 3 6 6 2" xfId="8996"/>
    <cellStyle name="Calculation 2 3 6 7" xfId="7570"/>
    <cellStyle name="Calculation 2 3 7" xfId="383"/>
    <cellStyle name="Calculation 2 3 7 2" xfId="855"/>
    <cellStyle name="Calculation 2 3 7 2 2" xfId="4555"/>
    <cellStyle name="Calculation 2 3 7 2 2 2" xfId="11341"/>
    <cellStyle name="Calculation 2 3 7 2 3" xfId="6459"/>
    <cellStyle name="Calculation 2 3 7 2 3 2" xfId="13244"/>
    <cellStyle name="Calculation 2 3 7 2 4" xfId="2669"/>
    <cellStyle name="Calculation 2 3 7 2 4 2" xfId="9480"/>
    <cellStyle name="Calculation 2 3 7 2 5" xfId="7858"/>
    <cellStyle name="Calculation 2 3 7 3" xfId="1257"/>
    <cellStyle name="Calculation 2 3 7 3 2" xfId="4957"/>
    <cellStyle name="Calculation 2 3 7 3 2 2" xfId="11743"/>
    <cellStyle name="Calculation 2 3 7 3 3" xfId="3824"/>
    <cellStyle name="Calculation 2 3 7 3 3 2" xfId="10611"/>
    <cellStyle name="Calculation 2 3 7 3 4" xfId="3071"/>
    <cellStyle name="Calculation 2 3 7 3 4 2" xfId="9870"/>
    <cellStyle name="Calculation 2 3 7 3 5" xfId="8170"/>
    <cellStyle name="Calculation 2 3 7 4" xfId="4083"/>
    <cellStyle name="Calculation 2 3 7 4 2" xfId="10869"/>
    <cellStyle name="Calculation 2 3 7 5" xfId="5749"/>
    <cellStyle name="Calculation 2 3 7 5 2" xfId="12535"/>
    <cellStyle name="Calculation 2 3 7 6" xfId="2200"/>
    <cellStyle name="Calculation 2 3 7 6 2" xfId="9032"/>
    <cellStyle name="Calculation 2 3 7 7" xfId="7591"/>
    <cellStyle name="Calculation 2 3 8" xfId="432"/>
    <cellStyle name="Calculation 2 3 8 2" xfId="904"/>
    <cellStyle name="Calculation 2 3 8 2 2" xfId="4604"/>
    <cellStyle name="Calculation 2 3 8 2 2 2" xfId="11390"/>
    <cellStyle name="Calculation 2 3 8 2 3" xfId="6412"/>
    <cellStyle name="Calculation 2 3 8 2 3 2" xfId="13198"/>
    <cellStyle name="Calculation 2 3 8 2 4" xfId="2718"/>
    <cellStyle name="Calculation 2 3 8 2 4 2" xfId="9526"/>
    <cellStyle name="Calculation 2 3 8 2 5" xfId="7884"/>
    <cellStyle name="Calculation 2 3 8 3" xfId="1303"/>
    <cellStyle name="Calculation 2 3 8 3 2" xfId="5003"/>
    <cellStyle name="Calculation 2 3 8 3 2 2" xfId="11789"/>
    <cellStyle name="Calculation 2 3 8 3 3" xfId="5863"/>
    <cellStyle name="Calculation 2 3 8 3 3 2" xfId="12649"/>
    <cellStyle name="Calculation 2 3 8 3 4" xfId="3117"/>
    <cellStyle name="Calculation 2 3 8 3 4 2" xfId="9916"/>
    <cellStyle name="Calculation 2 3 8 3 5" xfId="8216"/>
    <cellStyle name="Calculation 2 3 8 4" xfId="4132"/>
    <cellStyle name="Calculation 2 3 8 4 2" xfId="10918"/>
    <cellStyle name="Calculation 2 3 8 5" xfId="7145"/>
    <cellStyle name="Calculation 2 3 8 5 2" xfId="13930"/>
    <cellStyle name="Calculation 2 3 8 6" xfId="2249"/>
    <cellStyle name="Calculation 2 3 8 6 2" xfId="9078"/>
    <cellStyle name="Calculation 2 3 8 7" xfId="7617"/>
    <cellStyle name="Calculation 2 3 9" xfId="472"/>
    <cellStyle name="Calculation 2 3 9 2" xfId="944"/>
    <cellStyle name="Calculation 2 3 9 2 2" xfId="4644"/>
    <cellStyle name="Calculation 2 3 9 2 2 2" xfId="11430"/>
    <cellStyle name="Calculation 2 3 9 2 3" xfId="7196"/>
    <cellStyle name="Calculation 2 3 9 2 3 2" xfId="13981"/>
    <cellStyle name="Calculation 2 3 9 2 4" xfId="2758"/>
    <cellStyle name="Calculation 2 3 9 2 4 2" xfId="9563"/>
    <cellStyle name="Calculation 2 3 9 2 5" xfId="7905"/>
    <cellStyle name="Calculation 2 3 9 3" xfId="1340"/>
    <cellStyle name="Calculation 2 3 9 3 2" xfId="5040"/>
    <cellStyle name="Calculation 2 3 9 3 2 2" xfId="11826"/>
    <cellStyle name="Calculation 2 3 9 3 3" xfId="5900"/>
    <cellStyle name="Calculation 2 3 9 3 3 2" xfId="12686"/>
    <cellStyle name="Calculation 2 3 9 3 4" xfId="3154"/>
    <cellStyle name="Calculation 2 3 9 3 4 2" xfId="9953"/>
    <cellStyle name="Calculation 2 3 9 3 5" xfId="8253"/>
    <cellStyle name="Calculation 2 3 9 4" xfId="4172"/>
    <cellStyle name="Calculation 2 3 9 4 2" xfId="10958"/>
    <cellStyle name="Calculation 2 3 9 5" xfId="7137"/>
    <cellStyle name="Calculation 2 3 9 5 2" xfId="13922"/>
    <cellStyle name="Calculation 2 3 9 6" xfId="2289"/>
    <cellStyle name="Calculation 2 3 9 6 2" xfId="9115"/>
    <cellStyle name="Calculation 2 3 9 7" xfId="7638"/>
    <cellStyle name="Calculation 2 30" xfId="3857"/>
    <cellStyle name="Calculation 2 30 2" xfId="10644"/>
    <cellStyle name="Calculation 2 31" xfId="5855"/>
    <cellStyle name="Calculation 2 31 2" xfId="12641"/>
    <cellStyle name="Calculation 2 32" xfId="7469"/>
    <cellStyle name="Calculation 2 4" xfId="119"/>
    <cellStyle name="Calculation 2 4 10" xfId="514"/>
    <cellStyle name="Calculation 2 4 10 2" xfId="986"/>
    <cellStyle name="Calculation 2 4 10 2 2" xfId="4686"/>
    <cellStyle name="Calculation 2 4 10 2 2 2" xfId="11472"/>
    <cellStyle name="Calculation 2 4 10 2 3" xfId="6016"/>
    <cellStyle name="Calculation 2 4 10 2 3 2" xfId="12802"/>
    <cellStyle name="Calculation 2 4 10 2 4" xfId="2800"/>
    <cellStyle name="Calculation 2 4 10 2 4 2" xfId="9605"/>
    <cellStyle name="Calculation 2 4 10 2 5" xfId="7929"/>
    <cellStyle name="Calculation 2 4 10 3" xfId="1382"/>
    <cellStyle name="Calculation 2 4 10 3 2" xfId="5082"/>
    <cellStyle name="Calculation 2 4 10 3 2 2" xfId="11868"/>
    <cellStyle name="Calculation 2 4 10 3 3" xfId="6347"/>
    <cellStyle name="Calculation 2 4 10 3 3 2" xfId="13133"/>
    <cellStyle name="Calculation 2 4 10 3 4" xfId="3196"/>
    <cellStyle name="Calculation 2 4 10 3 4 2" xfId="9995"/>
    <cellStyle name="Calculation 2 4 10 3 5" xfId="8293"/>
    <cellStyle name="Calculation 2 4 10 4" xfId="4214"/>
    <cellStyle name="Calculation 2 4 10 4 2" xfId="11000"/>
    <cellStyle name="Calculation 2 4 10 5" xfId="6199"/>
    <cellStyle name="Calculation 2 4 10 5 2" xfId="12985"/>
    <cellStyle name="Calculation 2 4 10 6" xfId="2331"/>
    <cellStyle name="Calculation 2 4 10 6 2" xfId="9157"/>
    <cellStyle name="Calculation 2 4 10 7" xfId="7662"/>
    <cellStyle name="Calculation 2 4 11" xfId="553"/>
    <cellStyle name="Calculation 2 4 11 2" xfId="1025"/>
    <cellStyle name="Calculation 2 4 11 2 2" xfId="4725"/>
    <cellStyle name="Calculation 2 4 11 2 2 2" xfId="11511"/>
    <cellStyle name="Calculation 2 4 11 2 3" xfId="3755"/>
    <cellStyle name="Calculation 2 4 11 2 3 2" xfId="10542"/>
    <cellStyle name="Calculation 2 4 11 2 4" xfId="2839"/>
    <cellStyle name="Calculation 2 4 11 2 4 2" xfId="9641"/>
    <cellStyle name="Calculation 2 4 11 2 5" xfId="7950"/>
    <cellStyle name="Calculation 2 4 11 3" xfId="1418"/>
    <cellStyle name="Calculation 2 4 11 3 2" xfId="5118"/>
    <cellStyle name="Calculation 2 4 11 3 2 2" xfId="11904"/>
    <cellStyle name="Calculation 2 4 11 3 3" xfId="6714"/>
    <cellStyle name="Calculation 2 4 11 3 3 2" xfId="13499"/>
    <cellStyle name="Calculation 2 4 11 3 4" xfId="3232"/>
    <cellStyle name="Calculation 2 4 11 3 4 2" xfId="10031"/>
    <cellStyle name="Calculation 2 4 11 3 5" xfId="8319"/>
    <cellStyle name="Calculation 2 4 11 4" xfId="4253"/>
    <cellStyle name="Calculation 2 4 11 4 2" xfId="11039"/>
    <cellStyle name="Calculation 2 4 11 5" xfId="6552"/>
    <cellStyle name="Calculation 2 4 11 5 2" xfId="13337"/>
    <cellStyle name="Calculation 2 4 11 6" xfId="2370"/>
    <cellStyle name="Calculation 2 4 11 6 2" xfId="9193"/>
    <cellStyle name="Calculation 2 4 11 7" xfId="7683"/>
    <cellStyle name="Calculation 2 4 12" xfId="618"/>
    <cellStyle name="Calculation 2 4 12 2" xfId="4318"/>
    <cellStyle name="Calculation 2 4 12 2 2" xfId="11104"/>
    <cellStyle name="Calculation 2 4 12 3" xfId="6053"/>
    <cellStyle name="Calculation 2 4 12 3 2" xfId="12839"/>
    <cellStyle name="Calculation 2 4 12 4" xfId="2433"/>
    <cellStyle name="Calculation 2 4 12 4 2" xfId="9251"/>
    <cellStyle name="Calculation 2 4 12 5" xfId="7722"/>
    <cellStyle name="Calculation 2 4 13" xfId="1038"/>
    <cellStyle name="Calculation 2 4 13 2" xfId="4738"/>
    <cellStyle name="Calculation 2 4 13 2 2" xfId="11524"/>
    <cellStyle name="Calculation 2 4 13 3" xfId="5864"/>
    <cellStyle name="Calculation 2 4 13 3 2" xfId="12650"/>
    <cellStyle name="Calculation 2 4 13 4" xfId="2852"/>
    <cellStyle name="Calculation 2 4 13 4 2" xfId="9651"/>
    <cellStyle name="Calculation 2 4 13 5" xfId="7955"/>
    <cellStyle name="Calculation 2 4 14" xfId="1492"/>
    <cellStyle name="Calculation 2 4 14 2" xfId="5192"/>
    <cellStyle name="Calculation 2 4 14 2 2" xfId="11978"/>
    <cellStyle name="Calculation 2 4 14 3" xfId="6522"/>
    <cellStyle name="Calculation 2 4 14 3 2" xfId="13307"/>
    <cellStyle name="Calculation 2 4 14 4" xfId="3306"/>
    <cellStyle name="Calculation 2 4 14 4 2" xfId="10105"/>
    <cellStyle name="Calculation 2 4 14 5" xfId="8391"/>
    <cellStyle name="Calculation 2 4 15" xfId="1562"/>
    <cellStyle name="Calculation 2 4 15 2" xfId="5262"/>
    <cellStyle name="Calculation 2 4 15 2 2" xfId="12048"/>
    <cellStyle name="Calculation 2 4 15 3" xfId="6864"/>
    <cellStyle name="Calculation 2 4 15 3 2" xfId="13649"/>
    <cellStyle name="Calculation 2 4 15 4" xfId="7114"/>
    <cellStyle name="Calculation 2 4 15 4 2" xfId="13899"/>
    <cellStyle name="Calculation 2 4 15 5" xfId="3376"/>
    <cellStyle name="Calculation 2 4 15 5 2" xfId="10172"/>
    <cellStyle name="Calculation 2 4 15 6" xfId="8458"/>
    <cellStyle name="Calculation 2 4 16" xfId="1596"/>
    <cellStyle name="Calculation 2 4 16 2" xfId="5296"/>
    <cellStyle name="Calculation 2 4 16 2 2" xfId="12082"/>
    <cellStyle name="Calculation 2 4 16 3" xfId="6898"/>
    <cellStyle name="Calculation 2 4 16 3 2" xfId="13683"/>
    <cellStyle name="Calculation 2 4 16 4" xfId="6802"/>
    <cellStyle name="Calculation 2 4 16 4 2" xfId="13587"/>
    <cellStyle name="Calculation 2 4 16 5" xfId="3410"/>
    <cellStyle name="Calculation 2 4 16 5 2" xfId="10206"/>
    <cellStyle name="Calculation 2 4 16 6" xfId="8492"/>
    <cellStyle name="Calculation 2 4 17" xfId="1624"/>
    <cellStyle name="Calculation 2 4 17 2" xfId="5324"/>
    <cellStyle name="Calculation 2 4 17 2 2" xfId="12110"/>
    <cellStyle name="Calculation 2 4 17 3" xfId="6926"/>
    <cellStyle name="Calculation 2 4 17 3 2" xfId="13711"/>
    <cellStyle name="Calculation 2 4 17 4" xfId="3715"/>
    <cellStyle name="Calculation 2 4 17 4 2" xfId="10503"/>
    <cellStyle name="Calculation 2 4 17 5" xfId="3438"/>
    <cellStyle name="Calculation 2 4 17 5 2" xfId="10234"/>
    <cellStyle name="Calculation 2 4 17 6" xfId="8520"/>
    <cellStyle name="Calculation 2 4 18" xfId="1618"/>
    <cellStyle name="Calculation 2 4 18 2" xfId="5318"/>
    <cellStyle name="Calculation 2 4 18 2 2" xfId="12104"/>
    <cellStyle name="Calculation 2 4 18 3" xfId="6920"/>
    <cellStyle name="Calculation 2 4 18 3 2" xfId="13705"/>
    <cellStyle name="Calculation 2 4 18 4" xfId="6605"/>
    <cellStyle name="Calculation 2 4 18 4 2" xfId="13390"/>
    <cellStyle name="Calculation 2 4 18 5" xfId="3432"/>
    <cellStyle name="Calculation 2 4 18 5 2" xfId="10228"/>
    <cellStyle name="Calculation 2 4 18 6" xfId="8514"/>
    <cellStyle name="Calculation 2 4 19" xfId="1669"/>
    <cellStyle name="Calculation 2 4 19 2" xfId="5369"/>
    <cellStyle name="Calculation 2 4 19 2 2" xfId="12155"/>
    <cellStyle name="Calculation 2 4 19 3" xfId="6971"/>
    <cellStyle name="Calculation 2 4 19 3 2" xfId="13756"/>
    <cellStyle name="Calculation 2 4 19 4" xfId="3856"/>
    <cellStyle name="Calculation 2 4 19 4 2" xfId="10643"/>
    <cellStyle name="Calculation 2 4 19 5" xfId="3483"/>
    <cellStyle name="Calculation 2 4 19 5 2" xfId="10279"/>
    <cellStyle name="Calculation 2 4 19 6" xfId="8565"/>
    <cellStyle name="Calculation 2 4 2" xfId="180"/>
    <cellStyle name="Calculation 2 4 2 2" xfId="652"/>
    <cellStyle name="Calculation 2 4 2 2 2" xfId="4352"/>
    <cellStyle name="Calculation 2 4 2 2 2 2" xfId="11138"/>
    <cellStyle name="Calculation 2 4 2 2 3" xfId="6596"/>
    <cellStyle name="Calculation 2 4 2 2 3 2" xfId="13381"/>
    <cellStyle name="Calculation 2 4 2 2 4" xfId="2466"/>
    <cellStyle name="Calculation 2 4 2 2 4 2" xfId="9283"/>
    <cellStyle name="Calculation 2 4 2 2 5" xfId="7743"/>
    <cellStyle name="Calculation 2 4 2 3" xfId="1060"/>
    <cellStyle name="Calculation 2 4 2 3 2" xfId="4760"/>
    <cellStyle name="Calculation 2 4 2 3 2 2" xfId="11546"/>
    <cellStyle name="Calculation 2 4 2 3 3" xfId="7007"/>
    <cellStyle name="Calculation 2 4 2 3 3 2" xfId="13792"/>
    <cellStyle name="Calculation 2 4 2 3 4" xfId="2874"/>
    <cellStyle name="Calculation 2 4 2 3 4 2" xfId="9673"/>
    <cellStyle name="Calculation 2 4 2 3 5" xfId="7973"/>
    <cellStyle name="Calculation 2 4 2 4" xfId="3880"/>
    <cellStyle name="Calculation 2 4 2 4 2" xfId="10666"/>
    <cellStyle name="Calculation 2 4 2 5" xfId="6406"/>
    <cellStyle name="Calculation 2 4 2 5 2" xfId="13192"/>
    <cellStyle name="Calculation 2 4 2 6" xfId="1997"/>
    <cellStyle name="Calculation 2 4 2 6 2" xfId="8835"/>
    <cellStyle name="Calculation 2 4 2 7" xfId="7476"/>
    <cellStyle name="Calculation 2 4 20" xfId="1426"/>
    <cellStyle name="Calculation 2 4 20 2" xfId="5126"/>
    <cellStyle name="Calculation 2 4 20 2 2" xfId="11912"/>
    <cellStyle name="Calculation 2 4 20 3" xfId="6733"/>
    <cellStyle name="Calculation 2 4 20 3 2" xfId="13518"/>
    <cellStyle name="Calculation 2 4 20 4" xfId="6297"/>
    <cellStyle name="Calculation 2 4 20 4 2" xfId="13083"/>
    <cellStyle name="Calculation 2 4 20 5" xfId="3240"/>
    <cellStyle name="Calculation 2 4 20 5 2" xfId="10039"/>
    <cellStyle name="Calculation 2 4 20 6" xfId="8325"/>
    <cellStyle name="Calculation 2 4 21" xfId="1746"/>
    <cellStyle name="Calculation 2 4 21 2" xfId="5446"/>
    <cellStyle name="Calculation 2 4 21 2 2" xfId="12232"/>
    <cellStyle name="Calculation 2 4 21 3" xfId="7260"/>
    <cellStyle name="Calculation 2 4 21 3 2" xfId="14045"/>
    <cellStyle name="Calculation 2 4 21 4" xfId="3560"/>
    <cellStyle name="Calculation 2 4 21 4 2" xfId="10356"/>
    <cellStyle name="Calculation 2 4 21 5" xfId="8642"/>
    <cellStyle name="Calculation 2 4 22" xfId="1792"/>
    <cellStyle name="Calculation 2 4 22 2" xfId="5492"/>
    <cellStyle name="Calculation 2 4 22 2 2" xfId="12278"/>
    <cellStyle name="Calculation 2 4 22 3" xfId="7303"/>
    <cellStyle name="Calculation 2 4 22 3 2" xfId="14088"/>
    <cellStyle name="Calculation 2 4 22 4" xfId="3606"/>
    <cellStyle name="Calculation 2 4 22 4 2" xfId="10399"/>
    <cellStyle name="Calculation 2 4 22 5" xfId="8685"/>
    <cellStyle name="Calculation 2 4 23" xfId="1808"/>
    <cellStyle name="Calculation 2 4 23 2" xfId="5508"/>
    <cellStyle name="Calculation 2 4 23 2 2" xfId="12294"/>
    <cellStyle name="Calculation 2 4 23 3" xfId="7319"/>
    <cellStyle name="Calculation 2 4 23 3 2" xfId="14104"/>
    <cellStyle name="Calculation 2 4 23 4" xfId="3622"/>
    <cellStyle name="Calculation 2 4 23 4 2" xfId="10415"/>
    <cellStyle name="Calculation 2 4 23 5" xfId="8701"/>
    <cellStyle name="Calculation 2 4 24" xfId="1876"/>
    <cellStyle name="Calculation 2 4 24 2" xfId="5575"/>
    <cellStyle name="Calculation 2 4 24 2 2" xfId="12361"/>
    <cellStyle name="Calculation 2 4 24 3" xfId="7384"/>
    <cellStyle name="Calculation 2 4 24 3 2" xfId="14169"/>
    <cellStyle name="Calculation 2 4 24 4" xfId="3679"/>
    <cellStyle name="Calculation 2 4 24 4 2" xfId="10468"/>
    <cellStyle name="Calculation 2 4 24 5" xfId="8766"/>
    <cellStyle name="Calculation 2 4 25" xfId="1906"/>
    <cellStyle name="Calculation 2 4 25 2" xfId="5605"/>
    <cellStyle name="Calculation 2 4 25 2 2" xfId="12391"/>
    <cellStyle name="Calculation 2 4 25 3" xfId="7414"/>
    <cellStyle name="Calculation 2 4 25 3 2" xfId="14199"/>
    <cellStyle name="Calculation 2 4 25 4" xfId="3700"/>
    <cellStyle name="Calculation 2 4 25 4 2" xfId="10488"/>
    <cellStyle name="Calculation 2 4 25 5" xfId="8796"/>
    <cellStyle name="Calculation 2 4 26" xfId="1920"/>
    <cellStyle name="Calculation 2 4 26 2" xfId="5619"/>
    <cellStyle name="Calculation 2 4 26 2 2" xfId="12405"/>
    <cellStyle name="Calculation 2 4 26 3" xfId="7428"/>
    <cellStyle name="Calculation 2 4 26 3 2" xfId="14213"/>
    <cellStyle name="Calculation 2 4 26 4" xfId="8810"/>
    <cellStyle name="Calculation 2 4 27" xfId="3820"/>
    <cellStyle name="Calculation 2 4 27 2" xfId="10607"/>
    <cellStyle name="Calculation 2 4 28" xfId="7109"/>
    <cellStyle name="Calculation 2 4 28 2" xfId="13894"/>
    <cellStyle name="Calculation 2 4 29" xfId="7459"/>
    <cellStyle name="Calculation 2 4 3" xfId="237"/>
    <cellStyle name="Calculation 2 4 3 2" xfId="709"/>
    <cellStyle name="Calculation 2 4 3 2 2" xfId="4409"/>
    <cellStyle name="Calculation 2 4 3 2 2 2" xfId="11195"/>
    <cellStyle name="Calculation 2 4 3 2 3" xfId="6233"/>
    <cellStyle name="Calculation 2 4 3 2 3 2" xfId="13019"/>
    <cellStyle name="Calculation 2 4 3 2 4" xfId="2523"/>
    <cellStyle name="Calculation 2 4 3 2 4 2" xfId="9340"/>
    <cellStyle name="Calculation 2 4 3 2 5" xfId="7776"/>
    <cellStyle name="Calculation 2 4 3 3" xfId="1117"/>
    <cellStyle name="Calculation 2 4 3 3 2" xfId="4817"/>
    <cellStyle name="Calculation 2 4 3 3 2 2" xfId="11603"/>
    <cellStyle name="Calculation 2 4 3 3 3" xfId="6348"/>
    <cellStyle name="Calculation 2 4 3 3 3 2" xfId="13134"/>
    <cellStyle name="Calculation 2 4 3 3 4" xfId="2931"/>
    <cellStyle name="Calculation 2 4 3 3 4 2" xfId="9730"/>
    <cellStyle name="Calculation 2 4 3 3 5" xfId="8030"/>
    <cellStyle name="Calculation 2 4 3 4" xfId="3937"/>
    <cellStyle name="Calculation 2 4 3 4 2" xfId="10723"/>
    <cellStyle name="Calculation 2 4 3 5" xfId="6317"/>
    <cellStyle name="Calculation 2 4 3 5 2" xfId="13103"/>
    <cellStyle name="Calculation 2 4 3 6" xfId="2054"/>
    <cellStyle name="Calculation 2 4 3 6 2" xfId="8892"/>
    <cellStyle name="Calculation 2 4 3 7" xfId="7509"/>
    <cellStyle name="Calculation 2 4 4" xfId="296"/>
    <cellStyle name="Calculation 2 4 4 2" xfId="768"/>
    <cellStyle name="Calculation 2 4 4 2 2" xfId="4468"/>
    <cellStyle name="Calculation 2 4 4 2 2 2" xfId="11254"/>
    <cellStyle name="Calculation 2 4 4 2 3" xfId="7036"/>
    <cellStyle name="Calculation 2 4 4 2 3 2" xfId="13821"/>
    <cellStyle name="Calculation 2 4 4 2 4" xfId="2582"/>
    <cellStyle name="Calculation 2 4 4 2 4 2" xfId="9396"/>
    <cellStyle name="Calculation 2 4 4 2 5" xfId="7809"/>
    <cellStyle name="Calculation 2 4 4 3" xfId="1173"/>
    <cellStyle name="Calculation 2 4 4 3 2" xfId="4873"/>
    <cellStyle name="Calculation 2 4 4 3 2 2" xfId="11659"/>
    <cellStyle name="Calculation 2 4 4 3 3" xfId="6110"/>
    <cellStyle name="Calculation 2 4 4 3 3 2" xfId="12896"/>
    <cellStyle name="Calculation 2 4 4 3 4" xfId="2987"/>
    <cellStyle name="Calculation 2 4 4 3 4 2" xfId="9786"/>
    <cellStyle name="Calculation 2 4 4 3 5" xfId="8086"/>
    <cellStyle name="Calculation 2 4 4 4" xfId="3996"/>
    <cellStyle name="Calculation 2 4 4 4 2" xfId="10782"/>
    <cellStyle name="Calculation 2 4 4 5" xfId="6676"/>
    <cellStyle name="Calculation 2 4 4 5 2" xfId="13461"/>
    <cellStyle name="Calculation 2 4 4 6" xfId="2113"/>
    <cellStyle name="Calculation 2 4 4 6 2" xfId="8948"/>
    <cellStyle name="Calculation 2 4 4 7" xfId="7542"/>
    <cellStyle name="Calculation 2 4 5" xfId="315"/>
    <cellStyle name="Calculation 2 4 5 2" xfId="787"/>
    <cellStyle name="Calculation 2 4 5 2 2" xfId="4487"/>
    <cellStyle name="Calculation 2 4 5 2 2 2" xfId="11273"/>
    <cellStyle name="Calculation 2 4 5 2 3" xfId="5836"/>
    <cellStyle name="Calculation 2 4 5 2 3 2" xfId="12622"/>
    <cellStyle name="Calculation 2 4 5 2 4" xfId="2601"/>
    <cellStyle name="Calculation 2 4 5 2 4 2" xfId="9412"/>
    <cellStyle name="Calculation 2 4 5 2 5" xfId="7818"/>
    <cellStyle name="Calculation 2 4 5 3" xfId="1189"/>
    <cellStyle name="Calculation 2 4 5 3 2" xfId="4889"/>
    <cellStyle name="Calculation 2 4 5 3 2 2" xfId="11675"/>
    <cellStyle name="Calculation 2 4 5 3 3" xfId="5642"/>
    <cellStyle name="Calculation 2 4 5 3 3 2" xfId="12428"/>
    <cellStyle name="Calculation 2 4 5 3 4" xfId="3003"/>
    <cellStyle name="Calculation 2 4 5 3 4 2" xfId="9802"/>
    <cellStyle name="Calculation 2 4 5 3 5" xfId="8102"/>
    <cellStyle name="Calculation 2 4 5 4" xfId="4015"/>
    <cellStyle name="Calculation 2 4 5 4 2" xfId="10801"/>
    <cellStyle name="Calculation 2 4 5 5" xfId="3713"/>
    <cellStyle name="Calculation 2 4 5 5 2" xfId="10501"/>
    <cellStyle name="Calculation 2 4 5 6" xfId="2132"/>
    <cellStyle name="Calculation 2 4 5 6 2" xfId="8964"/>
    <cellStyle name="Calculation 2 4 5 7" xfId="7551"/>
    <cellStyle name="Calculation 2 4 6" xfId="351"/>
    <cellStyle name="Calculation 2 4 6 2" xfId="823"/>
    <cellStyle name="Calculation 2 4 6 2 2" xfId="4523"/>
    <cellStyle name="Calculation 2 4 6 2 2 2" xfId="11309"/>
    <cellStyle name="Calculation 2 4 6 2 3" xfId="6176"/>
    <cellStyle name="Calculation 2 4 6 2 3 2" xfId="12962"/>
    <cellStyle name="Calculation 2 4 6 2 4" xfId="2637"/>
    <cellStyle name="Calculation 2 4 6 2 4 2" xfId="9448"/>
    <cellStyle name="Calculation 2 4 6 2 5" xfId="7839"/>
    <cellStyle name="Calculation 2 4 6 3" xfId="1225"/>
    <cellStyle name="Calculation 2 4 6 3 2" xfId="4925"/>
    <cellStyle name="Calculation 2 4 6 3 2 2" xfId="11711"/>
    <cellStyle name="Calculation 2 4 6 3 3" xfId="7047"/>
    <cellStyle name="Calculation 2 4 6 3 3 2" xfId="13832"/>
    <cellStyle name="Calculation 2 4 6 3 4" xfId="3039"/>
    <cellStyle name="Calculation 2 4 6 3 4 2" xfId="9838"/>
    <cellStyle name="Calculation 2 4 6 3 5" xfId="8138"/>
    <cellStyle name="Calculation 2 4 6 4" xfId="4051"/>
    <cellStyle name="Calculation 2 4 6 4 2" xfId="10837"/>
    <cellStyle name="Calculation 2 4 6 5" xfId="7066"/>
    <cellStyle name="Calculation 2 4 6 5 2" xfId="13851"/>
    <cellStyle name="Calculation 2 4 6 6" xfId="2168"/>
    <cellStyle name="Calculation 2 4 6 6 2" xfId="9000"/>
    <cellStyle name="Calculation 2 4 6 7" xfId="7572"/>
    <cellStyle name="Calculation 2 4 7" xfId="387"/>
    <cellStyle name="Calculation 2 4 7 2" xfId="859"/>
    <cellStyle name="Calculation 2 4 7 2 2" xfId="4559"/>
    <cellStyle name="Calculation 2 4 7 2 2 2" xfId="11345"/>
    <cellStyle name="Calculation 2 4 7 2 3" xfId="7188"/>
    <cellStyle name="Calculation 2 4 7 2 3 2" xfId="13973"/>
    <cellStyle name="Calculation 2 4 7 2 4" xfId="2673"/>
    <cellStyle name="Calculation 2 4 7 2 4 2" xfId="9484"/>
    <cellStyle name="Calculation 2 4 7 2 5" xfId="7860"/>
    <cellStyle name="Calculation 2 4 7 3" xfId="1261"/>
    <cellStyle name="Calculation 2 4 7 3 2" xfId="4961"/>
    <cellStyle name="Calculation 2 4 7 3 2 2" xfId="11747"/>
    <cellStyle name="Calculation 2 4 7 3 3" xfId="3754"/>
    <cellStyle name="Calculation 2 4 7 3 3 2" xfId="10541"/>
    <cellStyle name="Calculation 2 4 7 3 4" xfId="3075"/>
    <cellStyle name="Calculation 2 4 7 3 4 2" xfId="9874"/>
    <cellStyle name="Calculation 2 4 7 3 5" xfId="8174"/>
    <cellStyle name="Calculation 2 4 7 4" xfId="4087"/>
    <cellStyle name="Calculation 2 4 7 4 2" xfId="10873"/>
    <cellStyle name="Calculation 2 4 7 5" xfId="6463"/>
    <cellStyle name="Calculation 2 4 7 5 2" xfId="13248"/>
    <cellStyle name="Calculation 2 4 7 6" xfId="2204"/>
    <cellStyle name="Calculation 2 4 7 6 2" xfId="9036"/>
    <cellStyle name="Calculation 2 4 7 7" xfId="7593"/>
    <cellStyle name="Calculation 2 4 8" xfId="436"/>
    <cellStyle name="Calculation 2 4 8 2" xfId="908"/>
    <cellStyle name="Calculation 2 4 8 2 2" xfId="4608"/>
    <cellStyle name="Calculation 2 4 8 2 2 2" xfId="11394"/>
    <cellStyle name="Calculation 2 4 8 2 3" xfId="6399"/>
    <cellStyle name="Calculation 2 4 8 2 3 2" xfId="13185"/>
    <cellStyle name="Calculation 2 4 8 2 4" xfId="2722"/>
    <cellStyle name="Calculation 2 4 8 2 4 2" xfId="9530"/>
    <cellStyle name="Calculation 2 4 8 2 5" xfId="7886"/>
    <cellStyle name="Calculation 2 4 8 3" xfId="1307"/>
    <cellStyle name="Calculation 2 4 8 3 2" xfId="5007"/>
    <cellStyle name="Calculation 2 4 8 3 2 2" xfId="11793"/>
    <cellStyle name="Calculation 2 4 8 3 3" xfId="6561"/>
    <cellStyle name="Calculation 2 4 8 3 3 2" xfId="13346"/>
    <cellStyle name="Calculation 2 4 8 3 4" xfId="3121"/>
    <cellStyle name="Calculation 2 4 8 3 4 2" xfId="9920"/>
    <cellStyle name="Calculation 2 4 8 3 5" xfId="8220"/>
    <cellStyle name="Calculation 2 4 8 4" xfId="4136"/>
    <cellStyle name="Calculation 2 4 8 4 2" xfId="10922"/>
    <cellStyle name="Calculation 2 4 8 5" xfId="6425"/>
    <cellStyle name="Calculation 2 4 8 5 2" xfId="13211"/>
    <cellStyle name="Calculation 2 4 8 6" xfId="2253"/>
    <cellStyle name="Calculation 2 4 8 6 2" xfId="9082"/>
    <cellStyle name="Calculation 2 4 8 7" xfId="7619"/>
    <cellStyle name="Calculation 2 4 9" xfId="476"/>
    <cellStyle name="Calculation 2 4 9 2" xfId="948"/>
    <cellStyle name="Calculation 2 4 9 2 2" xfId="4648"/>
    <cellStyle name="Calculation 2 4 9 2 2 2" xfId="11434"/>
    <cellStyle name="Calculation 2 4 9 2 3" xfId="7075"/>
    <cellStyle name="Calculation 2 4 9 2 3 2" xfId="13860"/>
    <cellStyle name="Calculation 2 4 9 2 4" xfId="2762"/>
    <cellStyle name="Calculation 2 4 9 2 4 2" xfId="9567"/>
    <cellStyle name="Calculation 2 4 9 2 5" xfId="7907"/>
    <cellStyle name="Calculation 2 4 9 3" xfId="1344"/>
    <cellStyle name="Calculation 2 4 9 3 2" xfId="5044"/>
    <cellStyle name="Calculation 2 4 9 3 2 2" xfId="11830"/>
    <cellStyle name="Calculation 2 4 9 3 3" xfId="3744"/>
    <cellStyle name="Calculation 2 4 9 3 3 2" xfId="10531"/>
    <cellStyle name="Calculation 2 4 9 3 4" xfId="3158"/>
    <cellStyle name="Calculation 2 4 9 3 4 2" xfId="9957"/>
    <cellStyle name="Calculation 2 4 9 3 5" xfId="8257"/>
    <cellStyle name="Calculation 2 4 9 4" xfId="4176"/>
    <cellStyle name="Calculation 2 4 9 4 2" xfId="10962"/>
    <cellStyle name="Calculation 2 4 9 5" xfId="6424"/>
    <cellStyle name="Calculation 2 4 9 5 2" xfId="13210"/>
    <cellStyle name="Calculation 2 4 9 6" xfId="2293"/>
    <cellStyle name="Calculation 2 4 9 6 2" xfId="9119"/>
    <cellStyle name="Calculation 2 4 9 7" xfId="7640"/>
    <cellStyle name="Calculation 2 5" xfId="200"/>
    <cellStyle name="Calculation 2 5 2" xfId="672"/>
    <cellStyle name="Calculation 2 5 2 2" xfId="4372"/>
    <cellStyle name="Calculation 2 5 2 2 2" xfId="11158"/>
    <cellStyle name="Calculation 2 5 2 3" xfId="5696"/>
    <cellStyle name="Calculation 2 5 2 3 2" xfId="12482"/>
    <cellStyle name="Calculation 2 5 2 4" xfId="2486"/>
    <cellStyle name="Calculation 2 5 2 4 2" xfId="9303"/>
    <cellStyle name="Calculation 2 5 2 5" xfId="7754"/>
    <cellStyle name="Calculation 2 5 3" xfId="1080"/>
    <cellStyle name="Calculation 2 5 3 2" xfId="4780"/>
    <cellStyle name="Calculation 2 5 3 2 2" xfId="11566"/>
    <cellStyle name="Calculation 2 5 3 3" xfId="6662"/>
    <cellStyle name="Calculation 2 5 3 3 2" xfId="13447"/>
    <cellStyle name="Calculation 2 5 3 4" xfId="2894"/>
    <cellStyle name="Calculation 2 5 3 4 2" xfId="9693"/>
    <cellStyle name="Calculation 2 5 3 5" xfId="7993"/>
    <cellStyle name="Calculation 2 5 4" xfId="3900"/>
    <cellStyle name="Calculation 2 5 4 2" xfId="10686"/>
    <cellStyle name="Calculation 2 5 5" xfId="6272"/>
    <cellStyle name="Calculation 2 5 5 2" xfId="13058"/>
    <cellStyle name="Calculation 2 5 6" xfId="2017"/>
    <cellStyle name="Calculation 2 5 6 2" xfId="8855"/>
    <cellStyle name="Calculation 2 5 7" xfId="7487"/>
    <cellStyle name="Calculation 2 6" xfId="217"/>
    <cellStyle name="Calculation 2 6 2" xfId="689"/>
    <cellStyle name="Calculation 2 6 2 2" xfId="4389"/>
    <cellStyle name="Calculation 2 6 2 2 2" xfId="11175"/>
    <cellStyle name="Calculation 2 6 2 3" xfId="6772"/>
    <cellStyle name="Calculation 2 6 2 3 2" xfId="13557"/>
    <cellStyle name="Calculation 2 6 2 4" xfId="2503"/>
    <cellStyle name="Calculation 2 6 2 4 2" xfId="9320"/>
    <cellStyle name="Calculation 2 6 2 5" xfId="7765"/>
    <cellStyle name="Calculation 2 6 3" xfId="1097"/>
    <cellStyle name="Calculation 2 6 3 2" xfId="4797"/>
    <cellStyle name="Calculation 2 6 3 2 2" xfId="11583"/>
    <cellStyle name="Calculation 2 6 3 3" xfId="5732"/>
    <cellStyle name="Calculation 2 6 3 3 2" xfId="12518"/>
    <cellStyle name="Calculation 2 6 3 4" xfId="2911"/>
    <cellStyle name="Calculation 2 6 3 4 2" xfId="9710"/>
    <cellStyle name="Calculation 2 6 3 5" xfId="8010"/>
    <cellStyle name="Calculation 2 6 4" xfId="3917"/>
    <cellStyle name="Calculation 2 6 4 2" xfId="10703"/>
    <cellStyle name="Calculation 2 6 5" xfId="7186"/>
    <cellStyle name="Calculation 2 6 5 2" xfId="13971"/>
    <cellStyle name="Calculation 2 6 6" xfId="2034"/>
    <cellStyle name="Calculation 2 6 6 2" xfId="8872"/>
    <cellStyle name="Calculation 2 6 7" xfId="7498"/>
    <cellStyle name="Calculation 2 7" xfId="268"/>
    <cellStyle name="Calculation 2 7 2" xfId="740"/>
    <cellStyle name="Calculation 2 7 2 2" xfId="4440"/>
    <cellStyle name="Calculation 2 7 2 2 2" xfId="11226"/>
    <cellStyle name="Calculation 2 7 2 3" xfId="5932"/>
    <cellStyle name="Calculation 2 7 2 3 2" xfId="12718"/>
    <cellStyle name="Calculation 2 7 2 4" xfId="2554"/>
    <cellStyle name="Calculation 2 7 2 4 2" xfId="9368"/>
    <cellStyle name="Calculation 2 7 2 5" xfId="7794"/>
    <cellStyle name="Calculation 2 7 3" xfId="1145"/>
    <cellStyle name="Calculation 2 7 3 2" xfId="4845"/>
    <cellStyle name="Calculation 2 7 3 2 2" xfId="11631"/>
    <cellStyle name="Calculation 2 7 3 3" xfId="7034"/>
    <cellStyle name="Calculation 2 7 3 3 2" xfId="13819"/>
    <cellStyle name="Calculation 2 7 3 4" xfId="2959"/>
    <cellStyle name="Calculation 2 7 3 4 2" xfId="9758"/>
    <cellStyle name="Calculation 2 7 3 5" xfId="8058"/>
    <cellStyle name="Calculation 2 7 4" xfId="3968"/>
    <cellStyle name="Calculation 2 7 4 2" xfId="10754"/>
    <cellStyle name="Calculation 2 7 5" xfId="7132"/>
    <cellStyle name="Calculation 2 7 5 2" xfId="13917"/>
    <cellStyle name="Calculation 2 7 6" xfId="2085"/>
    <cellStyle name="Calculation 2 7 6 2" xfId="8920"/>
    <cellStyle name="Calculation 2 7 7" xfId="7527"/>
    <cellStyle name="Calculation 2 8" xfId="284"/>
    <cellStyle name="Calculation 2 8 2" xfId="756"/>
    <cellStyle name="Calculation 2 8 2 2" xfId="4456"/>
    <cellStyle name="Calculation 2 8 2 2 2" xfId="11242"/>
    <cellStyle name="Calculation 2 8 2 3" xfId="5689"/>
    <cellStyle name="Calculation 2 8 2 3 2" xfId="12475"/>
    <cellStyle name="Calculation 2 8 2 4" xfId="2570"/>
    <cellStyle name="Calculation 2 8 2 4 2" xfId="9384"/>
    <cellStyle name="Calculation 2 8 2 5" xfId="7802"/>
    <cellStyle name="Calculation 2 8 3" xfId="1161"/>
    <cellStyle name="Calculation 2 8 3 2" xfId="4861"/>
    <cellStyle name="Calculation 2 8 3 2 2" xfId="11647"/>
    <cellStyle name="Calculation 2 8 3 3" xfId="6296"/>
    <cellStyle name="Calculation 2 8 3 3 2" xfId="13082"/>
    <cellStyle name="Calculation 2 8 3 4" xfId="2975"/>
    <cellStyle name="Calculation 2 8 3 4 2" xfId="9774"/>
    <cellStyle name="Calculation 2 8 3 5" xfId="8074"/>
    <cellStyle name="Calculation 2 8 4" xfId="3984"/>
    <cellStyle name="Calculation 2 8 4 2" xfId="10770"/>
    <cellStyle name="Calculation 2 8 5" xfId="6338"/>
    <cellStyle name="Calculation 2 8 5 2" xfId="13124"/>
    <cellStyle name="Calculation 2 8 6" xfId="2101"/>
    <cellStyle name="Calculation 2 8 6 2" xfId="8936"/>
    <cellStyle name="Calculation 2 8 7" xfId="7535"/>
    <cellStyle name="Calculation 2 9" xfId="331"/>
    <cellStyle name="Calculation 2 9 2" xfId="803"/>
    <cellStyle name="Calculation 2 9 2 2" xfId="4503"/>
    <cellStyle name="Calculation 2 9 2 2 2" xfId="11289"/>
    <cellStyle name="Calculation 2 9 2 3" xfId="7135"/>
    <cellStyle name="Calculation 2 9 2 3 2" xfId="13920"/>
    <cellStyle name="Calculation 2 9 2 4" xfId="2617"/>
    <cellStyle name="Calculation 2 9 2 4 2" xfId="9428"/>
    <cellStyle name="Calculation 2 9 2 5" xfId="7828"/>
    <cellStyle name="Calculation 2 9 3" xfId="1205"/>
    <cellStyle name="Calculation 2 9 3 2" xfId="4905"/>
    <cellStyle name="Calculation 2 9 3 2 2" xfId="11691"/>
    <cellStyle name="Calculation 2 9 3 3" xfId="5829"/>
    <cellStyle name="Calculation 2 9 3 3 2" xfId="12615"/>
    <cellStyle name="Calculation 2 9 3 4" xfId="3019"/>
    <cellStyle name="Calculation 2 9 3 4 2" xfId="9818"/>
    <cellStyle name="Calculation 2 9 3 5" xfId="8118"/>
    <cellStyle name="Calculation 2 9 4" xfId="4031"/>
    <cellStyle name="Calculation 2 9 4 2" xfId="10817"/>
    <cellStyle name="Calculation 2 9 5" xfId="6564"/>
    <cellStyle name="Calculation 2 9 5 2" xfId="13349"/>
    <cellStyle name="Calculation 2 9 6" xfId="2148"/>
    <cellStyle name="Calculation 2 9 6 2" xfId="8980"/>
    <cellStyle name="Calculation 2 9 7" xfId="7561"/>
    <cellStyle name="Calculation 3" xfId="153"/>
    <cellStyle name="Calculation 3 10" xfId="502"/>
    <cellStyle name="Calculation 3 10 2" xfId="974"/>
    <cellStyle name="Calculation 3 10 2 2" xfId="4674"/>
    <cellStyle name="Calculation 3 10 2 2 2" xfId="11460"/>
    <cellStyle name="Calculation 3 10 2 3" xfId="5867"/>
    <cellStyle name="Calculation 3 10 2 3 2" xfId="12653"/>
    <cellStyle name="Calculation 3 10 2 4" xfId="2788"/>
    <cellStyle name="Calculation 3 10 2 4 2" xfId="9593"/>
    <cellStyle name="Calculation 3 10 2 5" xfId="7921"/>
    <cellStyle name="Calculation 3 10 3" xfId="1370"/>
    <cellStyle name="Calculation 3 10 3 2" xfId="5070"/>
    <cellStyle name="Calculation 3 10 3 2 2" xfId="11856"/>
    <cellStyle name="Calculation 3 10 3 3" xfId="7085"/>
    <cellStyle name="Calculation 3 10 3 3 2" xfId="13870"/>
    <cellStyle name="Calculation 3 10 3 4" xfId="3184"/>
    <cellStyle name="Calculation 3 10 3 4 2" xfId="9983"/>
    <cellStyle name="Calculation 3 10 3 5" xfId="8281"/>
    <cellStyle name="Calculation 3 10 4" xfId="4202"/>
    <cellStyle name="Calculation 3 10 4 2" xfId="10988"/>
    <cellStyle name="Calculation 3 10 5" xfId="6067"/>
    <cellStyle name="Calculation 3 10 5 2" xfId="12853"/>
    <cellStyle name="Calculation 3 10 6" xfId="2319"/>
    <cellStyle name="Calculation 3 10 6 2" xfId="9145"/>
    <cellStyle name="Calculation 3 10 7" xfId="7654"/>
    <cellStyle name="Calculation 3 11" xfId="541"/>
    <cellStyle name="Calculation 3 11 2" xfId="1013"/>
    <cellStyle name="Calculation 3 11 2 2" xfId="4713"/>
    <cellStyle name="Calculation 3 11 2 2 2" xfId="11499"/>
    <cellStyle name="Calculation 3 11 2 3" xfId="6237"/>
    <cellStyle name="Calculation 3 11 2 3 2" xfId="13023"/>
    <cellStyle name="Calculation 3 11 2 4" xfId="2827"/>
    <cellStyle name="Calculation 3 11 2 4 2" xfId="9629"/>
    <cellStyle name="Calculation 3 11 2 5" xfId="7942"/>
    <cellStyle name="Calculation 3 11 3" xfId="1406"/>
    <cellStyle name="Calculation 3 11 3 2" xfId="5106"/>
    <cellStyle name="Calculation 3 11 3 2 2" xfId="11892"/>
    <cellStyle name="Calculation 3 11 3 3" xfId="7173"/>
    <cellStyle name="Calculation 3 11 3 3 2" xfId="13958"/>
    <cellStyle name="Calculation 3 11 3 4" xfId="3220"/>
    <cellStyle name="Calculation 3 11 3 4 2" xfId="10019"/>
    <cellStyle name="Calculation 3 11 3 5" xfId="8309"/>
    <cellStyle name="Calculation 3 11 4" xfId="4241"/>
    <cellStyle name="Calculation 3 11 4 2" xfId="11027"/>
    <cellStyle name="Calculation 3 11 5" xfId="6345"/>
    <cellStyle name="Calculation 3 11 5 2" xfId="13131"/>
    <cellStyle name="Calculation 3 11 6" xfId="2358"/>
    <cellStyle name="Calculation 3 11 6 2" xfId="9181"/>
    <cellStyle name="Calculation 3 11 7" xfId="7675"/>
    <cellStyle name="Calculation 3 12" xfId="635"/>
    <cellStyle name="Calculation 3 12 2" xfId="4335"/>
    <cellStyle name="Calculation 3 12 2 2" xfId="11121"/>
    <cellStyle name="Calculation 3 12 3" xfId="5943"/>
    <cellStyle name="Calculation 3 12 3 2" xfId="12729"/>
    <cellStyle name="Calculation 3 12 4" xfId="2449"/>
    <cellStyle name="Calculation 3 12 4 2" xfId="9267"/>
    <cellStyle name="Calculation 3 12 5" xfId="7732"/>
    <cellStyle name="Calculation 3 13" xfId="1048"/>
    <cellStyle name="Calculation 3 13 2" xfId="4748"/>
    <cellStyle name="Calculation 3 13 2 2" xfId="11534"/>
    <cellStyle name="Calculation 3 13 3" xfId="6474"/>
    <cellStyle name="Calculation 3 13 3 2" xfId="13259"/>
    <cellStyle name="Calculation 3 13 4" xfId="2862"/>
    <cellStyle name="Calculation 3 13 4 2" xfId="9661"/>
    <cellStyle name="Calculation 3 13 5" xfId="7961"/>
    <cellStyle name="Calculation 3 14" xfId="1450"/>
    <cellStyle name="Calculation 3 14 2" xfId="5150"/>
    <cellStyle name="Calculation 3 14 2 2" xfId="11936"/>
    <cellStyle name="Calculation 3 14 3" xfId="7060"/>
    <cellStyle name="Calculation 3 14 3 2" xfId="13845"/>
    <cellStyle name="Calculation 3 14 4" xfId="3264"/>
    <cellStyle name="Calculation 3 14 4 2" xfId="10063"/>
    <cellStyle name="Calculation 3 14 5" xfId="8349"/>
    <cellStyle name="Calculation 3 15" xfId="1525"/>
    <cellStyle name="Calculation 3 15 2" xfId="5225"/>
    <cellStyle name="Calculation 3 15 2 2" xfId="12011"/>
    <cellStyle name="Calculation 3 15 3" xfId="6827"/>
    <cellStyle name="Calculation 3 15 3 2" xfId="13612"/>
    <cellStyle name="Calculation 3 15 4" xfId="5848"/>
    <cellStyle name="Calculation 3 15 4 2" xfId="12634"/>
    <cellStyle name="Calculation 3 15 5" xfId="3339"/>
    <cellStyle name="Calculation 3 15 5 2" xfId="10138"/>
    <cellStyle name="Calculation 3 15 6" xfId="8424"/>
    <cellStyle name="Calculation 3 16" xfId="1463"/>
    <cellStyle name="Calculation 3 16 2" xfId="5163"/>
    <cellStyle name="Calculation 3 16 2 2" xfId="11949"/>
    <cellStyle name="Calculation 3 16 3" xfId="6767"/>
    <cellStyle name="Calculation 3 16 3 2" xfId="13552"/>
    <cellStyle name="Calculation 3 16 4" xfId="5915"/>
    <cellStyle name="Calculation 3 16 4 2" xfId="12701"/>
    <cellStyle name="Calculation 3 16 5" xfId="3277"/>
    <cellStyle name="Calculation 3 16 5 2" xfId="10076"/>
    <cellStyle name="Calculation 3 16 6" xfId="8362"/>
    <cellStyle name="Calculation 3 17" xfId="1495"/>
    <cellStyle name="Calculation 3 17 2" xfId="5195"/>
    <cellStyle name="Calculation 3 17 2 2" xfId="11981"/>
    <cellStyle name="Calculation 3 17 3" xfId="6798"/>
    <cellStyle name="Calculation 3 17 3 2" xfId="13583"/>
    <cellStyle name="Calculation 3 17 4" xfId="6507"/>
    <cellStyle name="Calculation 3 17 4 2" xfId="13292"/>
    <cellStyle name="Calculation 3 17 5" xfId="3309"/>
    <cellStyle name="Calculation 3 17 5 2" xfId="10108"/>
    <cellStyle name="Calculation 3 17 6" xfId="8394"/>
    <cellStyle name="Calculation 3 18" xfId="1642"/>
    <cellStyle name="Calculation 3 18 2" xfId="5342"/>
    <cellStyle name="Calculation 3 18 2 2" xfId="12128"/>
    <cellStyle name="Calculation 3 18 3" xfId="6944"/>
    <cellStyle name="Calculation 3 18 3 2" xfId="13729"/>
    <cellStyle name="Calculation 3 18 4" xfId="4095"/>
    <cellStyle name="Calculation 3 18 4 2" xfId="10881"/>
    <cellStyle name="Calculation 3 18 5" xfId="3456"/>
    <cellStyle name="Calculation 3 18 5 2" xfId="10252"/>
    <cellStyle name="Calculation 3 18 6" xfId="8538"/>
    <cellStyle name="Calculation 3 19" xfId="1647"/>
    <cellStyle name="Calculation 3 19 2" xfId="5347"/>
    <cellStyle name="Calculation 3 19 2 2" xfId="12133"/>
    <cellStyle name="Calculation 3 19 3" xfId="6949"/>
    <cellStyle name="Calculation 3 19 3 2" xfId="13734"/>
    <cellStyle name="Calculation 3 19 4" xfId="3737"/>
    <cellStyle name="Calculation 3 19 4 2" xfId="10524"/>
    <cellStyle name="Calculation 3 19 5" xfId="3461"/>
    <cellStyle name="Calculation 3 19 5 2" xfId="10257"/>
    <cellStyle name="Calculation 3 19 6" xfId="8543"/>
    <cellStyle name="Calculation 3 2" xfId="192"/>
    <cellStyle name="Calculation 3 2 2" xfId="664"/>
    <cellStyle name="Calculation 3 2 2 2" xfId="4364"/>
    <cellStyle name="Calculation 3 2 2 2 2" xfId="11150"/>
    <cellStyle name="Calculation 3 2 2 3" xfId="6563"/>
    <cellStyle name="Calculation 3 2 2 3 2" xfId="13348"/>
    <cellStyle name="Calculation 3 2 2 4" xfId="2478"/>
    <cellStyle name="Calculation 3 2 2 4 2" xfId="9295"/>
    <cellStyle name="Calculation 3 2 2 5" xfId="7751"/>
    <cellStyle name="Calculation 3 2 3" xfId="1072"/>
    <cellStyle name="Calculation 3 2 3 2" xfId="4772"/>
    <cellStyle name="Calculation 3 2 3 2 2" xfId="11558"/>
    <cellStyle name="Calculation 3 2 3 3" xfId="5938"/>
    <cellStyle name="Calculation 3 2 3 3 2" xfId="12724"/>
    <cellStyle name="Calculation 3 2 3 4" xfId="2886"/>
    <cellStyle name="Calculation 3 2 3 4 2" xfId="9685"/>
    <cellStyle name="Calculation 3 2 3 5" xfId="7985"/>
    <cellStyle name="Calculation 3 2 4" xfId="3892"/>
    <cellStyle name="Calculation 3 2 4 2" xfId="10678"/>
    <cellStyle name="Calculation 3 2 5" xfId="6593"/>
    <cellStyle name="Calculation 3 2 5 2" xfId="13378"/>
    <cellStyle name="Calculation 3 2 6" xfId="2009"/>
    <cellStyle name="Calculation 3 2 6 2" xfId="8847"/>
    <cellStyle name="Calculation 3 2 7" xfId="7484"/>
    <cellStyle name="Calculation 3 20" xfId="1577"/>
    <cellStyle name="Calculation 3 20 2" xfId="5277"/>
    <cellStyle name="Calculation 3 20 2 2" xfId="12063"/>
    <cellStyle name="Calculation 3 20 3" xfId="6879"/>
    <cellStyle name="Calculation 3 20 3 2" xfId="13664"/>
    <cellStyle name="Calculation 3 20 4" xfId="5768"/>
    <cellStyle name="Calculation 3 20 4 2" xfId="12554"/>
    <cellStyle name="Calculation 3 20 5" xfId="3391"/>
    <cellStyle name="Calculation 3 20 5 2" xfId="10187"/>
    <cellStyle name="Calculation 3 20 6" xfId="8473"/>
    <cellStyle name="Calculation 3 21" xfId="1715"/>
    <cellStyle name="Calculation 3 21 2" xfId="5415"/>
    <cellStyle name="Calculation 3 21 2 2" xfId="12201"/>
    <cellStyle name="Calculation 3 21 3" xfId="7229"/>
    <cellStyle name="Calculation 3 21 3 2" xfId="14014"/>
    <cellStyle name="Calculation 3 21 4" xfId="3529"/>
    <cellStyle name="Calculation 3 21 4 2" xfId="10325"/>
    <cellStyle name="Calculation 3 21 5" xfId="8611"/>
    <cellStyle name="Calculation 3 22" xfId="1768"/>
    <cellStyle name="Calculation 3 22 2" xfId="5468"/>
    <cellStyle name="Calculation 3 22 2 2" xfId="12254"/>
    <cellStyle name="Calculation 3 22 3" xfId="7282"/>
    <cellStyle name="Calculation 3 22 3 2" xfId="14067"/>
    <cellStyle name="Calculation 3 22 4" xfId="3582"/>
    <cellStyle name="Calculation 3 22 4 2" xfId="10378"/>
    <cellStyle name="Calculation 3 22 5" xfId="8664"/>
    <cellStyle name="Calculation 3 23" xfId="1705"/>
    <cellStyle name="Calculation 3 23 2" xfId="5405"/>
    <cellStyle name="Calculation 3 23 2 2" xfId="12191"/>
    <cellStyle name="Calculation 3 23 3" xfId="7219"/>
    <cellStyle name="Calculation 3 23 3 2" xfId="14004"/>
    <cellStyle name="Calculation 3 23 4" xfId="3519"/>
    <cellStyle name="Calculation 3 23 4 2" xfId="10315"/>
    <cellStyle name="Calculation 3 23 5" xfId="8601"/>
    <cellStyle name="Calculation 3 24" xfId="1852"/>
    <cellStyle name="Calculation 3 24 2" xfId="5552"/>
    <cellStyle name="Calculation 3 24 2 2" xfId="12338"/>
    <cellStyle name="Calculation 3 24 3" xfId="7363"/>
    <cellStyle name="Calculation 3 24 3 2" xfId="14148"/>
    <cellStyle name="Calculation 3 24 4" xfId="3660"/>
    <cellStyle name="Calculation 3 24 4 2" xfId="10452"/>
    <cellStyle name="Calculation 3 24 5" xfId="8745"/>
    <cellStyle name="Calculation 3 25" xfId="1887"/>
    <cellStyle name="Calculation 3 25 2" xfId="5586"/>
    <cellStyle name="Calculation 3 25 2 2" xfId="12372"/>
    <cellStyle name="Calculation 3 25 3" xfId="7395"/>
    <cellStyle name="Calculation 3 25 3 2" xfId="14180"/>
    <cellStyle name="Calculation 3 25 4" xfId="3689"/>
    <cellStyle name="Calculation 3 25 4 2" xfId="10478"/>
    <cellStyle name="Calculation 3 25 5" xfId="8777"/>
    <cellStyle name="Calculation 3 26" xfId="1871"/>
    <cellStyle name="Calculation 3 26 2" xfId="5570"/>
    <cellStyle name="Calculation 3 26 2 2" xfId="12356"/>
    <cellStyle name="Calculation 3 26 3" xfId="7379"/>
    <cellStyle name="Calculation 3 26 3 2" xfId="14164"/>
    <cellStyle name="Calculation 3 26 4" xfId="8761"/>
    <cellStyle name="Calculation 3 27" xfId="3853"/>
    <cellStyle name="Calculation 3 27 2" xfId="10640"/>
    <cellStyle name="Calculation 3 28" xfId="6312"/>
    <cellStyle name="Calculation 3 28 2" xfId="13098"/>
    <cellStyle name="Calculation 3 29" xfId="7467"/>
    <cellStyle name="Calculation 3 3" xfId="225"/>
    <cellStyle name="Calculation 3 3 2" xfId="697"/>
    <cellStyle name="Calculation 3 3 2 2" xfId="4397"/>
    <cellStyle name="Calculation 3 3 2 2 2" xfId="11183"/>
    <cellStyle name="Calculation 3 3 2 3" xfId="5902"/>
    <cellStyle name="Calculation 3 3 2 3 2" xfId="12688"/>
    <cellStyle name="Calculation 3 3 2 4" xfId="2511"/>
    <cellStyle name="Calculation 3 3 2 4 2" xfId="9328"/>
    <cellStyle name="Calculation 3 3 2 5" xfId="7768"/>
    <cellStyle name="Calculation 3 3 3" xfId="1105"/>
    <cellStyle name="Calculation 3 3 3 2" xfId="4805"/>
    <cellStyle name="Calculation 3 3 3 2 2" xfId="11591"/>
    <cellStyle name="Calculation 3 3 3 3" xfId="7086"/>
    <cellStyle name="Calculation 3 3 3 3 2" xfId="13871"/>
    <cellStyle name="Calculation 3 3 3 4" xfId="2919"/>
    <cellStyle name="Calculation 3 3 3 4 2" xfId="9718"/>
    <cellStyle name="Calculation 3 3 3 5" xfId="8018"/>
    <cellStyle name="Calculation 3 3 4" xfId="3925"/>
    <cellStyle name="Calculation 3 3 4 2" xfId="10711"/>
    <cellStyle name="Calculation 3 3 5" xfId="6048"/>
    <cellStyle name="Calculation 3 3 5 2" xfId="12834"/>
    <cellStyle name="Calculation 3 3 6" xfId="2042"/>
    <cellStyle name="Calculation 3 3 6 2" xfId="8880"/>
    <cellStyle name="Calculation 3 3 7" xfId="7501"/>
    <cellStyle name="Calculation 3 4" xfId="276"/>
    <cellStyle name="Calculation 3 4 2" xfId="748"/>
    <cellStyle name="Calculation 3 4 2 2" xfId="4448"/>
    <cellStyle name="Calculation 3 4 2 2 2" xfId="11234"/>
    <cellStyle name="Calculation 3 4 2 3" xfId="6576"/>
    <cellStyle name="Calculation 3 4 2 3 2" xfId="13361"/>
    <cellStyle name="Calculation 3 4 2 4" xfId="2562"/>
    <cellStyle name="Calculation 3 4 2 4 2" xfId="9376"/>
    <cellStyle name="Calculation 3 4 2 5" xfId="7797"/>
    <cellStyle name="Calculation 3 4 3" xfId="1153"/>
    <cellStyle name="Calculation 3 4 3 2" xfId="4853"/>
    <cellStyle name="Calculation 3 4 3 2 2" xfId="11639"/>
    <cellStyle name="Calculation 3 4 3 3" xfId="6715"/>
    <cellStyle name="Calculation 3 4 3 3 2" xfId="13500"/>
    <cellStyle name="Calculation 3 4 3 4" xfId="2967"/>
    <cellStyle name="Calculation 3 4 3 4 2" xfId="9766"/>
    <cellStyle name="Calculation 3 4 3 5" xfId="8066"/>
    <cellStyle name="Calculation 3 4 4" xfId="3976"/>
    <cellStyle name="Calculation 3 4 4 2" xfId="10762"/>
    <cellStyle name="Calculation 3 4 5" xfId="5634"/>
    <cellStyle name="Calculation 3 4 5 2" xfId="12420"/>
    <cellStyle name="Calculation 3 4 6" xfId="2093"/>
    <cellStyle name="Calculation 3 4 6 2" xfId="8928"/>
    <cellStyle name="Calculation 3 4 7" xfId="7530"/>
    <cellStyle name="Calculation 3 5" xfId="280"/>
    <cellStyle name="Calculation 3 5 2" xfId="752"/>
    <cellStyle name="Calculation 3 5 2 2" xfId="4452"/>
    <cellStyle name="Calculation 3 5 2 2 2" xfId="11238"/>
    <cellStyle name="Calculation 3 5 2 3" xfId="6188"/>
    <cellStyle name="Calculation 3 5 2 3 2" xfId="12974"/>
    <cellStyle name="Calculation 3 5 2 4" xfId="2566"/>
    <cellStyle name="Calculation 3 5 2 4 2" xfId="9380"/>
    <cellStyle name="Calculation 3 5 2 5" xfId="7801"/>
    <cellStyle name="Calculation 3 5 3" xfId="1157"/>
    <cellStyle name="Calculation 3 5 3 2" xfId="4857"/>
    <cellStyle name="Calculation 3 5 3 2 2" xfId="11643"/>
    <cellStyle name="Calculation 3 5 3 3" xfId="6333"/>
    <cellStyle name="Calculation 3 5 3 3 2" xfId="13119"/>
    <cellStyle name="Calculation 3 5 3 4" xfId="2971"/>
    <cellStyle name="Calculation 3 5 3 4 2" xfId="9770"/>
    <cellStyle name="Calculation 3 5 3 5" xfId="8070"/>
    <cellStyle name="Calculation 3 5 4" xfId="3980"/>
    <cellStyle name="Calculation 3 5 4 2" xfId="10766"/>
    <cellStyle name="Calculation 3 5 5" xfId="6720"/>
    <cellStyle name="Calculation 3 5 5 2" xfId="13505"/>
    <cellStyle name="Calculation 3 5 6" xfId="2097"/>
    <cellStyle name="Calculation 3 5 6 2" xfId="8932"/>
    <cellStyle name="Calculation 3 5 7" xfId="7534"/>
    <cellStyle name="Calculation 3 6" xfId="339"/>
    <cellStyle name="Calculation 3 6 2" xfId="811"/>
    <cellStyle name="Calculation 3 6 2 2" xfId="4511"/>
    <cellStyle name="Calculation 3 6 2 2 2" xfId="11297"/>
    <cellStyle name="Calculation 3 6 2 3" xfId="5643"/>
    <cellStyle name="Calculation 3 6 2 3 2" xfId="12429"/>
    <cellStyle name="Calculation 3 6 2 4" xfId="2625"/>
    <cellStyle name="Calculation 3 6 2 4 2" xfId="9436"/>
    <cellStyle name="Calculation 3 6 2 5" xfId="7831"/>
    <cellStyle name="Calculation 3 6 3" xfId="1213"/>
    <cellStyle name="Calculation 3 6 3 2" xfId="4913"/>
    <cellStyle name="Calculation 3 6 3 2 2" xfId="11699"/>
    <cellStyle name="Calculation 3 6 3 3" xfId="6114"/>
    <cellStyle name="Calculation 3 6 3 3 2" xfId="12900"/>
    <cellStyle name="Calculation 3 6 3 4" xfId="3027"/>
    <cellStyle name="Calculation 3 6 3 4 2" xfId="9826"/>
    <cellStyle name="Calculation 3 6 3 5" xfId="8126"/>
    <cellStyle name="Calculation 3 6 4" xfId="4039"/>
    <cellStyle name="Calculation 3 6 4 2" xfId="10825"/>
    <cellStyle name="Calculation 3 6 5" xfId="5719"/>
    <cellStyle name="Calculation 3 6 5 2" xfId="12505"/>
    <cellStyle name="Calculation 3 6 6" xfId="2156"/>
    <cellStyle name="Calculation 3 6 6 2" xfId="8988"/>
    <cellStyle name="Calculation 3 6 7" xfId="7564"/>
    <cellStyle name="Calculation 3 7" xfId="375"/>
    <cellStyle name="Calculation 3 7 2" xfId="847"/>
    <cellStyle name="Calculation 3 7 2 2" xfId="4547"/>
    <cellStyle name="Calculation 3 7 2 2 2" xfId="11333"/>
    <cellStyle name="Calculation 3 7 2 3" xfId="6198"/>
    <cellStyle name="Calculation 3 7 2 3 2" xfId="12984"/>
    <cellStyle name="Calculation 3 7 2 4" xfId="2661"/>
    <cellStyle name="Calculation 3 7 2 4 2" xfId="9472"/>
    <cellStyle name="Calculation 3 7 2 5" xfId="7852"/>
    <cellStyle name="Calculation 3 7 3" xfId="1249"/>
    <cellStyle name="Calculation 3 7 3 2" xfId="4949"/>
    <cellStyle name="Calculation 3 7 3 2 2" xfId="11735"/>
    <cellStyle name="Calculation 3 7 3 3" xfId="5987"/>
    <cellStyle name="Calculation 3 7 3 3 2" xfId="12773"/>
    <cellStyle name="Calculation 3 7 3 4" xfId="3063"/>
    <cellStyle name="Calculation 3 7 3 4 2" xfId="9862"/>
    <cellStyle name="Calculation 3 7 3 5" xfId="8162"/>
    <cellStyle name="Calculation 3 7 4" xfId="4075"/>
    <cellStyle name="Calculation 3 7 4 2" xfId="10861"/>
    <cellStyle name="Calculation 3 7 5" xfId="6591"/>
    <cellStyle name="Calculation 3 7 5 2" xfId="13376"/>
    <cellStyle name="Calculation 3 7 6" xfId="2192"/>
    <cellStyle name="Calculation 3 7 6 2" xfId="9024"/>
    <cellStyle name="Calculation 3 7 7" xfId="7585"/>
    <cellStyle name="Calculation 3 8" xfId="422"/>
    <cellStyle name="Calculation 3 8 2" xfId="894"/>
    <cellStyle name="Calculation 3 8 2 2" xfId="4594"/>
    <cellStyle name="Calculation 3 8 2 2 2" xfId="11380"/>
    <cellStyle name="Calculation 3 8 2 3" xfId="5726"/>
    <cellStyle name="Calculation 3 8 2 3 2" xfId="12512"/>
    <cellStyle name="Calculation 3 8 2 4" xfId="2708"/>
    <cellStyle name="Calculation 3 8 2 4 2" xfId="9516"/>
    <cellStyle name="Calculation 3 8 2 5" xfId="7876"/>
    <cellStyle name="Calculation 3 8 3" xfId="1293"/>
    <cellStyle name="Calculation 3 8 3 2" xfId="4993"/>
    <cellStyle name="Calculation 3 8 3 2 2" xfId="11779"/>
    <cellStyle name="Calculation 3 8 3 3" xfId="3814"/>
    <cellStyle name="Calculation 3 8 3 3 2" xfId="10601"/>
    <cellStyle name="Calculation 3 8 3 4" xfId="3107"/>
    <cellStyle name="Calculation 3 8 3 4 2" xfId="9906"/>
    <cellStyle name="Calculation 3 8 3 5" xfId="8206"/>
    <cellStyle name="Calculation 3 8 4" xfId="4122"/>
    <cellStyle name="Calculation 3 8 4 2" xfId="10908"/>
    <cellStyle name="Calculation 3 8 5" xfId="6137"/>
    <cellStyle name="Calculation 3 8 5 2" xfId="12923"/>
    <cellStyle name="Calculation 3 8 6" xfId="2239"/>
    <cellStyle name="Calculation 3 8 6 2" xfId="9068"/>
    <cellStyle name="Calculation 3 8 7" xfId="7609"/>
    <cellStyle name="Calculation 3 9" xfId="463"/>
    <cellStyle name="Calculation 3 9 2" xfId="935"/>
    <cellStyle name="Calculation 3 9 2 2" xfId="4635"/>
    <cellStyle name="Calculation 3 9 2 2 2" xfId="11421"/>
    <cellStyle name="Calculation 3 9 2 3" xfId="6515"/>
    <cellStyle name="Calculation 3 9 2 3 2" xfId="13300"/>
    <cellStyle name="Calculation 3 9 2 4" xfId="2749"/>
    <cellStyle name="Calculation 3 9 2 4 2" xfId="9554"/>
    <cellStyle name="Calculation 3 9 2 5" xfId="7899"/>
    <cellStyle name="Calculation 3 9 3" xfId="1331"/>
    <cellStyle name="Calculation 3 9 3 2" xfId="5031"/>
    <cellStyle name="Calculation 3 9 3 2 2" xfId="11817"/>
    <cellStyle name="Calculation 3 9 3 3" xfId="5654"/>
    <cellStyle name="Calculation 3 9 3 3 2" xfId="12440"/>
    <cellStyle name="Calculation 3 9 3 4" xfId="3145"/>
    <cellStyle name="Calculation 3 9 3 4 2" xfId="9944"/>
    <cellStyle name="Calculation 3 9 3 5" xfId="8244"/>
    <cellStyle name="Calculation 3 9 4" xfId="4163"/>
    <cellStyle name="Calculation 3 9 4 2" xfId="10949"/>
    <cellStyle name="Calculation 3 9 5" xfId="5715"/>
    <cellStyle name="Calculation 3 9 5 2" xfId="12501"/>
    <cellStyle name="Calculation 3 9 6" xfId="2280"/>
    <cellStyle name="Calculation 3 9 6 2" xfId="9106"/>
    <cellStyle name="Calculation 3 9 7" xfId="7632"/>
    <cellStyle name="Calculation 4" xfId="59"/>
    <cellStyle name="Calculation 4 10" xfId="503"/>
    <cellStyle name="Calculation 4 10 2" xfId="975"/>
    <cellStyle name="Calculation 4 10 2 2" xfId="4675"/>
    <cellStyle name="Calculation 4 10 2 2 2" xfId="11461"/>
    <cellStyle name="Calculation 4 10 2 3" xfId="6602"/>
    <cellStyle name="Calculation 4 10 2 3 2" xfId="13387"/>
    <cellStyle name="Calculation 4 10 2 4" xfId="2789"/>
    <cellStyle name="Calculation 4 10 2 4 2" xfId="9594"/>
    <cellStyle name="Calculation 4 10 2 5" xfId="7922"/>
    <cellStyle name="Calculation 4 10 3" xfId="1371"/>
    <cellStyle name="Calculation 4 10 3 2" xfId="5071"/>
    <cellStyle name="Calculation 4 10 3 2 2" xfId="11857"/>
    <cellStyle name="Calculation 4 10 3 3" xfId="7070"/>
    <cellStyle name="Calculation 4 10 3 3 2" xfId="13855"/>
    <cellStyle name="Calculation 4 10 3 4" xfId="3185"/>
    <cellStyle name="Calculation 4 10 3 4 2" xfId="9984"/>
    <cellStyle name="Calculation 4 10 3 5" xfId="8282"/>
    <cellStyle name="Calculation 4 10 4" xfId="4203"/>
    <cellStyle name="Calculation 4 10 4 2" xfId="10989"/>
    <cellStyle name="Calculation 4 10 5" xfId="5648"/>
    <cellStyle name="Calculation 4 10 5 2" xfId="12434"/>
    <cellStyle name="Calculation 4 10 6" xfId="2320"/>
    <cellStyle name="Calculation 4 10 6 2" xfId="9146"/>
    <cellStyle name="Calculation 4 10 7" xfId="7655"/>
    <cellStyle name="Calculation 4 11" xfId="542"/>
    <cellStyle name="Calculation 4 11 2" xfId="1014"/>
    <cellStyle name="Calculation 4 11 2 2" xfId="4714"/>
    <cellStyle name="Calculation 4 11 2 2 2" xfId="11500"/>
    <cellStyle name="Calculation 4 11 2 3" xfId="5817"/>
    <cellStyle name="Calculation 4 11 2 3 2" xfId="12603"/>
    <cellStyle name="Calculation 4 11 2 4" xfId="2828"/>
    <cellStyle name="Calculation 4 11 2 4 2" xfId="9630"/>
    <cellStyle name="Calculation 4 11 2 5" xfId="7943"/>
    <cellStyle name="Calculation 4 11 3" xfId="1407"/>
    <cellStyle name="Calculation 4 11 3 2" xfId="5107"/>
    <cellStyle name="Calculation 4 11 3 2 2" xfId="11893"/>
    <cellStyle name="Calculation 4 11 3 3" xfId="7170"/>
    <cellStyle name="Calculation 4 11 3 3 2" xfId="13955"/>
    <cellStyle name="Calculation 4 11 3 4" xfId="3221"/>
    <cellStyle name="Calculation 4 11 3 4 2" xfId="10020"/>
    <cellStyle name="Calculation 4 11 3 5" xfId="8310"/>
    <cellStyle name="Calculation 4 11 4" xfId="4242"/>
    <cellStyle name="Calculation 4 11 4 2" xfId="11028"/>
    <cellStyle name="Calculation 4 11 5" xfId="5928"/>
    <cellStyle name="Calculation 4 11 5 2" xfId="12714"/>
    <cellStyle name="Calculation 4 11 6" xfId="2359"/>
    <cellStyle name="Calculation 4 11 6 2" xfId="9182"/>
    <cellStyle name="Calculation 4 11 7" xfId="7676"/>
    <cellStyle name="Calculation 4 12" xfId="586"/>
    <cellStyle name="Calculation 4 12 2" xfId="4286"/>
    <cellStyle name="Calculation 4 12 2 2" xfId="11072"/>
    <cellStyle name="Calculation 4 12 3" xfId="7131"/>
    <cellStyle name="Calculation 4 12 3 2" xfId="13916"/>
    <cellStyle name="Calculation 4 12 4" xfId="2401"/>
    <cellStyle name="Calculation 4 12 4 2" xfId="9221"/>
    <cellStyle name="Calculation 4 12 5" xfId="7703"/>
    <cellStyle name="Calculation 4 13" xfId="596"/>
    <cellStyle name="Calculation 4 13 2" xfId="4296"/>
    <cellStyle name="Calculation 4 13 2 2" xfId="11082"/>
    <cellStyle name="Calculation 4 13 3" xfId="6579"/>
    <cellStyle name="Calculation 4 13 3 2" xfId="13364"/>
    <cellStyle name="Calculation 4 13 4" xfId="2411"/>
    <cellStyle name="Calculation 4 13 4 2" xfId="9230"/>
    <cellStyle name="Calculation 4 13 5" xfId="7710"/>
    <cellStyle name="Calculation 4 14" xfId="1527"/>
    <cellStyle name="Calculation 4 14 2" xfId="5227"/>
    <cellStyle name="Calculation 4 14 2 2" xfId="12013"/>
    <cellStyle name="Calculation 4 14 3" xfId="6224"/>
    <cellStyle name="Calculation 4 14 3 2" xfId="13010"/>
    <cellStyle name="Calculation 4 14 4" xfId="3341"/>
    <cellStyle name="Calculation 4 14 4 2" xfId="10140"/>
    <cellStyle name="Calculation 4 14 5" xfId="8426"/>
    <cellStyle name="Calculation 4 15" xfId="1444"/>
    <cellStyle name="Calculation 4 15 2" xfId="5144"/>
    <cellStyle name="Calculation 4 15 2 2" xfId="11930"/>
    <cellStyle name="Calculation 4 15 3" xfId="6750"/>
    <cellStyle name="Calculation 4 15 3 2" xfId="13535"/>
    <cellStyle name="Calculation 4 15 4" xfId="6087"/>
    <cellStyle name="Calculation 4 15 4 2" xfId="12873"/>
    <cellStyle name="Calculation 4 15 5" xfId="3258"/>
    <cellStyle name="Calculation 4 15 5 2" xfId="10057"/>
    <cellStyle name="Calculation 4 15 6" xfId="8343"/>
    <cellStyle name="Calculation 4 16" xfId="1543"/>
    <cellStyle name="Calculation 4 16 2" xfId="5243"/>
    <cellStyle name="Calculation 4 16 2 2" xfId="12029"/>
    <cellStyle name="Calculation 4 16 3" xfId="6845"/>
    <cellStyle name="Calculation 4 16 3 2" xfId="13630"/>
    <cellStyle name="Calculation 4 16 4" xfId="7154"/>
    <cellStyle name="Calculation 4 16 4 2" xfId="13939"/>
    <cellStyle name="Calculation 4 16 5" xfId="3357"/>
    <cellStyle name="Calculation 4 16 5 2" xfId="10153"/>
    <cellStyle name="Calculation 4 16 6" xfId="8439"/>
    <cellStyle name="Calculation 4 17" xfId="1575"/>
    <cellStyle name="Calculation 4 17 2" xfId="5275"/>
    <cellStyle name="Calculation 4 17 2 2" xfId="12061"/>
    <cellStyle name="Calculation 4 17 3" xfId="6877"/>
    <cellStyle name="Calculation 4 17 3 2" xfId="13662"/>
    <cellStyle name="Calculation 4 17 4" xfId="6546"/>
    <cellStyle name="Calculation 4 17 4 2" xfId="13331"/>
    <cellStyle name="Calculation 4 17 5" xfId="3389"/>
    <cellStyle name="Calculation 4 17 5 2" xfId="10185"/>
    <cellStyle name="Calculation 4 17 6" xfId="8471"/>
    <cellStyle name="Calculation 4 18" xfId="1433"/>
    <cellStyle name="Calculation 4 18 2" xfId="5133"/>
    <cellStyle name="Calculation 4 18 2 2" xfId="11919"/>
    <cellStyle name="Calculation 4 18 3" xfId="6739"/>
    <cellStyle name="Calculation 4 18 3 2" xfId="13524"/>
    <cellStyle name="Calculation 4 18 4" xfId="5797"/>
    <cellStyle name="Calculation 4 18 4 2" xfId="12583"/>
    <cellStyle name="Calculation 4 18 5" xfId="3247"/>
    <cellStyle name="Calculation 4 18 5 2" xfId="10046"/>
    <cellStyle name="Calculation 4 18 6" xfId="8332"/>
    <cellStyle name="Calculation 4 19" xfId="1462"/>
    <cellStyle name="Calculation 4 19 2" xfId="5162"/>
    <cellStyle name="Calculation 4 19 2 2" xfId="11948"/>
    <cellStyle name="Calculation 4 19 3" xfId="6766"/>
    <cellStyle name="Calculation 4 19 3 2" xfId="13551"/>
    <cellStyle name="Calculation 4 19 4" xfId="6331"/>
    <cellStyle name="Calculation 4 19 4 2" xfId="13117"/>
    <cellStyle name="Calculation 4 19 5" xfId="3276"/>
    <cellStyle name="Calculation 4 19 5 2" xfId="10075"/>
    <cellStyle name="Calculation 4 19 6" xfId="8361"/>
    <cellStyle name="Calculation 4 2" xfId="191"/>
    <cellStyle name="Calculation 4 2 2" xfId="663"/>
    <cellStyle name="Calculation 4 2 2 2" xfId="4363"/>
    <cellStyle name="Calculation 4 2 2 2 2" xfId="11149"/>
    <cellStyle name="Calculation 4 2 2 3" xfId="5826"/>
    <cellStyle name="Calculation 4 2 2 3 2" xfId="12612"/>
    <cellStyle name="Calculation 4 2 2 4" xfId="2477"/>
    <cellStyle name="Calculation 4 2 2 4 2" xfId="9294"/>
    <cellStyle name="Calculation 4 2 2 5" xfId="7750"/>
    <cellStyle name="Calculation 4 2 3" xfId="1071"/>
    <cellStyle name="Calculation 4 2 3 2" xfId="4771"/>
    <cellStyle name="Calculation 4 2 3 2 2" xfId="11557"/>
    <cellStyle name="Calculation 4 2 3 3" xfId="6355"/>
    <cellStyle name="Calculation 4 2 3 3 2" xfId="13141"/>
    <cellStyle name="Calculation 4 2 3 4" xfId="2885"/>
    <cellStyle name="Calculation 4 2 3 4 2" xfId="9684"/>
    <cellStyle name="Calculation 4 2 3 5" xfId="7984"/>
    <cellStyle name="Calculation 4 2 4" xfId="3891"/>
    <cellStyle name="Calculation 4 2 4 2" xfId="10677"/>
    <cellStyle name="Calculation 4 2 5" xfId="5929"/>
    <cellStyle name="Calculation 4 2 5 2" xfId="12715"/>
    <cellStyle name="Calculation 4 2 6" xfId="2008"/>
    <cellStyle name="Calculation 4 2 6 2" xfId="8846"/>
    <cellStyle name="Calculation 4 2 7" xfId="7483"/>
    <cellStyle name="Calculation 4 20" xfId="1606"/>
    <cellStyle name="Calculation 4 20 2" xfId="5306"/>
    <cellStyle name="Calculation 4 20 2 2" xfId="12092"/>
    <cellStyle name="Calculation 4 20 3" xfId="6908"/>
    <cellStyle name="Calculation 4 20 3 2" xfId="13693"/>
    <cellStyle name="Calculation 4 20 4" xfId="6833"/>
    <cellStyle name="Calculation 4 20 4 2" xfId="13618"/>
    <cellStyle name="Calculation 4 20 5" xfId="3420"/>
    <cellStyle name="Calculation 4 20 5 2" xfId="10216"/>
    <cellStyle name="Calculation 4 20 6" xfId="8502"/>
    <cellStyle name="Calculation 4 21" xfId="1770"/>
    <cellStyle name="Calculation 4 21 2" xfId="5470"/>
    <cellStyle name="Calculation 4 21 2 2" xfId="12256"/>
    <cellStyle name="Calculation 4 21 3" xfId="7284"/>
    <cellStyle name="Calculation 4 21 3 2" xfId="14069"/>
    <cellStyle name="Calculation 4 21 4" xfId="3584"/>
    <cellStyle name="Calculation 4 21 4 2" xfId="10380"/>
    <cellStyle name="Calculation 4 21 5" xfId="8666"/>
    <cellStyle name="Calculation 4 22" xfId="1711"/>
    <cellStyle name="Calculation 4 22 2" xfId="5411"/>
    <cellStyle name="Calculation 4 22 2 2" xfId="12197"/>
    <cellStyle name="Calculation 4 22 3" xfId="7225"/>
    <cellStyle name="Calculation 4 22 3 2" xfId="14010"/>
    <cellStyle name="Calculation 4 22 4" xfId="3525"/>
    <cellStyle name="Calculation 4 22 4 2" xfId="10321"/>
    <cellStyle name="Calculation 4 22 5" xfId="8607"/>
    <cellStyle name="Calculation 4 23" xfId="1712"/>
    <cellStyle name="Calculation 4 23 2" xfId="5412"/>
    <cellStyle name="Calculation 4 23 2 2" xfId="12198"/>
    <cellStyle name="Calculation 4 23 3" xfId="7226"/>
    <cellStyle name="Calculation 4 23 3 2" xfId="14011"/>
    <cellStyle name="Calculation 4 23 4" xfId="3526"/>
    <cellStyle name="Calculation 4 23 4 2" xfId="10322"/>
    <cellStyle name="Calculation 4 23 5" xfId="8608"/>
    <cellStyle name="Calculation 4 24" xfId="1824"/>
    <cellStyle name="Calculation 4 24 2" xfId="5524"/>
    <cellStyle name="Calculation 4 24 2 2" xfId="12310"/>
    <cellStyle name="Calculation 4 24 3" xfId="7335"/>
    <cellStyle name="Calculation 4 24 3 2" xfId="14120"/>
    <cellStyle name="Calculation 4 24 4" xfId="3636"/>
    <cellStyle name="Calculation 4 24 4 2" xfId="10429"/>
    <cellStyle name="Calculation 4 24 5" xfId="8717"/>
    <cellStyle name="Calculation 4 25" xfId="1888"/>
    <cellStyle name="Calculation 4 25 2" xfId="5587"/>
    <cellStyle name="Calculation 4 25 2 2" xfId="12373"/>
    <cellStyle name="Calculation 4 25 3" xfId="7396"/>
    <cellStyle name="Calculation 4 25 3 2" xfId="14181"/>
    <cellStyle name="Calculation 4 25 4" xfId="3690"/>
    <cellStyle name="Calculation 4 25 4 2" xfId="10479"/>
    <cellStyle name="Calculation 4 25 5" xfId="8778"/>
    <cellStyle name="Calculation 4 26" xfId="1891"/>
    <cellStyle name="Calculation 4 26 2" xfId="5590"/>
    <cellStyle name="Calculation 4 26 2 2" xfId="12376"/>
    <cellStyle name="Calculation 4 26 3" xfId="7399"/>
    <cellStyle name="Calculation 4 26 3 2" xfId="14184"/>
    <cellStyle name="Calculation 4 26 4" xfId="8781"/>
    <cellStyle name="Calculation 4 27" xfId="3761"/>
    <cellStyle name="Calculation 4 27 2" xfId="10548"/>
    <cellStyle name="Calculation 4 28" xfId="5872"/>
    <cellStyle name="Calculation 4 28 2" xfId="12658"/>
    <cellStyle name="Calculation 4 29" xfId="7440"/>
    <cellStyle name="Calculation 4 3" xfId="226"/>
    <cellStyle name="Calculation 4 3 2" xfId="698"/>
    <cellStyle name="Calculation 4 3 2 2" xfId="4398"/>
    <cellStyle name="Calculation 4 3 2 2 2" xfId="11184"/>
    <cellStyle name="Calculation 4 3 2 3" xfId="6615"/>
    <cellStyle name="Calculation 4 3 2 3 2" xfId="13400"/>
    <cellStyle name="Calculation 4 3 2 4" xfId="2512"/>
    <cellStyle name="Calculation 4 3 2 4 2" xfId="9329"/>
    <cellStyle name="Calculation 4 3 2 5" xfId="7769"/>
    <cellStyle name="Calculation 4 3 3" xfId="1106"/>
    <cellStyle name="Calculation 4 3 3 2" xfId="4806"/>
    <cellStyle name="Calculation 4 3 3 2 2" xfId="11592"/>
    <cellStyle name="Calculation 4 3 3 3" xfId="7071"/>
    <cellStyle name="Calculation 4 3 3 3 2" xfId="13856"/>
    <cellStyle name="Calculation 4 3 3 4" xfId="2920"/>
    <cellStyle name="Calculation 4 3 3 4 2" xfId="9719"/>
    <cellStyle name="Calculation 4 3 3 5" xfId="8019"/>
    <cellStyle name="Calculation 4 3 4" xfId="3926"/>
    <cellStyle name="Calculation 4 3 4 2" xfId="10712"/>
    <cellStyle name="Calculation 4 3 5" xfId="5630"/>
    <cellStyle name="Calculation 4 3 5 2" xfId="12416"/>
    <cellStyle name="Calculation 4 3 6" xfId="2043"/>
    <cellStyle name="Calculation 4 3 6 2" xfId="8881"/>
    <cellStyle name="Calculation 4 3 7" xfId="7502"/>
    <cellStyle name="Calculation 4 4" xfId="277"/>
    <cellStyle name="Calculation 4 4 2" xfId="749"/>
    <cellStyle name="Calculation 4 4 2 2" xfId="4449"/>
    <cellStyle name="Calculation 4 4 2 2 2" xfId="11235"/>
    <cellStyle name="Calculation 4 4 2 3" xfId="6219"/>
    <cellStyle name="Calculation 4 4 2 3 2" xfId="13005"/>
    <cellStyle name="Calculation 4 4 2 4" xfId="2563"/>
    <cellStyle name="Calculation 4 4 2 4 2" xfId="9377"/>
    <cellStyle name="Calculation 4 4 2 5" xfId="7798"/>
    <cellStyle name="Calculation 4 4 3" xfId="1154"/>
    <cellStyle name="Calculation 4 4 3 2" xfId="4854"/>
    <cellStyle name="Calculation 4 4 3 2 2" xfId="11640"/>
    <cellStyle name="Calculation 4 4 3 3" xfId="6369"/>
    <cellStyle name="Calculation 4 4 3 3 2" xfId="13155"/>
    <cellStyle name="Calculation 4 4 3 4" xfId="2968"/>
    <cellStyle name="Calculation 4 4 3 4 2" xfId="9767"/>
    <cellStyle name="Calculation 4 4 3 5" xfId="8067"/>
    <cellStyle name="Calculation 4 4 4" xfId="3977"/>
    <cellStyle name="Calculation 4 4 4 2" xfId="10763"/>
    <cellStyle name="Calculation 4 4 5" xfId="6819"/>
    <cellStyle name="Calculation 4 4 5 2" xfId="13604"/>
    <cellStyle name="Calculation 4 4 6" xfId="2094"/>
    <cellStyle name="Calculation 4 4 6 2" xfId="8929"/>
    <cellStyle name="Calculation 4 4 7" xfId="7531"/>
    <cellStyle name="Calculation 4 5" xfId="250"/>
    <cellStyle name="Calculation 4 5 2" xfId="722"/>
    <cellStyle name="Calculation 4 5 2 2" xfId="4422"/>
    <cellStyle name="Calculation 4 5 2 2 2" xfId="11208"/>
    <cellStyle name="Calculation 4 5 2 3" xfId="5684"/>
    <cellStyle name="Calculation 4 5 2 3 2" xfId="12470"/>
    <cellStyle name="Calculation 4 5 2 4" xfId="2536"/>
    <cellStyle name="Calculation 4 5 2 4 2" xfId="9350"/>
    <cellStyle name="Calculation 4 5 2 5" xfId="7783"/>
    <cellStyle name="Calculation 4 5 3" xfId="1127"/>
    <cellStyle name="Calculation 4 5 3 2" xfId="4827"/>
    <cellStyle name="Calculation 4 5 3 2 2" xfId="11613"/>
    <cellStyle name="Calculation 4 5 3 3" xfId="6218"/>
    <cellStyle name="Calculation 4 5 3 3 2" xfId="13004"/>
    <cellStyle name="Calculation 4 5 3 4" xfId="2941"/>
    <cellStyle name="Calculation 4 5 3 4 2" xfId="9740"/>
    <cellStyle name="Calculation 4 5 3 5" xfId="8040"/>
    <cellStyle name="Calculation 4 5 4" xfId="3950"/>
    <cellStyle name="Calculation 4 5 4 2" xfId="10736"/>
    <cellStyle name="Calculation 4 5 5" xfId="6268"/>
    <cellStyle name="Calculation 4 5 5 2" xfId="13054"/>
    <cellStyle name="Calculation 4 5 6" xfId="2067"/>
    <cellStyle name="Calculation 4 5 6 2" xfId="8902"/>
    <cellStyle name="Calculation 4 5 7" xfId="7516"/>
    <cellStyle name="Calculation 4 6" xfId="340"/>
    <cellStyle name="Calculation 4 6 2" xfId="812"/>
    <cellStyle name="Calculation 4 6 2 2" xfId="4512"/>
    <cellStyle name="Calculation 4 6 2 2 2" xfId="11298"/>
    <cellStyle name="Calculation 4 6 2 3" xfId="6793"/>
    <cellStyle name="Calculation 4 6 2 3 2" xfId="13578"/>
    <cellStyle name="Calculation 4 6 2 4" xfId="2626"/>
    <cellStyle name="Calculation 4 6 2 4 2" xfId="9437"/>
    <cellStyle name="Calculation 4 6 2 5" xfId="7832"/>
    <cellStyle name="Calculation 4 6 3" xfId="1214"/>
    <cellStyle name="Calculation 4 6 3 2" xfId="4914"/>
    <cellStyle name="Calculation 4 6 3 2 2" xfId="11700"/>
    <cellStyle name="Calculation 4 6 3 3" xfId="5695"/>
    <cellStyle name="Calculation 4 6 3 3 2" xfId="12481"/>
    <cellStyle name="Calculation 4 6 3 4" xfId="3028"/>
    <cellStyle name="Calculation 4 6 3 4 2" xfId="9827"/>
    <cellStyle name="Calculation 4 6 3 5" xfId="8127"/>
    <cellStyle name="Calculation 4 6 4" xfId="4040"/>
    <cellStyle name="Calculation 4 6 4 2" xfId="10826"/>
    <cellStyle name="Calculation 4 6 5" xfId="6478"/>
    <cellStyle name="Calculation 4 6 5 2" xfId="13263"/>
    <cellStyle name="Calculation 4 6 6" xfId="2157"/>
    <cellStyle name="Calculation 4 6 6 2" xfId="8989"/>
    <cellStyle name="Calculation 4 6 7" xfId="7565"/>
    <cellStyle name="Calculation 4 7" xfId="376"/>
    <cellStyle name="Calculation 4 7 2" xfId="848"/>
    <cellStyle name="Calculation 4 7 2 2" xfId="4548"/>
    <cellStyle name="Calculation 4 7 2 2 2" xfId="11334"/>
    <cellStyle name="Calculation 4 7 2 3" xfId="5777"/>
    <cellStyle name="Calculation 4 7 2 3 2" xfId="12563"/>
    <cellStyle name="Calculation 4 7 2 4" xfId="2662"/>
    <cellStyle name="Calculation 4 7 2 4 2" xfId="9473"/>
    <cellStyle name="Calculation 4 7 2 5" xfId="7853"/>
    <cellStyle name="Calculation 4 7 3" xfId="1250"/>
    <cellStyle name="Calculation 4 7 3 2" xfId="4950"/>
    <cellStyle name="Calculation 4 7 3 2 2" xfId="11736"/>
    <cellStyle name="Calculation 4 7 3 3" xfId="3833"/>
    <cellStyle name="Calculation 4 7 3 3 2" xfId="10620"/>
    <cellStyle name="Calculation 4 7 3 4" xfId="3064"/>
    <cellStyle name="Calculation 4 7 3 4 2" xfId="9863"/>
    <cellStyle name="Calculation 4 7 3 5" xfId="8163"/>
    <cellStyle name="Calculation 4 7 4" xfId="4076"/>
    <cellStyle name="Calculation 4 7 4 2" xfId="10862"/>
    <cellStyle name="Calculation 4 7 5" xfId="6234"/>
    <cellStyle name="Calculation 4 7 5 2" xfId="13020"/>
    <cellStyle name="Calculation 4 7 6" xfId="2193"/>
    <cellStyle name="Calculation 4 7 6 2" xfId="9025"/>
    <cellStyle name="Calculation 4 7 7" xfId="7586"/>
    <cellStyle name="Calculation 4 8" xfId="423"/>
    <cellStyle name="Calculation 4 8 2" xfId="895"/>
    <cellStyle name="Calculation 4 8 2 2" xfId="4595"/>
    <cellStyle name="Calculation 4 8 2 2 2" xfId="11381"/>
    <cellStyle name="Calculation 4 8 2 3" xfId="6456"/>
    <cellStyle name="Calculation 4 8 2 3 2" xfId="13241"/>
    <cellStyle name="Calculation 4 8 2 4" xfId="2709"/>
    <cellStyle name="Calculation 4 8 2 4 2" xfId="9517"/>
    <cellStyle name="Calculation 4 8 2 5" xfId="7877"/>
    <cellStyle name="Calculation 4 8 3" xfId="1294"/>
    <cellStyle name="Calculation 4 8 3 2" xfId="4994"/>
    <cellStyle name="Calculation 4 8 3 2 2" xfId="11780"/>
    <cellStyle name="Calculation 4 8 3 3" xfId="5980"/>
    <cellStyle name="Calculation 4 8 3 3 2" xfId="12766"/>
    <cellStyle name="Calculation 4 8 3 4" xfId="3108"/>
    <cellStyle name="Calculation 4 8 3 4 2" xfId="9907"/>
    <cellStyle name="Calculation 4 8 3 5" xfId="8207"/>
    <cellStyle name="Calculation 4 8 4" xfId="4123"/>
    <cellStyle name="Calculation 4 8 4 2" xfId="10909"/>
    <cellStyle name="Calculation 4 8 5" xfId="5716"/>
    <cellStyle name="Calculation 4 8 5 2" xfId="12502"/>
    <cellStyle name="Calculation 4 8 6" xfId="2240"/>
    <cellStyle name="Calculation 4 8 6 2" xfId="9069"/>
    <cellStyle name="Calculation 4 8 7" xfId="7610"/>
    <cellStyle name="Calculation 4 9" xfId="464"/>
    <cellStyle name="Calculation 4 9 2" xfId="936"/>
    <cellStyle name="Calculation 4 9 2 2" xfId="4636"/>
    <cellStyle name="Calculation 4 9 2 2 2" xfId="11422"/>
    <cellStyle name="Calculation 4 9 2 3" xfId="6159"/>
    <cellStyle name="Calculation 4 9 2 3 2" xfId="12945"/>
    <cellStyle name="Calculation 4 9 2 4" xfId="2750"/>
    <cellStyle name="Calculation 4 9 2 4 2" xfId="9555"/>
    <cellStyle name="Calculation 4 9 2 5" xfId="7900"/>
    <cellStyle name="Calculation 4 9 3" xfId="1332"/>
    <cellStyle name="Calculation 4 9 3 2" xfId="5032"/>
    <cellStyle name="Calculation 4 9 3 2 2" xfId="11818"/>
    <cellStyle name="Calculation 4 9 3 3" xfId="6770"/>
    <cellStyle name="Calculation 4 9 3 3 2" xfId="13555"/>
    <cellStyle name="Calculation 4 9 3 4" xfId="3146"/>
    <cellStyle name="Calculation 4 9 3 4 2" xfId="9945"/>
    <cellStyle name="Calculation 4 9 3 5" xfId="8245"/>
    <cellStyle name="Calculation 4 9 4" xfId="4164"/>
    <cellStyle name="Calculation 4 9 4 2" xfId="10950"/>
    <cellStyle name="Calculation 4 9 5" xfId="6486"/>
    <cellStyle name="Calculation 4 9 5 2" xfId="13271"/>
    <cellStyle name="Calculation 4 9 6" xfId="2281"/>
    <cellStyle name="Calculation 4 9 6 2" xfId="9107"/>
    <cellStyle name="Calculation 4 9 7" xfId="7633"/>
    <cellStyle name="Calculation 5" xfId="109"/>
    <cellStyle name="Calculation 5 10" xfId="518"/>
    <cellStyle name="Calculation 5 10 2" xfId="990"/>
    <cellStyle name="Calculation 5 10 2 2" xfId="4690"/>
    <cellStyle name="Calculation 5 10 2 2 2" xfId="11476"/>
    <cellStyle name="Calculation 5 10 2 3" xfId="5934"/>
    <cellStyle name="Calculation 5 10 2 3 2" xfId="12720"/>
    <cellStyle name="Calculation 5 10 2 4" xfId="2804"/>
    <cellStyle name="Calculation 5 10 2 4 2" xfId="9609"/>
    <cellStyle name="Calculation 5 10 2 5" xfId="7931"/>
    <cellStyle name="Calculation 5 10 3" xfId="1386"/>
    <cellStyle name="Calculation 5 10 3 2" xfId="5086"/>
    <cellStyle name="Calculation 5 10 3 2 2" xfId="11872"/>
    <cellStyle name="Calculation 5 10 3 3" xfId="6298"/>
    <cellStyle name="Calculation 5 10 3 3 2" xfId="13084"/>
    <cellStyle name="Calculation 5 10 3 4" xfId="3200"/>
    <cellStyle name="Calculation 5 10 3 4 2" xfId="9999"/>
    <cellStyle name="Calculation 5 10 3 5" xfId="8297"/>
    <cellStyle name="Calculation 5 10 4" xfId="4218"/>
    <cellStyle name="Calculation 5 10 4 2" xfId="11004"/>
    <cellStyle name="Calculation 5 10 5" xfId="5745"/>
    <cellStyle name="Calculation 5 10 5 2" xfId="12531"/>
    <cellStyle name="Calculation 5 10 6" xfId="2335"/>
    <cellStyle name="Calculation 5 10 6 2" xfId="9161"/>
    <cellStyle name="Calculation 5 10 7" xfId="7664"/>
    <cellStyle name="Calculation 5 11" xfId="557"/>
    <cellStyle name="Calculation 5 11 2" xfId="1029"/>
    <cellStyle name="Calculation 5 11 2 2" xfId="4729"/>
    <cellStyle name="Calculation 5 11 2 2 2" xfId="11515"/>
    <cellStyle name="Calculation 5 11 2 3" xfId="5983"/>
    <cellStyle name="Calculation 5 11 2 3 2" xfId="12769"/>
    <cellStyle name="Calculation 5 11 2 4" xfId="2843"/>
    <cellStyle name="Calculation 5 11 2 4 2" xfId="9645"/>
    <cellStyle name="Calculation 5 11 2 5" xfId="7952"/>
    <cellStyle name="Calculation 5 11 3" xfId="1422"/>
    <cellStyle name="Calculation 5 11 3 2" xfId="5122"/>
    <cellStyle name="Calculation 5 11 3 2 2" xfId="11908"/>
    <cellStyle name="Calculation 5 11 3 3" xfId="6332"/>
    <cellStyle name="Calculation 5 11 3 3 2" xfId="13118"/>
    <cellStyle name="Calculation 5 11 3 4" xfId="3236"/>
    <cellStyle name="Calculation 5 11 3 4 2" xfId="10035"/>
    <cellStyle name="Calculation 5 11 3 5" xfId="8322"/>
    <cellStyle name="Calculation 5 11 4" xfId="4257"/>
    <cellStyle name="Calculation 5 11 4 2" xfId="11043"/>
    <cellStyle name="Calculation 5 11 5" xfId="6163"/>
    <cellStyle name="Calculation 5 11 5 2" xfId="12949"/>
    <cellStyle name="Calculation 5 11 6" xfId="2374"/>
    <cellStyle name="Calculation 5 11 6 2" xfId="9197"/>
    <cellStyle name="Calculation 5 11 7" xfId="7685"/>
    <cellStyle name="Calculation 5 12" xfId="613"/>
    <cellStyle name="Calculation 5 12 2" xfId="4313"/>
    <cellStyle name="Calculation 5 12 2 2" xfId="11099"/>
    <cellStyle name="Calculation 5 12 3" xfId="7133"/>
    <cellStyle name="Calculation 5 12 3 2" xfId="13918"/>
    <cellStyle name="Calculation 5 12 4" xfId="2428"/>
    <cellStyle name="Calculation 5 12 4 2" xfId="9247"/>
    <cellStyle name="Calculation 5 12 5" xfId="7721"/>
    <cellStyle name="Calculation 5 13" xfId="565"/>
    <cellStyle name="Calculation 5 13 2" xfId="4265"/>
    <cellStyle name="Calculation 5 13 2 2" xfId="11051"/>
    <cellStyle name="Calculation 5 13 3" xfId="7200"/>
    <cellStyle name="Calculation 5 13 3 2" xfId="13985"/>
    <cellStyle name="Calculation 5 13 4" xfId="2382"/>
    <cellStyle name="Calculation 5 13 4 2" xfId="9202"/>
    <cellStyle name="Calculation 5 13 5" xfId="7688"/>
    <cellStyle name="Calculation 5 14" xfId="1536"/>
    <cellStyle name="Calculation 5 14 2" xfId="5236"/>
    <cellStyle name="Calculation 5 14 2 2" xfId="12022"/>
    <cellStyle name="Calculation 5 14 3" xfId="6146"/>
    <cellStyle name="Calculation 5 14 3 2" xfId="12932"/>
    <cellStyle name="Calculation 5 14 4" xfId="3350"/>
    <cellStyle name="Calculation 5 14 4 2" xfId="10146"/>
    <cellStyle name="Calculation 5 14 5" xfId="8432"/>
    <cellStyle name="Calculation 5 15" xfId="1566"/>
    <cellStyle name="Calculation 5 15 2" xfId="5266"/>
    <cellStyle name="Calculation 5 15 2 2" xfId="12052"/>
    <cellStyle name="Calculation 5 15 3" xfId="6868"/>
    <cellStyle name="Calculation 5 15 3 2" xfId="13653"/>
    <cellStyle name="Calculation 5 15 4" xfId="6650"/>
    <cellStyle name="Calculation 5 15 4 2" xfId="13435"/>
    <cellStyle name="Calculation 5 15 5" xfId="3380"/>
    <cellStyle name="Calculation 5 15 5 2" xfId="10176"/>
    <cellStyle name="Calculation 5 15 6" xfId="8462"/>
    <cellStyle name="Calculation 5 16" xfId="1600"/>
    <cellStyle name="Calculation 5 16 2" xfId="5300"/>
    <cellStyle name="Calculation 5 16 2 2" xfId="12086"/>
    <cellStyle name="Calculation 5 16 3" xfId="6902"/>
    <cellStyle name="Calculation 5 16 3 2" xfId="13687"/>
    <cellStyle name="Calculation 5 16 4" xfId="6370"/>
    <cellStyle name="Calculation 5 16 4 2" xfId="13156"/>
    <cellStyle name="Calculation 5 16 5" xfId="3414"/>
    <cellStyle name="Calculation 5 16 5 2" xfId="10210"/>
    <cellStyle name="Calculation 5 16 6" xfId="8496"/>
    <cellStyle name="Calculation 5 17" xfId="1628"/>
    <cellStyle name="Calculation 5 17 2" xfId="5328"/>
    <cellStyle name="Calculation 5 17 2 2" xfId="12114"/>
    <cellStyle name="Calculation 5 17 3" xfId="6930"/>
    <cellStyle name="Calculation 5 17 3 2" xfId="13715"/>
    <cellStyle name="Calculation 5 17 4" xfId="4418"/>
    <cellStyle name="Calculation 5 17 4 2" xfId="11204"/>
    <cellStyle name="Calculation 5 17 5" xfId="3442"/>
    <cellStyle name="Calculation 5 17 5 2" xfId="10238"/>
    <cellStyle name="Calculation 5 17 6" xfId="8524"/>
    <cellStyle name="Calculation 5 18" xfId="1627"/>
    <cellStyle name="Calculation 5 18 2" xfId="5327"/>
    <cellStyle name="Calculation 5 18 2 2" xfId="12113"/>
    <cellStyle name="Calculation 5 18 3" xfId="6929"/>
    <cellStyle name="Calculation 5 18 3 2" xfId="13714"/>
    <cellStyle name="Calculation 5 18 4" xfId="3725"/>
    <cellStyle name="Calculation 5 18 4 2" xfId="10513"/>
    <cellStyle name="Calculation 5 18 5" xfId="3441"/>
    <cellStyle name="Calculation 5 18 5 2" xfId="10237"/>
    <cellStyle name="Calculation 5 18 6" xfId="8523"/>
    <cellStyle name="Calculation 5 19" xfId="1673"/>
    <cellStyle name="Calculation 5 19 2" xfId="5373"/>
    <cellStyle name="Calculation 5 19 2 2" xfId="12159"/>
    <cellStyle name="Calculation 5 19 3" xfId="6975"/>
    <cellStyle name="Calculation 5 19 3 2" xfId="13760"/>
    <cellStyle name="Calculation 5 19 4" xfId="3834"/>
    <cellStyle name="Calculation 5 19 4 2" xfId="10621"/>
    <cellStyle name="Calculation 5 19 5" xfId="3487"/>
    <cellStyle name="Calculation 5 19 5 2" xfId="10283"/>
    <cellStyle name="Calculation 5 19 6" xfId="8569"/>
    <cellStyle name="Calculation 5 2" xfId="176"/>
    <cellStyle name="Calculation 5 2 2" xfId="648"/>
    <cellStyle name="Calculation 5 2 2 2" xfId="4348"/>
    <cellStyle name="Calculation 5 2 2 2 2" xfId="11134"/>
    <cellStyle name="Calculation 5 2 2 3" xfId="3731"/>
    <cellStyle name="Calculation 5 2 2 3 2" xfId="10519"/>
    <cellStyle name="Calculation 5 2 2 4" xfId="2462"/>
    <cellStyle name="Calculation 5 2 2 4 2" xfId="9279"/>
    <cellStyle name="Calculation 5 2 2 5" xfId="7741"/>
    <cellStyle name="Calculation 5 2 3" xfId="1056"/>
    <cellStyle name="Calculation 5 2 3 2" xfId="4756"/>
    <cellStyle name="Calculation 5 2 3 2 2" xfId="11542"/>
    <cellStyle name="Calculation 5 2 3 3" xfId="5656"/>
    <cellStyle name="Calculation 5 2 3 3 2" xfId="12442"/>
    <cellStyle name="Calculation 5 2 3 4" xfId="2870"/>
    <cellStyle name="Calculation 5 2 3 4 2" xfId="9669"/>
    <cellStyle name="Calculation 5 2 3 5" xfId="7969"/>
    <cellStyle name="Calculation 5 2 4" xfId="3876"/>
    <cellStyle name="Calculation 5 2 4 2" xfId="10662"/>
    <cellStyle name="Calculation 5 2 5" xfId="7100"/>
    <cellStyle name="Calculation 5 2 5 2" xfId="13885"/>
    <cellStyle name="Calculation 5 2 6" xfId="1993"/>
    <cellStyle name="Calculation 5 2 6 2" xfId="8831"/>
    <cellStyle name="Calculation 5 2 7" xfId="7474"/>
    <cellStyle name="Calculation 5 20" xfId="1690"/>
    <cellStyle name="Calculation 5 20 2" xfId="5390"/>
    <cellStyle name="Calculation 5 20 2 2" xfId="12176"/>
    <cellStyle name="Calculation 5 20 3" xfId="6992"/>
    <cellStyle name="Calculation 5 20 3 2" xfId="13777"/>
    <cellStyle name="Calculation 5 20 4" xfId="3800"/>
    <cellStyle name="Calculation 5 20 4 2" xfId="10587"/>
    <cellStyle name="Calculation 5 20 5" xfId="3504"/>
    <cellStyle name="Calculation 5 20 5 2" xfId="10300"/>
    <cellStyle name="Calculation 5 20 6" xfId="8586"/>
    <cellStyle name="Calculation 5 21" xfId="1779"/>
    <cellStyle name="Calculation 5 21 2" xfId="5479"/>
    <cellStyle name="Calculation 5 21 2 2" xfId="12265"/>
    <cellStyle name="Calculation 5 21 3" xfId="7290"/>
    <cellStyle name="Calculation 5 21 3 2" xfId="14075"/>
    <cellStyle name="Calculation 5 21 4" xfId="3593"/>
    <cellStyle name="Calculation 5 21 4 2" xfId="10386"/>
    <cellStyle name="Calculation 5 21 5" xfId="8672"/>
    <cellStyle name="Calculation 5 22" xfId="1796"/>
    <cellStyle name="Calculation 5 22 2" xfId="5496"/>
    <cellStyle name="Calculation 5 22 2 2" xfId="12282"/>
    <cellStyle name="Calculation 5 22 3" xfId="7307"/>
    <cellStyle name="Calculation 5 22 3 2" xfId="14092"/>
    <cellStyle name="Calculation 5 22 4" xfId="3610"/>
    <cellStyle name="Calculation 5 22 4 2" xfId="10403"/>
    <cellStyle name="Calculation 5 22 5" xfId="8689"/>
    <cellStyle name="Calculation 5 23" xfId="1812"/>
    <cellStyle name="Calculation 5 23 2" xfId="5512"/>
    <cellStyle name="Calculation 5 23 2 2" xfId="12298"/>
    <cellStyle name="Calculation 5 23 3" xfId="7323"/>
    <cellStyle name="Calculation 5 23 3 2" xfId="14108"/>
    <cellStyle name="Calculation 5 23 4" xfId="3626"/>
    <cellStyle name="Calculation 5 23 4 2" xfId="10419"/>
    <cellStyle name="Calculation 5 23 5" xfId="8705"/>
    <cellStyle name="Calculation 5 24" xfId="1880"/>
    <cellStyle name="Calculation 5 24 2" xfId="5579"/>
    <cellStyle name="Calculation 5 24 2 2" xfId="12365"/>
    <cellStyle name="Calculation 5 24 3" xfId="7388"/>
    <cellStyle name="Calculation 5 24 3 2" xfId="14173"/>
    <cellStyle name="Calculation 5 24 4" xfId="3683"/>
    <cellStyle name="Calculation 5 24 4 2" xfId="10472"/>
    <cellStyle name="Calculation 5 24 5" xfId="8770"/>
    <cellStyle name="Calculation 5 25" xfId="1910"/>
    <cellStyle name="Calculation 5 25 2" xfId="5609"/>
    <cellStyle name="Calculation 5 25 2 2" xfId="12395"/>
    <cellStyle name="Calculation 5 25 3" xfId="7418"/>
    <cellStyle name="Calculation 5 25 3 2" xfId="14203"/>
    <cellStyle name="Calculation 5 25 4" xfId="3703"/>
    <cellStyle name="Calculation 5 25 4 2" xfId="10491"/>
    <cellStyle name="Calculation 5 25 5" xfId="8800"/>
    <cellStyle name="Calculation 5 26" xfId="1923"/>
    <cellStyle name="Calculation 5 26 2" xfId="5622"/>
    <cellStyle name="Calculation 5 26 2 2" xfId="12408"/>
    <cellStyle name="Calculation 5 26 3" xfId="7431"/>
    <cellStyle name="Calculation 5 26 3 2" xfId="14216"/>
    <cellStyle name="Calculation 5 26 4" xfId="8813"/>
    <cellStyle name="Calculation 5 27" xfId="3810"/>
    <cellStyle name="Calculation 5 27 2" xfId="10597"/>
    <cellStyle name="Calculation 5 28" xfId="6469"/>
    <cellStyle name="Calculation 5 28 2" xfId="13254"/>
    <cellStyle name="Calculation 5 29" xfId="7455"/>
    <cellStyle name="Calculation 5 3" xfId="241"/>
    <cellStyle name="Calculation 5 3 2" xfId="713"/>
    <cellStyle name="Calculation 5 3 2 2" xfId="4413"/>
    <cellStyle name="Calculation 5 3 2 2 2" xfId="11199"/>
    <cellStyle name="Calculation 5 3 2 3" xfId="5781"/>
    <cellStyle name="Calculation 5 3 2 3 2" xfId="12567"/>
    <cellStyle name="Calculation 5 3 2 4" xfId="2527"/>
    <cellStyle name="Calculation 5 3 2 4 2" xfId="9344"/>
    <cellStyle name="Calculation 5 3 2 5" xfId="7778"/>
    <cellStyle name="Calculation 5 3 3" xfId="1121"/>
    <cellStyle name="Calculation 5 3 3 2" xfId="4821"/>
    <cellStyle name="Calculation 5 3 3 2 2" xfId="11607"/>
    <cellStyle name="Calculation 5 3 3 3" xfId="6299"/>
    <cellStyle name="Calculation 5 3 3 3 2" xfId="13085"/>
    <cellStyle name="Calculation 5 3 3 4" xfId="2935"/>
    <cellStyle name="Calculation 5 3 3 4 2" xfId="9734"/>
    <cellStyle name="Calculation 5 3 3 5" xfId="8034"/>
    <cellStyle name="Calculation 5 3 4" xfId="3941"/>
    <cellStyle name="Calculation 5 3 4 2" xfId="10727"/>
    <cellStyle name="Calculation 5 3 5" xfId="7108"/>
    <cellStyle name="Calculation 5 3 5 2" xfId="13893"/>
    <cellStyle name="Calculation 5 3 6" xfId="2058"/>
    <cellStyle name="Calculation 5 3 6 2" xfId="8896"/>
    <cellStyle name="Calculation 5 3 7" xfId="7511"/>
    <cellStyle name="Calculation 5 4" xfId="300"/>
    <cellStyle name="Calculation 5 4 2" xfId="772"/>
    <cellStyle name="Calculation 5 4 2 2" xfId="4472"/>
    <cellStyle name="Calculation 5 4 2 2 2" xfId="11258"/>
    <cellStyle name="Calculation 5 4 2 3" xfId="6786"/>
    <cellStyle name="Calculation 5 4 2 3 2" xfId="13571"/>
    <cellStyle name="Calculation 5 4 2 4" xfId="2586"/>
    <cellStyle name="Calculation 5 4 2 4 2" xfId="9400"/>
    <cellStyle name="Calculation 5 4 2 5" xfId="7811"/>
    <cellStyle name="Calculation 5 4 3" xfId="1177"/>
    <cellStyle name="Calculation 5 4 3 2" xfId="4877"/>
    <cellStyle name="Calculation 5 4 3 2 2" xfId="11663"/>
    <cellStyle name="Calculation 5 4 3 3" xfId="5709"/>
    <cellStyle name="Calculation 5 4 3 3 2" xfId="12495"/>
    <cellStyle name="Calculation 5 4 3 4" xfId="2991"/>
    <cellStyle name="Calculation 5 4 3 4 2" xfId="9790"/>
    <cellStyle name="Calculation 5 4 3 5" xfId="8090"/>
    <cellStyle name="Calculation 5 4 4" xfId="4000"/>
    <cellStyle name="Calculation 5 4 4 2" xfId="10786"/>
    <cellStyle name="Calculation 5 4 5" xfId="6291"/>
    <cellStyle name="Calculation 5 4 5 2" xfId="13077"/>
    <cellStyle name="Calculation 5 4 6" xfId="2117"/>
    <cellStyle name="Calculation 5 4 6 2" xfId="8952"/>
    <cellStyle name="Calculation 5 4 7" xfId="7544"/>
    <cellStyle name="Calculation 5 5" xfId="319"/>
    <cellStyle name="Calculation 5 5 2" xfId="791"/>
    <cellStyle name="Calculation 5 5 2 2" xfId="4491"/>
    <cellStyle name="Calculation 5 5 2 2 2" xfId="11277"/>
    <cellStyle name="Calculation 5 5 2 3" xfId="6540"/>
    <cellStyle name="Calculation 5 5 2 3 2" xfId="13325"/>
    <cellStyle name="Calculation 5 5 2 4" xfId="2605"/>
    <cellStyle name="Calculation 5 5 2 4 2" xfId="9416"/>
    <cellStyle name="Calculation 5 5 2 5" xfId="7820"/>
    <cellStyle name="Calculation 5 5 3" xfId="1193"/>
    <cellStyle name="Calculation 5 5 3 2" xfId="4893"/>
    <cellStyle name="Calculation 5 5 3 2 2" xfId="11679"/>
    <cellStyle name="Calculation 5 5 3 3" xfId="6712"/>
    <cellStyle name="Calculation 5 5 3 3 2" xfId="13497"/>
    <cellStyle name="Calculation 5 5 3 4" xfId="3007"/>
    <cellStyle name="Calculation 5 5 3 4 2" xfId="9806"/>
    <cellStyle name="Calculation 5 5 3 5" xfId="8106"/>
    <cellStyle name="Calculation 5 5 4" xfId="4019"/>
    <cellStyle name="Calculation 5 5 4 2" xfId="10805"/>
    <cellStyle name="Calculation 5 5 5" xfId="6597"/>
    <cellStyle name="Calculation 5 5 5 2" xfId="13382"/>
    <cellStyle name="Calculation 5 5 6" xfId="2136"/>
    <cellStyle name="Calculation 5 5 6 2" xfId="8968"/>
    <cellStyle name="Calculation 5 5 7" xfId="7553"/>
    <cellStyle name="Calculation 5 6" xfId="355"/>
    <cellStyle name="Calculation 5 6 2" xfId="827"/>
    <cellStyle name="Calculation 5 6 2 2" xfId="4527"/>
    <cellStyle name="Calculation 5 6 2 2 2" xfId="11313"/>
    <cellStyle name="Calculation 5 6 2 3" xfId="5718"/>
    <cellStyle name="Calculation 5 6 2 3 2" xfId="12504"/>
    <cellStyle name="Calculation 5 6 2 4" xfId="2641"/>
    <cellStyle name="Calculation 5 6 2 4 2" xfId="9452"/>
    <cellStyle name="Calculation 5 6 2 5" xfId="7841"/>
    <cellStyle name="Calculation 5 6 3" xfId="1229"/>
    <cellStyle name="Calculation 5 6 3 2" xfId="4929"/>
    <cellStyle name="Calculation 5 6 3 2 2" xfId="11715"/>
    <cellStyle name="Calculation 5 6 3 3" xfId="5649"/>
    <cellStyle name="Calculation 5 6 3 3 2" xfId="12435"/>
    <cellStyle name="Calculation 5 6 3 4" xfId="3043"/>
    <cellStyle name="Calculation 5 6 3 4 2" xfId="9842"/>
    <cellStyle name="Calculation 5 6 3 5" xfId="8142"/>
    <cellStyle name="Calculation 5 6 4" xfId="4055"/>
    <cellStyle name="Calculation 5 6 4 2" xfId="10841"/>
    <cellStyle name="Calculation 5 6 5" xfId="5651"/>
    <cellStyle name="Calculation 5 6 5 2" xfId="12437"/>
    <cellStyle name="Calculation 5 6 6" xfId="2172"/>
    <cellStyle name="Calculation 5 6 6 2" xfId="9004"/>
    <cellStyle name="Calculation 5 6 7" xfId="7574"/>
    <cellStyle name="Calculation 5 7" xfId="391"/>
    <cellStyle name="Calculation 5 7 2" xfId="863"/>
    <cellStyle name="Calculation 5 7 2 2" xfId="4563"/>
    <cellStyle name="Calculation 5 7 2 2 2" xfId="11349"/>
    <cellStyle name="Calculation 5 7 2 3" xfId="7000"/>
    <cellStyle name="Calculation 5 7 2 3 2" xfId="13785"/>
    <cellStyle name="Calculation 5 7 2 4" xfId="2677"/>
    <cellStyle name="Calculation 5 7 2 4 2" xfId="9488"/>
    <cellStyle name="Calculation 5 7 2 5" xfId="7862"/>
    <cellStyle name="Calculation 5 7 3" xfId="1265"/>
    <cellStyle name="Calculation 5 7 3 2" xfId="4965"/>
    <cellStyle name="Calculation 5 7 3 2 2" xfId="11751"/>
    <cellStyle name="Calculation 5 7 3 3" xfId="4289"/>
    <cellStyle name="Calculation 5 7 3 3 2" xfId="11075"/>
    <cellStyle name="Calculation 5 7 3 4" xfId="3079"/>
    <cellStyle name="Calculation 5 7 3 4 2" xfId="9878"/>
    <cellStyle name="Calculation 5 7 3 5" xfId="8178"/>
    <cellStyle name="Calculation 5 7 4" xfId="4091"/>
    <cellStyle name="Calculation 5 7 4 2" xfId="10877"/>
    <cellStyle name="Calculation 5 7 5" xfId="7194"/>
    <cellStyle name="Calculation 5 7 5 2" xfId="13979"/>
    <cellStyle name="Calculation 5 7 6" xfId="2208"/>
    <cellStyle name="Calculation 5 7 6 2" xfId="9040"/>
    <cellStyle name="Calculation 5 7 7" xfId="7595"/>
    <cellStyle name="Calculation 5 8" xfId="440"/>
    <cellStyle name="Calculation 5 8 2" xfId="912"/>
    <cellStyle name="Calculation 5 8 2 2" xfId="4612"/>
    <cellStyle name="Calculation 5 8 2 2 2" xfId="11398"/>
    <cellStyle name="Calculation 5 8 2 3" xfId="5957"/>
    <cellStyle name="Calculation 5 8 2 3 2" xfId="12743"/>
    <cellStyle name="Calculation 5 8 2 4" xfId="2726"/>
    <cellStyle name="Calculation 5 8 2 4 2" xfId="9534"/>
    <cellStyle name="Calculation 5 8 2 5" xfId="7888"/>
    <cellStyle name="Calculation 5 8 3" xfId="1311"/>
    <cellStyle name="Calculation 5 8 3 2" xfId="5011"/>
    <cellStyle name="Calculation 5 8 3 2 2" xfId="11797"/>
    <cellStyle name="Calculation 5 8 3 3" xfId="6172"/>
    <cellStyle name="Calculation 5 8 3 3 2" xfId="12958"/>
    <cellStyle name="Calculation 5 8 3 4" xfId="3125"/>
    <cellStyle name="Calculation 5 8 3 4 2" xfId="9924"/>
    <cellStyle name="Calculation 5 8 3 5" xfId="8224"/>
    <cellStyle name="Calculation 5 8 4" xfId="4140"/>
    <cellStyle name="Calculation 5 8 4 2" xfId="10926"/>
    <cellStyle name="Calculation 5 8 5" xfId="6394"/>
    <cellStyle name="Calculation 5 8 5 2" xfId="13180"/>
    <cellStyle name="Calculation 5 8 6" xfId="2257"/>
    <cellStyle name="Calculation 5 8 6 2" xfId="9086"/>
    <cellStyle name="Calculation 5 8 7" xfId="7621"/>
    <cellStyle name="Calculation 5 9" xfId="480"/>
    <cellStyle name="Calculation 5 9 2" xfId="952"/>
    <cellStyle name="Calculation 5 9 2 2" xfId="4652"/>
    <cellStyle name="Calculation 5 9 2 2 2" xfId="11438"/>
    <cellStyle name="Calculation 5 9 2 3" xfId="5636"/>
    <cellStyle name="Calculation 5 9 2 3 2" xfId="12422"/>
    <cellStyle name="Calculation 5 9 2 4" xfId="2766"/>
    <cellStyle name="Calculation 5 9 2 4 2" xfId="9571"/>
    <cellStyle name="Calculation 5 9 2 5" xfId="7909"/>
    <cellStyle name="Calculation 5 9 3" xfId="1348"/>
    <cellStyle name="Calculation 5 9 3 2" xfId="5048"/>
    <cellStyle name="Calculation 5 9 3 2 2" xfId="11834"/>
    <cellStyle name="Calculation 5 9 3 3" xfId="6628"/>
    <cellStyle name="Calculation 5 9 3 3 2" xfId="13413"/>
    <cellStyle name="Calculation 5 9 3 4" xfId="3162"/>
    <cellStyle name="Calculation 5 9 3 4 2" xfId="9961"/>
    <cellStyle name="Calculation 5 9 3 5" xfId="8261"/>
    <cellStyle name="Calculation 5 9 4" xfId="4180"/>
    <cellStyle name="Calculation 5 9 4 2" xfId="10966"/>
    <cellStyle name="Calculation 5 9 5" xfId="6398"/>
    <cellStyle name="Calculation 5 9 5 2" xfId="13184"/>
    <cellStyle name="Calculation 5 9 6" xfId="2297"/>
    <cellStyle name="Calculation 5 9 6 2" xfId="9123"/>
    <cellStyle name="Calculation 5 9 7" xfId="7642"/>
    <cellStyle name="Calculation 6" xfId="57"/>
    <cellStyle name="Calculation 6 10" xfId="485"/>
    <cellStyle name="Calculation 6 10 2" xfId="957"/>
    <cellStyle name="Calculation 6 10 2 2" xfId="4657"/>
    <cellStyle name="Calculation 6 10 2 2 2" xfId="11443"/>
    <cellStyle name="Calculation 6 10 2 3" xfId="6371"/>
    <cellStyle name="Calculation 6 10 2 3 2" xfId="13157"/>
    <cellStyle name="Calculation 6 10 2 4" xfId="2771"/>
    <cellStyle name="Calculation 6 10 2 4 2" xfId="9576"/>
    <cellStyle name="Calculation 6 10 2 5" xfId="7912"/>
    <cellStyle name="Calculation 6 10 3" xfId="1353"/>
    <cellStyle name="Calculation 6 10 3 2" xfId="5053"/>
    <cellStyle name="Calculation 6 10 3 2 2" xfId="11839"/>
    <cellStyle name="Calculation 6 10 3 3" xfId="5812"/>
    <cellStyle name="Calculation 6 10 3 3 2" xfId="12598"/>
    <cellStyle name="Calculation 6 10 3 4" xfId="3167"/>
    <cellStyle name="Calculation 6 10 3 4 2" xfId="9966"/>
    <cellStyle name="Calculation 6 10 3 5" xfId="8266"/>
    <cellStyle name="Calculation 6 10 4" xfId="4185"/>
    <cellStyle name="Calculation 6 10 4 2" xfId="10971"/>
    <cellStyle name="Calculation 6 10 5" xfId="6678"/>
    <cellStyle name="Calculation 6 10 5 2" xfId="13463"/>
    <cellStyle name="Calculation 6 10 6" xfId="2302"/>
    <cellStyle name="Calculation 6 10 6 2" xfId="9128"/>
    <cellStyle name="Calculation 6 10 7" xfId="7645"/>
    <cellStyle name="Calculation 6 11" xfId="486"/>
    <cellStyle name="Calculation 6 11 2" xfId="958"/>
    <cellStyle name="Calculation 6 11 2 2" xfId="4658"/>
    <cellStyle name="Calculation 6 11 2 2 2" xfId="11444"/>
    <cellStyle name="Calculation 6 11 2 3" xfId="5953"/>
    <cellStyle name="Calculation 6 11 2 3 2" xfId="12739"/>
    <cellStyle name="Calculation 6 11 2 4" xfId="2772"/>
    <cellStyle name="Calculation 6 11 2 4 2" xfId="9577"/>
    <cellStyle name="Calculation 6 11 2 5" xfId="7913"/>
    <cellStyle name="Calculation 6 11 3" xfId="1354"/>
    <cellStyle name="Calculation 6 11 3 2" xfId="5054"/>
    <cellStyle name="Calculation 6 11 3 2 2" xfId="11840"/>
    <cellStyle name="Calculation 6 11 3 3" xfId="6557"/>
    <cellStyle name="Calculation 6 11 3 3 2" xfId="13342"/>
    <cellStyle name="Calculation 6 11 3 4" xfId="3168"/>
    <cellStyle name="Calculation 6 11 3 4 2" xfId="9967"/>
    <cellStyle name="Calculation 6 11 3 5" xfId="8267"/>
    <cellStyle name="Calculation 6 11 4" xfId="4186"/>
    <cellStyle name="Calculation 6 11 4 2" xfId="10972"/>
    <cellStyle name="Calculation 6 11 5" xfId="6328"/>
    <cellStyle name="Calculation 6 11 5 2" xfId="13114"/>
    <cellStyle name="Calculation 6 11 6" xfId="2303"/>
    <cellStyle name="Calculation 6 11 6 2" xfId="9129"/>
    <cellStyle name="Calculation 6 11 7" xfId="7646"/>
    <cellStyle name="Calculation 6 12" xfId="525"/>
    <cellStyle name="Calculation 6 12 2" xfId="997"/>
    <cellStyle name="Calculation 6 12 2 2" xfId="4697"/>
    <cellStyle name="Calculation 6 12 2 2 2" xfId="11483"/>
    <cellStyle name="Calculation 6 12 2 3" xfId="6104"/>
    <cellStyle name="Calculation 6 12 2 3 2" xfId="12890"/>
    <cellStyle name="Calculation 6 12 2 4" xfId="2811"/>
    <cellStyle name="Calculation 6 12 2 4 2" xfId="9613"/>
    <cellStyle name="Calculation 6 12 2 5" xfId="7934"/>
    <cellStyle name="Calculation 6 12 3" xfId="1390"/>
    <cellStyle name="Calculation 6 12 3 2" xfId="5090"/>
    <cellStyle name="Calculation 6 12 3 2 2" xfId="11876"/>
    <cellStyle name="Calculation 6 12 3 3" xfId="5839"/>
    <cellStyle name="Calculation 6 12 3 3 2" xfId="12625"/>
    <cellStyle name="Calculation 6 12 3 4" xfId="3204"/>
    <cellStyle name="Calculation 6 12 3 4 2" xfId="10003"/>
    <cellStyle name="Calculation 6 12 3 5" xfId="8301"/>
    <cellStyle name="Calculation 6 12 4" xfId="4225"/>
    <cellStyle name="Calculation 6 12 4 2" xfId="11011"/>
    <cellStyle name="Calculation 6 12 5" xfId="7203"/>
    <cellStyle name="Calculation 6 12 5 2" xfId="13988"/>
    <cellStyle name="Calculation 6 12 6" xfId="2342"/>
    <cellStyle name="Calculation 6 12 6 2" xfId="9165"/>
    <cellStyle name="Calculation 6 12 7" xfId="7667"/>
    <cellStyle name="Calculation 6 13" xfId="584"/>
    <cellStyle name="Calculation 6 13 2" xfId="4284"/>
    <cellStyle name="Calculation 6 13 2 2" xfId="11070"/>
    <cellStyle name="Calculation 6 13 3" xfId="7129"/>
    <cellStyle name="Calculation 6 13 3 2" xfId="13914"/>
    <cellStyle name="Calculation 6 13 4" xfId="2399"/>
    <cellStyle name="Calculation 6 13 4 2" xfId="9219"/>
    <cellStyle name="Calculation 6 13 5" xfId="7702"/>
    <cellStyle name="Calculation 6 14" xfId="610"/>
    <cellStyle name="Calculation 6 14 2" xfId="4310"/>
    <cellStyle name="Calculation 6 14 2 2" xfId="11096"/>
    <cellStyle name="Calculation 6 14 3" xfId="5674"/>
    <cellStyle name="Calculation 6 14 3 2" xfId="12460"/>
    <cellStyle name="Calculation 6 14 4" xfId="2425"/>
    <cellStyle name="Calculation 6 14 4 2" xfId="9244"/>
    <cellStyle name="Calculation 6 14 5" xfId="7718"/>
    <cellStyle name="Calculation 6 15" xfId="1466"/>
    <cellStyle name="Calculation 6 15 2" xfId="5166"/>
    <cellStyle name="Calculation 6 15 2 2" xfId="11952"/>
    <cellStyle name="Calculation 6 15 3" xfId="6179"/>
    <cellStyle name="Calculation 6 15 3 2" xfId="12965"/>
    <cellStyle name="Calculation 6 15 4" xfId="3280"/>
    <cellStyle name="Calculation 6 15 4 2" xfId="10079"/>
    <cellStyle name="Calculation 6 15 5" xfId="8365"/>
    <cellStyle name="Calculation 6 16" xfId="1509"/>
    <cellStyle name="Calculation 6 16 2" xfId="5209"/>
    <cellStyle name="Calculation 6 16 2 2" xfId="11995"/>
    <cellStyle name="Calculation 6 16 3" xfId="6811"/>
    <cellStyle name="Calculation 6 16 3 2" xfId="13596"/>
    <cellStyle name="Calculation 6 16 4" xfId="5629"/>
    <cellStyle name="Calculation 6 16 4 2" xfId="12415"/>
    <cellStyle name="Calculation 6 16 5" xfId="3323"/>
    <cellStyle name="Calculation 6 16 5 2" xfId="10122"/>
    <cellStyle name="Calculation 6 16 6" xfId="8408"/>
    <cellStyle name="Calculation 6 17" xfId="1471"/>
    <cellStyle name="Calculation 6 17 2" xfId="5171"/>
    <cellStyle name="Calculation 6 17 2 2" xfId="11957"/>
    <cellStyle name="Calculation 6 17 3" xfId="6774"/>
    <cellStyle name="Calculation 6 17 3 2" xfId="13559"/>
    <cellStyle name="Calculation 6 17 4" xfId="6482"/>
    <cellStyle name="Calculation 6 17 4 2" xfId="13267"/>
    <cellStyle name="Calculation 6 17 5" xfId="3285"/>
    <cellStyle name="Calculation 6 17 5 2" xfId="10084"/>
    <cellStyle name="Calculation 6 17 6" xfId="8370"/>
    <cellStyle name="Calculation 6 18" xfId="1431"/>
    <cellStyle name="Calculation 6 18 2" xfId="5131"/>
    <cellStyle name="Calculation 6 18 2 2" xfId="11917"/>
    <cellStyle name="Calculation 6 18 3" xfId="6737"/>
    <cellStyle name="Calculation 6 18 3 2" xfId="13522"/>
    <cellStyle name="Calculation 6 18 4" xfId="6573"/>
    <cellStyle name="Calculation 6 18 4 2" xfId="13358"/>
    <cellStyle name="Calculation 6 18 5" xfId="3245"/>
    <cellStyle name="Calculation 6 18 5 2" xfId="10044"/>
    <cellStyle name="Calculation 6 18 6" xfId="8330"/>
    <cellStyle name="Calculation 6 19" xfId="1574"/>
    <cellStyle name="Calculation 6 19 2" xfId="5274"/>
    <cellStyle name="Calculation 6 19 2 2" xfId="12060"/>
    <cellStyle name="Calculation 6 19 3" xfId="6876"/>
    <cellStyle name="Calculation 6 19 3 2" xfId="13661"/>
    <cellStyle name="Calculation 6 19 4" xfId="5801"/>
    <cellStyle name="Calculation 6 19 4 2" xfId="12587"/>
    <cellStyle name="Calculation 6 19 5" xfId="3388"/>
    <cellStyle name="Calculation 6 19 5 2" xfId="10184"/>
    <cellStyle name="Calculation 6 19 6" xfId="8470"/>
    <cellStyle name="Calculation 6 2" xfId="208"/>
    <cellStyle name="Calculation 6 2 2" xfId="680"/>
    <cellStyle name="Calculation 6 2 2 2" xfId="4380"/>
    <cellStyle name="Calculation 6 2 2 2 2" xfId="11166"/>
    <cellStyle name="Calculation 6 2 2 3" xfId="7117"/>
    <cellStyle name="Calculation 6 2 2 3 2" xfId="13902"/>
    <cellStyle name="Calculation 6 2 2 4" xfId="2494"/>
    <cellStyle name="Calculation 6 2 2 4 2" xfId="9311"/>
    <cellStyle name="Calculation 6 2 2 5" xfId="7759"/>
    <cellStyle name="Calculation 6 2 3" xfId="1088"/>
    <cellStyle name="Calculation 6 2 3 2" xfId="4788"/>
    <cellStyle name="Calculation 6 2 3 2 2" xfId="11574"/>
    <cellStyle name="Calculation 6 2 3 3" xfId="5813"/>
    <cellStyle name="Calculation 6 2 3 3 2" xfId="12599"/>
    <cellStyle name="Calculation 6 2 3 4" xfId="2902"/>
    <cellStyle name="Calculation 6 2 3 4 2" xfId="9701"/>
    <cellStyle name="Calculation 6 2 3 5" xfId="8001"/>
    <cellStyle name="Calculation 6 2 4" xfId="3908"/>
    <cellStyle name="Calculation 6 2 4 2" xfId="10694"/>
    <cellStyle name="Calculation 6 2 5" xfId="6521"/>
    <cellStyle name="Calculation 6 2 5 2" xfId="13306"/>
    <cellStyle name="Calculation 6 2 6" xfId="2025"/>
    <cellStyle name="Calculation 6 2 6 2" xfId="8863"/>
    <cellStyle name="Calculation 6 2 7" xfId="7492"/>
    <cellStyle name="Calculation 6 20" xfId="1637"/>
    <cellStyle name="Calculation 6 20 2" xfId="5337"/>
    <cellStyle name="Calculation 6 20 2 2" xfId="12123"/>
    <cellStyle name="Calculation 6 20 3" xfId="6939"/>
    <cellStyle name="Calculation 6 20 3 2" xfId="13724"/>
    <cellStyle name="Calculation 6 20 4" xfId="3799"/>
    <cellStyle name="Calculation 6 20 4 2" xfId="10586"/>
    <cellStyle name="Calculation 6 20 5" xfId="3451"/>
    <cellStyle name="Calculation 6 20 5 2" xfId="10247"/>
    <cellStyle name="Calculation 6 20 6" xfId="8533"/>
    <cellStyle name="Calculation 6 21" xfId="1660"/>
    <cellStyle name="Calculation 6 21 2" xfId="5360"/>
    <cellStyle name="Calculation 6 21 2 2" xfId="12146"/>
    <cellStyle name="Calculation 6 21 3" xfId="6962"/>
    <cellStyle name="Calculation 6 21 3 2" xfId="13747"/>
    <cellStyle name="Calculation 6 21 4" xfId="3756"/>
    <cellStyle name="Calculation 6 21 4 2" xfId="10543"/>
    <cellStyle name="Calculation 6 21 5" xfId="3474"/>
    <cellStyle name="Calculation 6 21 5 2" xfId="10270"/>
    <cellStyle name="Calculation 6 21 6" xfId="8556"/>
    <cellStyle name="Calculation 6 22" xfId="1686"/>
    <cellStyle name="Calculation 6 22 2" xfId="5386"/>
    <cellStyle name="Calculation 6 22 2 2" xfId="12172"/>
    <cellStyle name="Calculation 6 22 3" xfId="6988"/>
    <cellStyle name="Calculation 6 22 3 2" xfId="13773"/>
    <cellStyle name="Calculation 6 22 4" xfId="3795"/>
    <cellStyle name="Calculation 6 22 4 2" xfId="10582"/>
    <cellStyle name="Calculation 6 22 5" xfId="3500"/>
    <cellStyle name="Calculation 6 22 5 2" xfId="10296"/>
    <cellStyle name="Calculation 6 22 6" xfId="8582"/>
    <cellStyle name="Calculation 6 23" xfId="1726"/>
    <cellStyle name="Calculation 6 23 2" xfId="5426"/>
    <cellStyle name="Calculation 6 23 2 2" xfId="12212"/>
    <cellStyle name="Calculation 6 23 3" xfId="7240"/>
    <cellStyle name="Calculation 6 23 3 2" xfId="14025"/>
    <cellStyle name="Calculation 6 23 4" xfId="3540"/>
    <cellStyle name="Calculation 6 23 4 2" xfId="10336"/>
    <cellStyle name="Calculation 6 23 5" xfId="8622"/>
    <cellStyle name="Calculation 6 24" xfId="1758"/>
    <cellStyle name="Calculation 6 24 2" xfId="5458"/>
    <cellStyle name="Calculation 6 24 2 2" xfId="12244"/>
    <cellStyle name="Calculation 6 24 3" xfId="7272"/>
    <cellStyle name="Calculation 6 24 3 2" xfId="14057"/>
    <cellStyle name="Calculation 6 24 4" xfId="3572"/>
    <cellStyle name="Calculation 6 24 4 2" xfId="10368"/>
    <cellStyle name="Calculation 6 24 5" xfId="8654"/>
    <cellStyle name="Calculation 6 25" xfId="1731"/>
    <cellStyle name="Calculation 6 25 2" xfId="5431"/>
    <cellStyle name="Calculation 6 25 2 2" xfId="12217"/>
    <cellStyle name="Calculation 6 25 3" xfId="7245"/>
    <cellStyle name="Calculation 6 25 3 2" xfId="14030"/>
    <cellStyle name="Calculation 6 25 4" xfId="3545"/>
    <cellStyle name="Calculation 6 25 4 2" xfId="10341"/>
    <cellStyle name="Calculation 6 25 5" xfId="8627"/>
    <cellStyle name="Calculation 6 26" xfId="1697"/>
    <cellStyle name="Calculation 6 26 2" xfId="5397"/>
    <cellStyle name="Calculation 6 26 2 2" xfId="12183"/>
    <cellStyle name="Calculation 6 26 3" xfId="7211"/>
    <cellStyle name="Calculation 6 26 3 2" xfId="13996"/>
    <cellStyle name="Calculation 6 26 4" xfId="3511"/>
    <cellStyle name="Calculation 6 26 4 2" xfId="10307"/>
    <cellStyle name="Calculation 6 26 5" xfId="8593"/>
    <cellStyle name="Calculation 6 27" xfId="1833"/>
    <cellStyle name="Calculation 6 27 2" xfId="5533"/>
    <cellStyle name="Calculation 6 27 2 2" xfId="12319"/>
    <cellStyle name="Calculation 6 27 3" xfId="7344"/>
    <cellStyle name="Calculation 6 27 3 2" xfId="14129"/>
    <cellStyle name="Calculation 6 27 4" xfId="3643"/>
    <cellStyle name="Calculation 6 27 4 2" xfId="10436"/>
    <cellStyle name="Calculation 6 27 5" xfId="8726"/>
    <cellStyle name="Calculation 6 28" xfId="1854"/>
    <cellStyle name="Calculation 6 28 2" xfId="5554"/>
    <cellStyle name="Calculation 6 28 2 2" xfId="12340"/>
    <cellStyle name="Calculation 6 28 3" xfId="7365"/>
    <cellStyle name="Calculation 6 28 3 2" xfId="14150"/>
    <cellStyle name="Calculation 6 28 4" xfId="3662"/>
    <cellStyle name="Calculation 6 28 4 2" xfId="10454"/>
    <cellStyle name="Calculation 6 28 5" xfId="8747"/>
    <cellStyle name="Calculation 6 29" xfId="1838"/>
    <cellStyle name="Calculation 6 29 2" xfId="5538"/>
    <cellStyle name="Calculation 6 29 2 2" xfId="12324"/>
    <cellStyle name="Calculation 6 29 3" xfId="7349"/>
    <cellStyle name="Calculation 6 29 3 2" xfId="14134"/>
    <cellStyle name="Calculation 6 29 4" xfId="8731"/>
    <cellStyle name="Calculation 6 3" xfId="209"/>
    <cellStyle name="Calculation 6 3 2" xfId="681"/>
    <cellStyle name="Calculation 6 3 2 2" xfId="4381"/>
    <cellStyle name="Calculation 6 3 2 2 2" xfId="11167"/>
    <cellStyle name="Calculation 6 3 2 3" xfId="7122"/>
    <cellStyle name="Calculation 6 3 2 3 2" xfId="13907"/>
    <cellStyle name="Calculation 6 3 2 4" xfId="2495"/>
    <cellStyle name="Calculation 6 3 2 4 2" xfId="9312"/>
    <cellStyle name="Calculation 6 3 2 5" xfId="7760"/>
    <cellStyle name="Calculation 6 3 3" xfId="1089"/>
    <cellStyle name="Calculation 6 3 3 2" xfId="4789"/>
    <cellStyle name="Calculation 6 3 3 2 2" xfId="11575"/>
    <cellStyle name="Calculation 6 3 3 3" xfId="6558"/>
    <cellStyle name="Calculation 6 3 3 3 2" xfId="13343"/>
    <cellStyle name="Calculation 6 3 3 4" xfId="2903"/>
    <cellStyle name="Calculation 6 3 3 4 2" xfId="9702"/>
    <cellStyle name="Calculation 6 3 3 5" xfId="8002"/>
    <cellStyle name="Calculation 6 3 4" xfId="3909"/>
    <cellStyle name="Calculation 6 3 4 2" xfId="10695"/>
    <cellStyle name="Calculation 6 3 5" xfId="6164"/>
    <cellStyle name="Calculation 6 3 5 2" xfId="12950"/>
    <cellStyle name="Calculation 6 3 6" xfId="2026"/>
    <cellStyle name="Calculation 6 3 6 2" xfId="8864"/>
    <cellStyle name="Calculation 6 3 7" xfId="7493"/>
    <cellStyle name="Calculation 6 30" xfId="3759"/>
    <cellStyle name="Calculation 6 30 2" xfId="10546"/>
    <cellStyle name="Calculation 6 31" xfId="6640"/>
    <cellStyle name="Calculation 6 31 2" xfId="13425"/>
    <cellStyle name="Calculation 6 32" xfId="7438"/>
    <cellStyle name="Calculation 6 4" xfId="260"/>
    <cellStyle name="Calculation 6 4 2" xfId="732"/>
    <cellStyle name="Calculation 6 4 2 2" xfId="4432"/>
    <cellStyle name="Calculation 6 4 2 2 2" xfId="11218"/>
    <cellStyle name="Calculation 6 4 2 3" xfId="6840"/>
    <cellStyle name="Calculation 6 4 2 3 2" xfId="13625"/>
    <cellStyle name="Calculation 6 4 2 4" xfId="2546"/>
    <cellStyle name="Calculation 6 4 2 4 2" xfId="9360"/>
    <cellStyle name="Calculation 6 4 2 5" xfId="7789"/>
    <cellStyle name="Calculation 6 4 3" xfId="1137"/>
    <cellStyle name="Calculation 6 4 3 2" xfId="4837"/>
    <cellStyle name="Calculation 6 4 3 2 2" xfId="11623"/>
    <cellStyle name="Calculation 6 4 3 3" xfId="5712"/>
    <cellStyle name="Calculation 6 4 3 3 2" xfId="12498"/>
    <cellStyle name="Calculation 6 4 3 4" xfId="2951"/>
    <cellStyle name="Calculation 6 4 3 4 2" xfId="9750"/>
    <cellStyle name="Calculation 6 4 3 5" xfId="8050"/>
    <cellStyle name="Calculation 6 4 4" xfId="3960"/>
    <cellStyle name="Calculation 6 4 4 2" xfId="10746"/>
    <cellStyle name="Calculation 6 4 5" xfId="5739"/>
    <cellStyle name="Calculation 6 4 5 2" xfId="12525"/>
    <cellStyle name="Calculation 6 4 6" xfId="2077"/>
    <cellStyle name="Calculation 6 4 6 2" xfId="8912"/>
    <cellStyle name="Calculation 6 4 7" xfId="7522"/>
    <cellStyle name="Calculation 6 5" xfId="287"/>
    <cellStyle name="Calculation 6 5 2" xfId="759"/>
    <cellStyle name="Calculation 6 5 2 2" xfId="4459"/>
    <cellStyle name="Calculation 6 5 2 2 2" xfId="11245"/>
    <cellStyle name="Calculation 6 5 2 3" xfId="5713"/>
    <cellStyle name="Calculation 6 5 2 3 2" xfId="12499"/>
    <cellStyle name="Calculation 6 5 2 4" xfId="2573"/>
    <cellStyle name="Calculation 6 5 2 4 2" xfId="9387"/>
    <cellStyle name="Calculation 6 5 2 5" xfId="7804"/>
    <cellStyle name="Calculation 6 5 3" xfId="1164"/>
    <cellStyle name="Calculation 6 5 3 2" xfId="4864"/>
    <cellStyle name="Calculation 6 5 3 2 2" xfId="11650"/>
    <cellStyle name="Calculation 6 5 3 3" xfId="6258"/>
    <cellStyle name="Calculation 6 5 3 3 2" xfId="13044"/>
    <cellStyle name="Calculation 6 5 3 4" xfId="2978"/>
    <cellStyle name="Calculation 6 5 3 4 2" xfId="9777"/>
    <cellStyle name="Calculation 6 5 3 5" xfId="8077"/>
    <cellStyle name="Calculation 6 5 4" xfId="3987"/>
    <cellStyle name="Calculation 6 5 4 2" xfId="10773"/>
    <cellStyle name="Calculation 6 5 5" xfId="6301"/>
    <cellStyle name="Calculation 6 5 5 2" xfId="13087"/>
    <cellStyle name="Calculation 6 5 6" xfId="2104"/>
    <cellStyle name="Calculation 6 5 6 2" xfId="8939"/>
    <cellStyle name="Calculation 6 5 7" xfId="7537"/>
    <cellStyle name="Calculation 6 6" xfId="323"/>
    <cellStyle name="Calculation 6 6 2" xfId="795"/>
    <cellStyle name="Calculation 6 6 2 2" xfId="4495"/>
    <cellStyle name="Calculation 6 6 2 2 2" xfId="11281"/>
    <cellStyle name="Calculation 6 6 2 3" xfId="6111"/>
    <cellStyle name="Calculation 6 6 2 3 2" xfId="12897"/>
    <cellStyle name="Calculation 6 6 2 4" xfId="2609"/>
    <cellStyle name="Calculation 6 6 2 4 2" xfId="9420"/>
    <cellStyle name="Calculation 6 6 2 5" xfId="7823"/>
    <cellStyle name="Calculation 6 6 3" xfId="1197"/>
    <cellStyle name="Calculation 6 6 3 2" xfId="4897"/>
    <cellStyle name="Calculation 6 6 3 2 2" xfId="11683"/>
    <cellStyle name="Calculation 6 6 3 3" xfId="6330"/>
    <cellStyle name="Calculation 6 6 3 3 2" xfId="13116"/>
    <cellStyle name="Calculation 6 6 3 4" xfId="3011"/>
    <cellStyle name="Calculation 6 6 3 4 2" xfId="9810"/>
    <cellStyle name="Calculation 6 6 3 5" xfId="8110"/>
    <cellStyle name="Calculation 6 6 4" xfId="4023"/>
    <cellStyle name="Calculation 6 6 4 2" xfId="10809"/>
    <cellStyle name="Calculation 6 6 5" xfId="6031"/>
    <cellStyle name="Calculation 6 6 5 2" xfId="12817"/>
    <cellStyle name="Calculation 6 6 6" xfId="2140"/>
    <cellStyle name="Calculation 6 6 6 2" xfId="8972"/>
    <cellStyle name="Calculation 6 6 7" xfId="7556"/>
    <cellStyle name="Calculation 6 7" xfId="359"/>
    <cellStyle name="Calculation 6 7 2" xfId="831"/>
    <cellStyle name="Calculation 6 7 2 2" xfId="4531"/>
    <cellStyle name="Calculation 6 7 2 2 2" xfId="11317"/>
    <cellStyle name="Calculation 6 7 2 3" xfId="6439"/>
    <cellStyle name="Calculation 6 7 2 3 2" xfId="13224"/>
    <cellStyle name="Calculation 6 7 2 4" xfId="2645"/>
    <cellStyle name="Calculation 6 7 2 4 2" xfId="9456"/>
    <cellStyle name="Calculation 6 7 2 5" xfId="7844"/>
    <cellStyle name="Calculation 6 7 3" xfId="1233"/>
    <cellStyle name="Calculation 6 7 3 2" xfId="4933"/>
    <cellStyle name="Calculation 6 7 3 2 2" xfId="11719"/>
    <cellStyle name="Calculation 6 7 3 3" xfId="6705"/>
    <cellStyle name="Calculation 6 7 3 3 2" xfId="13490"/>
    <cellStyle name="Calculation 6 7 3 4" xfId="3047"/>
    <cellStyle name="Calculation 6 7 3 4 2" xfId="9846"/>
    <cellStyle name="Calculation 6 7 3 5" xfId="8146"/>
    <cellStyle name="Calculation 6 7 4" xfId="4059"/>
    <cellStyle name="Calculation 6 7 4 2" xfId="10845"/>
    <cellStyle name="Calculation 6 7 5" xfId="6703"/>
    <cellStyle name="Calculation 6 7 5 2" xfId="13488"/>
    <cellStyle name="Calculation 6 7 6" xfId="2176"/>
    <cellStyle name="Calculation 6 7 6 2" xfId="9008"/>
    <cellStyle name="Calculation 6 7 7" xfId="7577"/>
    <cellStyle name="Calculation 6 8" xfId="406"/>
    <cellStyle name="Calculation 6 8 2" xfId="878"/>
    <cellStyle name="Calculation 6 8 2 2" xfId="4578"/>
    <cellStyle name="Calculation 6 8 2 2 2" xfId="11364"/>
    <cellStyle name="Calculation 6 8 2 3" xfId="6306"/>
    <cellStyle name="Calculation 6 8 2 3 2" xfId="13092"/>
    <cellStyle name="Calculation 6 8 2 4" xfId="2692"/>
    <cellStyle name="Calculation 6 8 2 4 2" xfId="9500"/>
    <cellStyle name="Calculation 6 8 2 5" xfId="7868"/>
    <cellStyle name="Calculation 6 8 3" xfId="1277"/>
    <cellStyle name="Calculation 6 8 3 2" xfId="4977"/>
    <cellStyle name="Calculation 6 8 3 2 2" xfId="11763"/>
    <cellStyle name="Calculation 6 8 3 3" xfId="5935"/>
    <cellStyle name="Calculation 6 8 3 3 2" xfId="12721"/>
    <cellStyle name="Calculation 6 8 3 4" xfId="3091"/>
    <cellStyle name="Calculation 6 8 3 4 2" xfId="9890"/>
    <cellStyle name="Calculation 6 8 3 5" xfId="8190"/>
    <cellStyle name="Calculation 6 8 4" xfId="4106"/>
    <cellStyle name="Calculation 6 8 4 2" xfId="10892"/>
    <cellStyle name="Calculation 6 8 5" xfId="6350"/>
    <cellStyle name="Calculation 6 8 5 2" xfId="13136"/>
    <cellStyle name="Calculation 6 8 6" xfId="2223"/>
    <cellStyle name="Calculation 6 8 6 2" xfId="9052"/>
    <cellStyle name="Calculation 6 8 7" xfId="7601"/>
    <cellStyle name="Calculation 6 9" xfId="447"/>
    <cellStyle name="Calculation 6 9 2" xfId="919"/>
    <cellStyle name="Calculation 6 9 2 2" xfId="4619"/>
    <cellStyle name="Calculation 6 9 2 2 2" xfId="11405"/>
    <cellStyle name="Calculation 6 9 2 3" xfId="7115"/>
    <cellStyle name="Calculation 6 9 2 3 2" xfId="13900"/>
    <cellStyle name="Calculation 6 9 2 4" xfId="2733"/>
    <cellStyle name="Calculation 6 9 2 4 2" xfId="9538"/>
    <cellStyle name="Calculation 6 9 2 5" xfId="7891"/>
    <cellStyle name="Calculation 6 9 3" xfId="1315"/>
    <cellStyle name="Calculation 6 9 3 2" xfId="5015"/>
    <cellStyle name="Calculation 6 9 3 2 2" xfId="11801"/>
    <cellStyle name="Calculation 6 9 3 3" xfId="5720"/>
    <cellStyle name="Calculation 6 9 3 3 2" xfId="12506"/>
    <cellStyle name="Calculation 6 9 3 4" xfId="3129"/>
    <cellStyle name="Calculation 6 9 3 4 2" xfId="9928"/>
    <cellStyle name="Calculation 6 9 3 5" xfId="8228"/>
    <cellStyle name="Calculation 6 9 4" xfId="4147"/>
    <cellStyle name="Calculation 6 9 4 2" xfId="10933"/>
    <cellStyle name="Calculation 6 9 5" xfId="5910"/>
    <cellStyle name="Calculation 6 9 5 2" xfId="12696"/>
    <cellStyle name="Calculation 6 9 6" xfId="2264"/>
    <cellStyle name="Calculation 6 9 6 2" xfId="9090"/>
    <cellStyle name="Calculation 6 9 7" xfId="7624"/>
    <cellStyle name="Calculation 7" xfId="173"/>
    <cellStyle name="Calculation 7 2" xfId="645"/>
    <cellStyle name="Calculation 7 2 2" xfId="4345"/>
    <cellStyle name="Calculation 7 2 2 2" xfId="11131"/>
    <cellStyle name="Calculation 7 2 3" xfId="6567"/>
    <cellStyle name="Calculation 7 2 3 2" xfId="13352"/>
    <cellStyle name="Calculation 7 2 4" xfId="2459"/>
    <cellStyle name="Calculation 7 2 4 2" xfId="9276"/>
    <cellStyle name="Calculation 7 2 5" xfId="7738"/>
    <cellStyle name="Calculation 7 3" xfId="1053"/>
    <cellStyle name="Calculation 7 3 2" xfId="4753"/>
    <cellStyle name="Calculation 7 3 2 2" xfId="11539"/>
    <cellStyle name="Calculation 7 3 3" xfId="5699"/>
    <cellStyle name="Calculation 7 3 3 2" xfId="12485"/>
    <cellStyle name="Calculation 7 3 4" xfId="2867"/>
    <cellStyle name="Calculation 7 3 4 2" xfId="9666"/>
    <cellStyle name="Calculation 7 3 5" xfId="7966"/>
    <cellStyle name="Calculation 7 4" xfId="3873"/>
    <cellStyle name="Calculation 7 4 2" xfId="10659"/>
    <cellStyle name="Calculation 7 5" xfId="7190"/>
    <cellStyle name="Calculation 7 5 2" xfId="13975"/>
    <cellStyle name="Calculation 7 6" xfId="1990"/>
    <cellStyle name="Calculation 7 6 2" xfId="8828"/>
    <cellStyle name="Calculation 7 7" xfId="7471"/>
    <cellStyle name="Calculation 8" xfId="401"/>
    <cellStyle name="Calculation 8 2" xfId="873"/>
    <cellStyle name="Calculation 8 2 2" xfId="4573"/>
    <cellStyle name="Calculation 8 2 2 2" xfId="11359"/>
    <cellStyle name="Calculation 8 2 3" xfId="6693"/>
    <cellStyle name="Calculation 8 2 3 2" xfId="13478"/>
    <cellStyle name="Calculation 8 2 4" xfId="2687"/>
    <cellStyle name="Calculation 8 2 4 2" xfId="9495"/>
    <cellStyle name="Calculation 8 2 5" xfId="7865"/>
    <cellStyle name="Calculation 8 3" xfId="1272"/>
    <cellStyle name="Calculation 8 3 2" xfId="4972"/>
    <cellStyle name="Calculation 8 3 2 2" xfId="11758"/>
    <cellStyle name="Calculation 8 3 3" xfId="6836"/>
    <cellStyle name="Calculation 8 3 3 2" xfId="13621"/>
    <cellStyle name="Calculation 8 3 4" xfId="3086"/>
    <cellStyle name="Calculation 8 3 4 2" xfId="9885"/>
    <cellStyle name="Calculation 8 3 5" xfId="8185"/>
    <cellStyle name="Calculation 8 4" xfId="4101"/>
    <cellStyle name="Calculation 8 4 2" xfId="10887"/>
    <cellStyle name="Calculation 8 5" xfId="5999"/>
    <cellStyle name="Calculation 8 5 2" xfId="12785"/>
    <cellStyle name="Calculation 8 6" xfId="2218"/>
    <cellStyle name="Calculation 8 6 2" xfId="9047"/>
    <cellStyle name="Calculation 8 7" xfId="7598"/>
    <cellStyle name="Calculation 9" xfId="574"/>
    <cellStyle name="Calculation 9 2" xfId="4274"/>
    <cellStyle name="Calculation 9 2 2" xfId="11060"/>
    <cellStyle name="Calculation 9 3" xfId="6796"/>
    <cellStyle name="Calculation 9 3 2" xfId="13581"/>
    <cellStyle name="Calculation 9 4" xfId="2391"/>
    <cellStyle name="Calculation 9 4 2" xfId="9211"/>
    <cellStyle name="Calculation 9 5" xfId="7694"/>
    <cellStyle name="Check Cell 2" xfId="81"/>
    <cellStyle name="Check Cell 2 2" xfId="1982"/>
    <cellStyle name="Check Cell 3" xfId="1958"/>
    <cellStyle name="Check Cell 3 2" xfId="3653"/>
    <cellStyle name="Check Cell 4" xfId="30"/>
    <cellStyle name="Comma" xfId="1" builtinId="3"/>
    <cellStyle name="Comma [0] 2" xfId="1977"/>
    <cellStyle name="Comma [0] 3" xfId="49"/>
    <cellStyle name="Comma 10" xfId="1928"/>
    <cellStyle name="Comma 11" xfId="3693"/>
    <cellStyle name="Comma 12" xfId="31"/>
    <cellStyle name="Comma 13" xfId="7435"/>
    <cellStyle name="Comma 14" xfId="14220"/>
    <cellStyle name="Comma 2" xfId="155"/>
    <cellStyle name="Comma 3" xfId="107"/>
    <cellStyle name="Comma 3 2" xfId="14228"/>
    <cellStyle name="Comma 4" xfId="158"/>
    <cellStyle name="Comma 4 10" xfId="1777"/>
    <cellStyle name="Comma 4 10 2" xfId="3591"/>
    <cellStyle name="Comma 4 11" xfId="1869"/>
    <cellStyle name="Comma 4 11 2" xfId="3673"/>
    <cellStyle name="Comma 4 12" xfId="1988"/>
    <cellStyle name="Comma 4 2" xfId="246"/>
    <cellStyle name="Comma 4 2 2" xfId="718"/>
    <cellStyle name="Comma 4 2 2 2" xfId="2532"/>
    <cellStyle name="Comma 4 2 3" xfId="2063"/>
    <cellStyle name="Comma 4 3" xfId="305"/>
    <cellStyle name="Comma 4 3 2" xfId="777"/>
    <cellStyle name="Comma 4 3 2 2" xfId="2591"/>
    <cellStyle name="Comma 4 3 3" xfId="2122"/>
    <cellStyle name="Comma 4 4" xfId="396"/>
    <cellStyle name="Comma 4 4 2" xfId="868"/>
    <cellStyle name="Comma 4 4 2 2" xfId="2682"/>
    <cellStyle name="Comma 4 4 3" xfId="2213"/>
    <cellStyle name="Comma 4 5" xfId="445"/>
    <cellStyle name="Comma 4 5 2" xfId="917"/>
    <cellStyle name="Comma 4 5 2 2" xfId="2731"/>
    <cellStyle name="Comma 4 5 3" xfId="2262"/>
    <cellStyle name="Comma 4 6" xfId="523"/>
    <cellStyle name="Comma 4 6 2" xfId="995"/>
    <cellStyle name="Comma 4 6 2 2" xfId="2809"/>
    <cellStyle name="Comma 4 6 3" xfId="2340"/>
    <cellStyle name="Comma 4 7" xfId="562"/>
    <cellStyle name="Comma 4 7 2" xfId="1034"/>
    <cellStyle name="Comma 4 7 2 2" xfId="2848"/>
    <cellStyle name="Comma 4 7 3" xfId="2379"/>
    <cellStyle name="Comma 4 8" xfId="639"/>
    <cellStyle name="Comma 4 8 2" xfId="2453"/>
    <cellStyle name="Comma 4 9" xfId="1534"/>
    <cellStyle name="Comma 4 9 2" xfId="3348"/>
    <cellStyle name="Comma 5" xfId="131"/>
    <cellStyle name="Comma 6" xfId="1959"/>
    <cellStyle name="Comma 7" xfId="3734"/>
    <cellStyle name="Comma 8" xfId="3865"/>
    <cellStyle name="Comma 9" xfId="6438"/>
    <cellStyle name="Currency 2" xfId="1960"/>
    <cellStyle name="Currency 3" xfId="32"/>
    <cellStyle name="Explanatory Text 2" xfId="143"/>
    <cellStyle name="Explanatory Text 3" xfId="1961"/>
    <cellStyle name="Explanatory Text 4" xfId="33"/>
    <cellStyle name="Good 2" xfId="104"/>
    <cellStyle name="Good 3" xfId="1962"/>
    <cellStyle name="Good 4" xfId="34"/>
    <cellStyle name="Heading 1 2" xfId="163"/>
    <cellStyle name="Heading 1 2 2" xfId="60"/>
    <cellStyle name="Heading 1 2 2 2" xfId="90"/>
    <cellStyle name="Heading 1 2 3" xfId="168"/>
    <cellStyle name="Heading 1 3" xfId="98"/>
    <cellStyle name="Heading 1 4" xfId="1963"/>
    <cellStyle name="Heading 1 5" xfId="35"/>
    <cellStyle name="Heading 2 2" xfId="68"/>
    <cellStyle name="Heading 2 2 2" xfId="71"/>
    <cellStyle name="Heading 2 2 2 2" xfId="140"/>
    <cellStyle name="Heading 2 2 3" xfId="123"/>
    <cellStyle name="Heading 2 3" xfId="149"/>
    <cellStyle name="Heading 2 4" xfId="1964"/>
    <cellStyle name="Heading 2 5" xfId="36"/>
    <cellStyle name="Heading 3 2" xfId="121"/>
    <cellStyle name="Heading 3 2 2" xfId="620"/>
    <cellStyle name="Heading 3 2 2 2" xfId="7724"/>
    <cellStyle name="Heading 3 3" xfId="54"/>
    <cellStyle name="Heading 3 3 2" xfId="582"/>
    <cellStyle name="Heading 3 3 2 2" xfId="7700"/>
    <cellStyle name="Heading 3 4" xfId="576"/>
    <cellStyle name="Heading 3 4 2" xfId="7696"/>
    <cellStyle name="Heading 3 5" xfId="1965"/>
    <cellStyle name="Heading 3 5 2" xfId="8818"/>
    <cellStyle name="Heading 3 6" xfId="37"/>
    <cellStyle name="Heading 4 2" xfId="166"/>
    <cellStyle name="Heading 4 3" xfId="79"/>
    <cellStyle name="Heading 4 4" xfId="1966"/>
    <cellStyle name="Heading 4 5" xfId="38"/>
    <cellStyle name="Hyperlink 2" xfId="146"/>
    <cellStyle name="Hyperlink 3" xfId="129"/>
    <cellStyle name="Hyperlink 4" xfId="1967"/>
    <cellStyle name="Hyperlink 5" xfId="1930"/>
    <cellStyle name="Hyperlink 6" xfId="39"/>
    <cellStyle name="Input 10" xfId="575"/>
    <cellStyle name="Input 10 2" xfId="4275"/>
    <cellStyle name="Input 10 2 2" xfId="11061"/>
    <cellStyle name="Input 10 3" xfId="5979"/>
    <cellStyle name="Input 10 3 2" xfId="12765"/>
    <cellStyle name="Input 10 4" xfId="2392"/>
    <cellStyle name="Input 10 4 2" xfId="9212"/>
    <cellStyle name="Input 10 5" xfId="7695"/>
    <cellStyle name="Input 11" xfId="1507"/>
    <cellStyle name="Input 11 2" xfId="5207"/>
    <cellStyle name="Input 11 2 2" xfId="11993"/>
    <cellStyle name="Input 11 3" xfId="6809"/>
    <cellStyle name="Input 11 3 2" xfId="13594"/>
    <cellStyle name="Input 11 4" xfId="6409"/>
    <cellStyle name="Input 11 4 2" xfId="13195"/>
    <cellStyle name="Input 11 5" xfId="3321"/>
    <cellStyle name="Input 11 5 2" xfId="10120"/>
    <cellStyle name="Input 11 6" xfId="8406"/>
    <cellStyle name="Input 12" xfId="1968"/>
    <cellStyle name="Input 12 2" xfId="8819"/>
    <cellStyle name="Input 13" xfId="3743"/>
    <cellStyle name="Input 13 2" xfId="10530"/>
    <cellStyle name="Input 14" xfId="40"/>
    <cellStyle name="Input 2" xfId="139"/>
    <cellStyle name="Input 2 10" xfId="492"/>
    <cellStyle name="Input 2 10 2" xfId="964"/>
    <cellStyle name="Input 2 10 2 2" xfId="4664"/>
    <cellStyle name="Input 2 10 2 2 2" xfId="11450"/>
    <cellStyle name="Input 2 10 2 3" xfId="6001"/>
    <cellStyle name="Input 2 10 2 3 2" xfId="12787"/>
    <cellStyle name="Input 2 10 2 4" xfId="2778"/>
    <cellStyle name="Input 2 10 2 4 2" xfId="9583"/>
    <cellStyle name="Input 2 10 2 5" xfId="7917"/>
    <cellStyle name="Input 2 10 3" xfId="1360"/>
    <cellStyle name="Input 2 10 3 2" xfId="5060"/>
    <cellStyle name="Input 2 10 3 2 2" xfId="11846"/>
    <cellStyle name="Input 2 10 3 3" xfId="6511"/>
    <cellStyle name="Input 2 10 3 3 2" xfId="13296"/>
    <cellStyle name="Input 2 10 3 4" xfId="3174"/>
    <cellStyle name="Input 2 10 3 4 2" xfId="9973"/>
    <cellStyle name="Input 2 10 3 5" xfId="8271"/>
    <cellStyle name="Input 2 10 4" xfId="4192"/>
    <cellStyle name="Input 2 10 4 2" xfId="10978"/>
    <cellStyle name="Input 2 10 5" xfId="6471"/>
    <cellStyle name="Input 2 10 5 2" xfId="13256"/>
    <cellStyle name="Input 2 10 6" xfId="2309"/>
    <cellStyle name="Input 2 10 6 2" xfId="9135"/>
    <cellStyle name="Input 2 10 7" xfId="7650"/>
    <cellStyle name="Input 2 11" xfId="531"/>
    <cellStyle name="Input 2 11 2" xfId="1003"/>
    <cellStyle name="Input 2 11 2 2" xfId="4703"/>
    <cellStyle name="Input 2 11 2 2 2" xfId="11489"/>
    <cellStyle name="Input 2 11 2 3" xfId="3801"/>
    <cellStyle name="Input 2 11 2 3 2" xfId="10588"/>
    <cellStyle name="Input 2 11 2 4" xfId="2817"/>
    <cellStyle name="Input 2 11 2 4 2" xfId="9619"/>
    <cellStyle name="Input 2 11 2 5" xfId="7938"/>
    <cellStyle name="Input 2 11 3" xfId="1396"/>
    <cellStyle name="Input 2 11 3 2" xfId="5096"/>
    <cellStyle name="Input 2 11 3 2 2" xfId="11882"/>
    <cellStyle name="Input 2 11 3 3" xfId="5765"/>
    <cellStyle name="Input 2 11 3 3 2" xfId="12551"/>
    <cellStyle name="Input 2 11 3 4" xfId="3210"/>
    <cellStyle name="Input 2 11 3 4 2" xfId="10009"/>
    <cellStyle name="Input 2 11 3 5" xfId="8305"/>
    <cellStyle name="Input 2 11 4" xfId="4231"/>
    <cellStyle name="Input 2 11 4 2" xfId="11017"/>
    <cellStyle name="Input 2 11 5" xfId="6407"/>
    <cellStyle name="Input 2 11 5 2" xfId="13193"/>
    <cellStyle name="Input 2 11 6" xfId="2348"/>
    <cellStyle name="Input 2 11 6 2" xfId="9171"/>
    <cellStyle name="Input 2 11 7" xfId="7671"/>
    <cellStyle name="Input 2 12" xfId="628"/>
    <cellStyle name="Input 2 12 2" xfId="4328"/>
    <cellStyle name="Input 2 12 2 2" xfId="11114"/>
    <cellStyle name="Input 2 12 3" xfId="5921"/>
    <cellStyle name="Input 2 12 3 2" xfId="12707"/>
    <cellStyle name="Input 2 12 4" xfId="2442"/>
    <cellStyle name="Input 2 12 4 2" xfId="9260"/>
    <cellStyle name="Input 2 12 5" xfId="7729"/>
    <cellStyle name="Input 2 13" xfId="1043"/>
    <cellStyle name="Input 2 13 2" xfId="4743"/>
    <cellStyle name="Input 2 13 2 2" xfId="11529"/>
    <cellStyle name="Input 2 13 3" xfId="6205"/>
    <cellStyle name="Input 2 13 3 2" xfId="12991"/>
    <cellStyle name="Input 2 13 4" xfId="2857"/>
    <cellStyle name="Input 2 13 4 2" xfId="9656"/>
    <cellStyle name="Input 2 13 5" xfId="7959"/>
    <cellStyle name="Input 2 14" xfId="1455"/>
    <cellStyle name="Input 2 14 2" xfId="5155"/>
    <cellStyle name="Input 2 14 2 2" xfId="11941"/>
    <cellStyle name="Input 2 14 3" xfId="6756"/>
    <cellStyle name="Input 2 14 3 2" xfId="13541"/>
    <cellStyle name="Input 2 14 4" xfId="3269"/>
    <cellStyle name="Input 2 14 4 2" xfId="10068"/>
    <cellStyle name="Input 2 14 5" xfId="8354"/>
    <cellStyle name="Input 2 15" xfId="1501"/>
    <cellStyle name="Input 2 15 2" xfId="5201"/>
    <cellStyle name="Input 2 15 2 2" xfId="11987"/>
    <cellStyle name="Input 2 15 3" xfId="6803"/>
    <cellStyle name="Input 2 15 3 2" xfId="13588"/>
    <cellStyle name="Input 2 15 4" xfId="7201"/>
    <cellStyle name="Input 2 15 4 2" xfId="13986"/>
    <cellStyle name="Input 2 15 5" xfId="3315"/>
    <cellStyle name="Input 2 15 5 2" xfId="10114"/>
    <cellStyle name="Input 2 15 6" xfId="8400"/>
    <cellStyle name="Input 2 16" xfId="1449"/>
    <cellStyle name="Input 2 16 2" xfId="5149"/>
    <cellStyle name="Input 2 16 2 2" xfId="11935"/>
    <cellStyle name="Input 2 16 3" xfId="6755"/>
    <cellStyle name="Input 2 16 3 2" xfId="13540"/>
    <cellStyle name="Input 2 16 4" xfId="7006"/>
    <cellStyle name="Input 2 16 4 2" xfId="13791"/>
    <cellStyle name="Input 2 16 5" xfId="3263"/>
    <cellStyle name="Input 2 16 5 2" xfId="10062"/>
    <cellStyle name="Input 2 16 6" xfId="8348"/>
    <cellStyle name="Input 2 17" xfId="1576"/>
    <cellStyle name="Input 2 17 2" xfId="5276"/>
    <cellStyle name="Input 2 17 2 2" xfId="12062"/>
    <cellStyle name="Input 2 17 3" xfId="6878"/>
    <cellStyle name="Input 2 17 3 2" xfId="13663"/>
    <cellStyle name="Input 2 17 4" xfId="6189"/>
    <cellStyle name="Input 2 17 4 2" xfId="12975"/>
    <cellStyle name="Input 2 17 5" xfId="3390"/>
    <cellStyle name="Input 2 17 5 2" xfId="10186"/>
    <cellStyle name="Input 2 17 6" xfId="8472"/>
    <cellStyle name="Input 2 18" xfId="1635"/>
    <cellStyle name="Input 2 18 2" xfId="5335"/>
    <cellStyle name="Input 2 18 2 2" xfId="12121"/>
    <cellStyle name="Input 2 18 3" xfId="6937"/>
    <cellStyle name="Input 2 18 3 2" xfId="13722"/>
    <cellStyle name="Input 2 18 4" xfId="3855"/>
    <cellStyle name="Input 2 18 4 2" xfId="10642"/>
    <cellStyle name="Input 2 18 5" xfId="3449"/>
    <cellStyle name="Input 2 18 5 2" xfId="10245"/>
    <cellStyle name="Input 2 18 6" xfId="8531"/>
    <cellStyle name="Input 2 19" xfId="1487"/>
    <cellStyle name="Input 2 19 2" xfId="5187"/>
    <cellStyle name="Input 2 19 2 2" xfId="11973"/>
    <cellStyle name="Input 2 19 3" xfId="6790"/>
    <cellStyle name="Input 2 19 3 2" xfId="13575"/>
    <cellStyle name="Input 2 19 4" xfId="6228"/>
    <cellStyle name="Input 2 19 4 2" xfId="13014"/>
    <cellStyle name="Input 2 19 5" xfId="3301"/>
    <cellStyle name="Input 2 19 5 2" xfId="10100"/>
    <cellStyle name="Input 2 19 6" xfId="8386"/>
    <cellStyle name="Input 2 2" xfId="202"/>
    <cellStyle name="Input 2 2 2" xfId="674"/>
    <cellStyle name="Input 2 2 2 2" xfId="4374"/>
    <cellStyle name="Input 2 2 2 2 2" xfId="11160"/>
    <cellStyle name="Input 2 2 2 3" xfId="6119"/>
    <cellStyle name="Input 2 2 2 3 2" xfId="12905"/>
    <cellStyle name="Input 2 2 2 4" xfId="2488"/>
    <cellStyle name="Input 2 2 2 4 2" xfId="9305"/>
    <cellStyle name="Input 2 2 2 5" xfId="7755"/>
    <cellStyle name="Input 2 2 3" xfId="1082"/>
    <cellStyle name="Input 2 2 3 2" xfId="4782"/>
    <cellStyle name="Input 2 2 3 2 2" xfId="11568"/>
    <cellStyle name="Input 2 2 3 3" xfId="5895"/>
    <cellStyle name="Input 2 2 3 3 2" xfId="12681"/>
    <cellStyle name="Input 2 2 3 4" xfId="2896"/>
    <cellStyle name="Input 2 2 3 4 2" xfId="9695"/>
    <cellStyle name="Input 2 2 3 5" xfId="7995"/>
    <cellStyle name="Input 2 2 4" xfId="3902"/>
    <cellStyle name="Input 2 2 4 2" xfId="10688"/>
    <cellStyle name="Input 2 2 5" xfId="6584"/>
    <cellStyle name="Input 2 2 5 2" xfId="13369"/>
    <cellStyle name="Input 2 2 6" xfId="2019"/>
    <cellStyle name="Input 2 2 6 2" xfId="8857"/>
    <cellStyle name="Input 2 2 7" xfId="7488"/>
    <cellStyle name="Input 2 20" xfId="1581"/>
    <cellStyle name="Input 2 20 2" xfId="5281"/>
    <cellStyle name="Input 2 20 2 2" xfId="12067"/>
    <cellStyle name="Input 2 20 3" xfId="6883"/>
    <cellStyle name="Input 2 20 3 2" xfId="13668"/>
    <cellStyle name="Input 2 20 4" xfId="6500"/>
    <cellStyle name="Input 2 20 4 2" xfId="13285"/>
    <cellStyle name="Input 2 20 5" xfId="3395"/>
    <cellStyle name="Input 2 20 5 2" xfId="10191"/>
    <cellStyle name="Input 2 20 6" xfId="8477"/>
    <cellStyle name="Input 2 21" xfId="1720"/>
    <cellStyle name="Input 2 21 2" xfId="5420"/>
    <cellStyle name="Input 2 21 2 2" xfId="12206"/>
    <cellStyle name="Input 2 21 3" xfId="7234"/>
    <cellStyle name="Input 2 21 3 2" xfId="14019"/>
    <cellStyle name="Input 2 21 4" xfId="3534"/>
    <cellStyle name="Input 2 21 4 2" xfId="10330"/>
    <cellStyle name="Input 2 21 5" xfId="8616"/>
    <cellStyle name="Input 2 22" xfId="1752"/>
    <cellStyle name="Input 2 22 2" xfId="5452"/>
    <cellStyle name="Input 2 22 2 2" xfId="12238"/>
    <cellStyle name="Input 2 22 3" xfId="7266"/>
    <cellStyle name="Input 2 22 3 2" xfId="14051"/>
    <cellStyle name="Input 2 22 4" xfId="3566"/>
    <cellStyle name="Input 2 22 4 2" xfId="10362"/>
    <cellStyle name="Input 2 22 5" xfId="8648"/>
    <cellStyle name="Input 2 23" xfId="1755"/>
    <cellStyle name="Input 2 23 2" xfId="5455"/>
    <cellStyle name="Input 2 23 2 2" xfId="12241"/>
    <cellStyle name="Input 2 23 3" xfId="7269"/>
    <cellStyle name="Input 2 23 3 2" xfId="14054"/>
    <cellStyle name="Input 2 23 4" xfId="3569"/>
    <cellStyle name="Input 2 23 4 2" xfId="10365"/>
    <cellStyle name="Input 2 23 5" xfId="8651"/>
    <cellStyle name="Input 2 24" xfId="1858"/>
    <cellStyle name="Input 2 24 2" xfId="5558"/>
    <cellStyle name="Input 2 24 2 2" xfId="12344"/>
    <cellStyle name="Input 2 24 3" xfId="7369"/>
    <cellStyle name="Input 2 24 3 2" xfId="14154"/>
    <cellStyle name="Input 2 24 4" xfId="3664"/>
    <cellStyle name="Input 2 24 4 2" xfId="10456"/>
    <cellStyle name="Input 2 24 5" xfId="8751"/>
    <cellStyle name="Input 2 25" xfId="1842"/>
    <cellStyle name="Input 2 25 2" xfId="5542"/>
    <cellStyle name="Input 2 25 2 2" xfId="12328"/>
    <cellStyle name="Input 2 25 3" xfId="7353"/>
    <cellStyle name="Input 2 25 3 2" xfId="14138"/>
    <cellStyle name="Input 2 25 4" xfId="3651"/>
    <cellStyle name="Input 2 25 4 2" xfId="10444"/>
    <cellStyle name="Input 2 25 5" xfId="8735"/>
    <cellStyle name="Input 2 26" xfId="1897"/>
    <cellStyle name="Input 2 26 2" xfId="5596"/>
    <cellStyle name="Input 2 26 2 2" xfId="12382"/>
    <cellStyle name="Input 2 26 3" xfId="7405"/>
    <cellStyle name="Input 2 26 3 2" xfId="14190"/>
    <cellStyle name="Input 2 26 4" xfId="8787"/>
    <cellStyle name="Input 2 27" xfId="3840"/>
    <cellStyle name="Input 2 27 2" xfId="10627"/>
    <cellStyle name="Input 2 28" xfId="5758"/>
    <cellStyle name="Input 2 28 2" xfId="12544"/>
    <cellStyle name="Input 2 29" xfId="7462"/>
    <cellStyle name="Input 2 3" xfId="215"/>
    <cellStyle name="Input 2 3 2" xfId="687"/>
    <cellStyle name="Input 2 3 2 2" xfId="4387"/>
    <cellStyle name="Input 2 3 2 2 2" xfId="11173"/>
    <cellStyle name="Input 2 3 2 3" xfId="6071"/>
    <cellStyle name="Input 2 3 2 3 2" xfId="12857"/>
    <cellStyle name="Input 2 3 2 4" xfId="2501"/>
    <cellStyle name="Input 2 3 2 4 2" xfId="9318"/>
    <cellStyle name="Input 2 3 2 5" xfId="7764"/>
    <cellStyle name="Input 2 3 3" xfId="1095"/>
    <cellStyle name="Input 2 3 3 2" xfId="4795"/>
    <cellStyle name="Input 2 3 3 2 2" xfId="11581"/>
    <cellStyle name="Input 2 3 3 3" xfId="6512"/>
    <cellStyle name="Input 2 3 3 3 2" xfId="13297"/>
    <cellStyle name="Input 2 3 3 4" xfId="2909"/>
    <cellStyle name="Input 2 3 3 4 2" xfId="9708"/>
    <cellStyle name="Input 2 3 3 5" xfId="8008"/>
    <cellStyle name="Input 2 3 4" xfId="3915"/>
    <cellStyle name="Input 2 3 4 2" xfId="10701"/>
    <cellStyle name="Input 2 3 5" xfId="6097"/>
    <cellStyle name="Input 2 3 5 2" xfId="12883"/>
    <cellStyle name="Input 2 3 6" xfId="2032"/>
    <cellStyle name="Input 2 3 6 2" xfId="8870"/>
    <cellStyle name="Input 2 3 7" xfId="7497"/>
    <cellStyle name="Input 2 4" xfId="266"/>
    <cellStyle name="Input 2 4 2" xfId="738"/>
    <cellStyle name="Input 2 4 2 2" xfId="4438"/>
    <cellStyle name="Input 2 4 2 2 2" xfId="11224"/>
    <cellStyle name="Input 2 4 2 3" xfId="6698"/>
    <cellStyle name="Input 2 4 2 3 2" xfId="13483"/>
    <cellStyle name="Input 2 4 2 4" xfId="2552"/>
    <cellStyle name="Input 2 4 2 4 2" xfId="9366"/>
    <cellStyle name="Input 2 4 2 5" xfId="7793"/>
    <cellStyle name="Input 2 4 3" xfId="1143"/>
    <cellStyle name="Input 2 4 3 2" xfId="4843"/>
    <cellStyle name="Input 2 4 3 2 2" xfId="11629"/>
    <cellStyle name="Input 2 4 3 3" xfId="7111"/>
    <cellStyle name="Input 2 4 3 3 2" xfId="13896"/>
    <cellStyle name="Input 2 4 3 4" xfId="2957"/>
    <cellStyle name="Input 2 4 3 4 2" xfId="9756"/>
    <cellStyle name="Input 2 4 3 5" xfId="8056"/>
    <cellStyle name="Input 2 4 4" xfId="3966"/>
    <cellStyle name="Input 2 4 4 2" xfId="10752"/>
    <cellStyle name="Input 2 4 5" xfId="5675"/>
    <cellStyle name="Input 2 4 5 2" xfId="12461"/>
    <cellStyle name="Input 2 4 6" xfId="2083"/>
    <cellStyle name="Input 2 4 6 2" xfId="8918"/>
    <cellStyle name="Input 2 4 7" xfId="7526"/>
    <cellStyle name="Input 2 5" xfId="256"/>
    <cellStyle name="Input 2 5 2" xfId="728"/>
    <cellStyle name="Input 2 5 2 2" xfId="4428"/>
    <cellStyle name="Input 2 5 2 2 2" xfId="11214"/>
    <cellStyle name="Input 2 5 2 3" xfId="7072"/>
    <cellStyle name="Input 2 5 2 3 2" xfId="13857"/>
    <cellStyle name="Input 2 5 2 4" xfId="2542"/>
    <cellStyle name="Input 2 5 2 4 2" xfId="9356"/>
    <cellStyle name="Input 2 5 2 5" xfId="7786"/>
    <cellStyle name="Input 2 5 3" xfId="1133"/>
    <cellStyle name="Input 2 5 3 2" xfId="4833"/>
    <cellStyle name="Input 2 5 3 2 2" xfId="11619"/>
    <cellStyle name="Input 2 5 3 3" xfId="6108"/>
    <cellStyle name="Input 2 5 3 3 2" xfId="12894"/>
    <cellStyle name="Input 2 5 3 4" xfId="2947"/>
    <cellStyle name="Input 2 5 3 4 2" xfId="9746"/>
    <cellStyle name="Input 2 5 3 5" xfId="8046"/>
    <cellStyle name="Input 2 5 4" xfId="3956"/>
    <cellStyle name="Input 2 5 4 2" xfId="10742"/>
    <cellStyle name="Input 2 5 5" xfId="6192"/>
    <cellStyle name="Input 2 5 5 2" xfId="12978"/>
    <cellStyle name="Input 2 5 6" xfId="2073"/>
    <cellStyle name="Input 2 5 6 2" xfId="8908"/>
    <cellStyle name="Input 2 5 7" xfId="7519"/>
    <cellStyle name="Input 2 6" xfId="329"/>
    <cellStyle name="Input 2 6 2" xfId="801"/>
    <cellStyle name="Input 2 6 2 2" xfId="4501"/>
    <cellStyle name="Input 2 6 2 2 2" xfId="11287"/>
    <cellStyle name="Input 2 6 2 3" xfId="6085"/>
    <cellStyle name="Input 2 6 2 3 2" xfId="12871"/>
    <cellStyle name="Input 2 6 2 4" xfId="2615"/>
    <cellStyle name="Input 2 6 2 4 2" xfId="9426"/>
    <cellStyle name="Input 2 6 2 5" xfId="7827"/>
    <cellStyle name="Input 2 6 3" xfId="1203"/>
    <cellStyle name="Input 2 6 3 2" xfId="4903"/>
    <cellStyle name="Input 2 6 3 2 2" xfId="11689"/>
    <cellStyle name="Input 2 6 3 3" xfId="6603"/>
    <cellStyle name="Input 2 6 3 3 2" xfId="13388"/>
    <cellStyle name="Input 2 6 3 4" xfId="3017"/>
    <cellStyle name="Input 2 6 3 4 2" xfId="9816"/>
    <cellStyle name="Input 2 6 3 5" xfId="8116"/>
    <cellStyle name="Input 2 6 4" xfId="4029"/>
    <cellStyle name="Input 2 6 4 2" xfId="10815"/>
    <cellStyle name="Input 2 6 5" xfId="6247"/>
    <cellStyle name="Input 2 6 5 2" xfId="13033"/>
    <cellStyle name="Input 2 6 6" xfId="2146"/>
    <cellStyle name="Input 2 6 6 2" xfId="8978"/>
    <cellStyle name="Input 2 6 7" xfId="7560"/>
    <cellStyle name="Input 2 7" xfId="365"/>
    <cellStyle name="Input 2 7 2" xfId="837"/>
    <cellStyle name="Input 2 7 2 2" xfId="4537"/>
    <cellStyle name="Input 2 7 2 2 2" xfId="11323"/>
    <cellStyle name="Input 2 7 2 3" xfId="6658"/>
    <cellStyle name="Input 2 7 2 3 2" xfId="13443"/>
    <cellStyle name="Input 2 7 2 4" xfId="2651"/>
    <cellStyle name="Input 2 7 2 4 2" xfId="9462"/>
    <cellStyle name="Input 2 7 2 5" xfId="7848"/>
    <cellStyle name="Input 2 7 3" xfId="1239"/>
    <cellStyle name="Input 2 7 3 2" xfId="4939"/>
    <cellStyle name="Input 2 7 3 2 2" xfId="11725"/>
    <cellStyle name="Input 2 7 3 3" xfId="3721"/>
    <cellStyle name="Input 2 7 3 3 2" xfId="10509"/>
    <cellStyle name="Input 2 7 3 4" xfId="3053"/>
    <cellStyle name="Input 2 7 3 4 2" xfId="9852"/>
    <cellStyle name="Input 2 7 3 5" xfId="8152"/>
    <cellStyle name="Input 2 7 4" xfId="4065"/>
    <cellStyle name="Input 2 7 4 2" xfId="10851"/>
    <cellStyle name="Input 2 7 5" xfId="6592"/>
    <cellStyle name="Input 2 7 5 2" xfId="13377"/>
    <cellStyle name="Input 2 7 6" xfId="2182"/>
    <cellStyle name="Input 2 7 6 2" xfId="9014"/>
    <cellStyle name="Input 2 7 7" xfId="7581"/>
    <cellStyle name="Input 2 8" xfId="412"/>
    <cellStyle name="Input 2 8 2" xfId="884"/>
    <cellStyle name="Input 2 8 2 2" xfId="4584"/>
    <cellStyle name="Input 2 8 2 2 2" xfId="11370"/>
    <cellStyle name="Input 2 8 2 3" xfId="6225"/>
    <cellStyle name="Input 2 8 2 3 2" xfId="13011"/>
    <cellStyle name="Input 2 8 2 4" xfId="2698"/>
    <cellStyle name="Input 2 8 2 4 2" xfId="9506"/>
    <cellStyle name="Input 2 8 2 5" xfId="7872"/>
    <cellStyle name="Input 2 8 3" xfId="1283"/>
    <cellStyle name="Input 2 8 3 2" xfId="4983"/>
    <cellStyle name="Input 2 8 3 2 2" xfId="11769"/>
    <cellStyle name="Input 2 8 3 3" xfId="5734"/>
    <cellStyle name="Input 2 8 3 3 2" xfId="12520"/>
    <cellStyle name="Input 2 8 3 4" xfId="3097"/>
    <cellStyle name="Input 2 8 3 4 2" xfId="9896"/>
    <cellStyle name="Input 2 8 3 5" xfId="8196"/>
    <cellStyle name="Input 2 8 4" xfId="4112"/>
    <cellStyle name="Input 2 8 4 2" xfId="10898"/>
    <cellStyle name="Input 2 8 5" xfId="6607"/>
    <cellStyle name="Input 2 8 5 2" xfId="13392"/>
    <cellStyle name="Input 2 8 6" xfId="2229"/>
    <cellStyle name="Input 2 8 6 2" xfId="9058"/>
    <cellStyle name="Input 2 8 7" xfId="7605"/>
    <cellStyle name="Input 2 9" xfId="453"/>
    <cellStyle name="Input 2 9 2" xfId="925"/>
    <cellStyle name="Input 2 9 2 2" xfId="4625"/>
    <cellStyle name="Input 2 9 2 2 2" xfId="11411"/>
    <cellStyle name="Input 2 9 2 3" xfId="5883"/>
    <cellStyle name="Input 2 9 2 3 2" xfId="12669"/>
    <cellStyle name="Input 2 9 2 4" xfId="2739"/>
    <cellStyle name="Input 2 9 2 4 2" xfId="9544"/>
    <cellStyle name="Input 2 9 2 5" xfId="7895"/>
    <cellStyle name="Input 2 9 3" xfId="1321"/>
    <cellStyle name="Input 2 9 3 2" xfId="5021"/>
    <cellStyle name="Input 2 9 3 2 2" xfId="11807"/>
    <cellStyle name="Input 2 9 3 3" xfId="5655"/>
    <cellStyle name="Input 2 9 3 3 2" xfId="12441"/>
    <cellStyle name="Input 2 9 3 4" xfId="3135"/>
    <cellStyle name="Input 2 9 3 4 2" xfId="9934"/>
    <cellStyle name="Input 2 9 3 5" xfId="8234"/>
    <cellStyle name="Input 2 9 4" xfId="4153"/>
    <cellStyle name="Input 2 9 4 2" xfId="10939"/>
    <cellStyle name="Input 2 9 5" xfId="6256"/>
    <cellStyle name="Input 2 9 5 2" xfId="13042"/>
    <cellStyle name="Input 2 9 6" xfId="2270"/>
    <cellStyle name="Input 2 9 6 2" xfId="9096"/>
    <cellStyle name="Input 2 9 7" xfId="7628"/>
    <cellStyle name="Input 3" xfId="102"/>
    <cellStyle name="Input 3 10" xfId="501"/>
    <cellStyle name="Input 3 10 2" xfId="973"/>
    <cellStyle name="Input 3 10 2 2" xfId="4673"/>
    <cellStyle name="Input 3 10 2 2 2" xfId="11459"/>
    <cellStyle name="Input 3 10 2 3" xfId="6287"/>
    <cellStyle name="Input 3 10 2 3 2" xfId="13073"/>
    <cellStyle name="Input 3 10 2 4" xfId="2787"/>
    <cellStyle name="Input 3 10 2 4 2" xfId="9592"/>
    <cellStyle name="Input 3 10 2 5" xfId="7920"/>
    <cellStyle name="Input 3 10 3" xfId="1369"/>
    <cellStyle name="Input 3 10 3 2" xfId="5069"/>
    <cellStyle name="Input 3 10 3 2 2" xfId="11855"/>
    <cellStyle name="Input 3 10 3 3" xfId="7101"/>
    <cellStyle name="Input 3 10 3 3 2" xfId="13886"/>
    <cellStyle name="Input 3 10 3 4" xfId="3183"/>
    <cellStyle name="Input 3 10 3 4 2" xfId="9982"/>
    <cellStyle name="Input 3 10 3 5" xfId="8280"/>
    <cellStyle name="Input 3 10 4" xfId="4201"/>
    <cellStyle name="Input 3 10 4 2" xfId="10987"/>
    <cellStyle name="Input 3 10 5" xfId="6427"/>
    <cellStyle name="Input 3 10 5 2" xfId="13213"/>
    <cellStyle name="Input 3 10 6" xfId="2318"/>
    <cellStyle name="Input 3 10 6 2" xfId="9144"/>
    <cellStyle name="Input 3 10 7" xfId="7653"/>
    <cellStyle name="Input 3 11" xfId="540"/>
    <cellStyle name="Input 3 11 2" xfId="1012"/>
    <cellStyle name="Input 3 11 2 2" xfId="4712"/>
    <cellStyle name="Input 3 11 2 2 2" xfId="11498"/>
    <cellStyle name="Input 3 11 2 3" xfId="5862"/>
    <cellStyle name="Input 3 11 2 3 2" xfId="12648"/>
    <cellStyle name="Input 3 11 2 4" xfId="2826"/>
    <cellStyle name="Input 3 11 2 4 2" xfId="9628"/>
    <cellStyle name="Input 3 11 2 5" xfId="7941"/>
    <cellStyle name="Input 3 11 3" xfId="1405"/>
    <cellStyle name="Input 3 11 3 2" xfId="5105"/>
    <cellStyle name="Input 3 11 3 2 2" xfId="11891"/>
    <cellStyle name="Input 3 11 3 3" xfId="5669"/>
    <cellStyle name="Input 3 11 3 3 2" xfId="12455"/>
    <cellStyle name="Input 3 11 3 4" xfId="3219"/>
    <cellStyle name="Input 3 11 3 4 2" xfId="10018"/>
    <cellStyle name="Input 3 11 3 5" xfId="8308"/>
    <cellStyle name="Input 3 11 4" xfId="4240"/>
    <cellStyle name="Input 3 11 4 2" xfId="11026"/>
    <cellStyle name="Input 3 11 5" xfId="6694"/>
    <cellStyle name="Input 3 11 5 2" xfId="13479"/>
    <cellStyle name="Input 3 11 6" xfId="2357"/>
    <cellStyle name="Input 3 11 6 2" xfId="9180"/>
    <cellStyle name="Input 3 11 7" xfId="7674"/>
    <cellStyle name="Input 3 12" xfId="608"/>
    <cellStyle name="Input 3 12 2" xfId="4308"/>
    <cellStyle name="Input 3 12 2 2" xfId="11094"/>
    <cellStyle name="Input 3 12 3" xfId="6453"/>
    <cellStyle name="Input 3 12 3 2" xfId="13238"/>
    <cellStyle name="Input 3 12 4" xfId="2423"/>
    <cellStyle name="Input 3 12 4 2" xfId="9242"/>
    <cellStyle name="Input 3 12 5" xfId="7717"/>
    <cellStyle name="Input 3 13" xfId="623"/>
    <cellStyle name="Input 3 13 2" xfId="4323"/>
    <cellStyle name="Input 3 13 2 2" xfId="11109"/>
    <cellStyle name="Input 3 13 3" xfId="6719"/>
    <cellStyle name="Input 3 13 3 2" xfId="13504"/>
    <cellStyle name="Input 3 13 4" xfId="2437"/>
    <cellStyle name="Input 3 13 4 2" xfId="9255"/>
    <cellStyle name="Input 3 13 5" xfId="7726"/>
    <cellStyle name="Input 3 14" xfId="1451"/>
    <cellStyle name="Input 3 14 2" xfId="5151"/>
    <cellStyle name="Input 3 14 2 2" xfId="11937"/>
    <cellStyle name="Input 3 14 3" xfId="7015"/>
    <cellStyle name="Input 3 14 3 2" xfId="13800"/>
    <cellStyle name="Input 3 14 4" xfId="3265"/>
    <cellStyle name="Input 3 14 4 2" xfId="10064"/>
    <cellStyle name="Input 3 14 5" xfId="8350"/>
    <cellStyle name="Input 3 15" xfId="1503"/>
    <cellStyle name="Input 3 15 2" xfId="5203"/>
    <cellStyle name="Input 3 15 2 2" xfId="11989"/>
    <cellStyle name="Input 3 15 3" xfId="6805"/>
    <cellStyle name="Input 3 15 3 2" xfId="13590"/>
    <cellStyle name="Input 3 15 4" xfId="7158"/>
    <cellStyle name="Input 3 15 4 2" xfId="13943"/>
    <cellStyle name="Input 3 15 5" xfId="3317"/>
    <cellStyle name="Input 3 15 5 2" xfId="10116"/>
    <cellStyle name="Input 3 15 6" xfId="8402"/>
    <cellStyle name="Input 3 16" xfId="1523"/>
    <cellStyle name="Input 3 16 2" xfId="5223"/>
    <cellStyle name="Input 3 16 2 2" xfId="12009"/>
    <cellStyle name="Input 3 16 3" xfId="6825"/>
    <cellStyle name="Input 3 16 3 2" xfId="13610"/>
    <cellStyle name="Input 3 16 4" xfId="6621"/>
    <cellStyle name="Input 3 16 4 2" xfId="13406"/>
    <cellStyle name="Input 3 16 5" xfId="3337"/>
    <cellStyle name="Input 3 16 5 2" xfId="10136"/>
    <cellStyle name="Input 3 16 6" xfId="8422"/>
    <cellStyle name="Input 3 17" xfId="1549"/>
    <cellStyle name="Input 3 17 2" xfId="5249"/>
    <cellStyle name="Input 3 17 2 2" xfId="12035"/>
    <cellStyle name="Input 3 17 3" xfId="6851"/>
    <cellStyle name="Input 3 17 3 2" xfId="13636"/>
    <cellStyle name="Input 3 17 4" xfId="5633"/>
    <cellStyle name="Input 3 17 4 2" xfId="12419"/>
    <cellStyle name="Input 3 17 5" xfId="3363"/>
    <cellStyle name="Input 3 17 5 2" xfId="10159"/>
    <cellStyle name="Input 3 17 6" xfId="8445"/>
    <cellStyle name="Input 3 18" xfId="1655"/>
    <cellStyle name="Input 3 18 2" xfId="5355"/>
    <cellStyle name="Input 3 18 2 2" xfId="12141"/>
    <cellStyle name="Input 3 18 3" xfId="6957"/>
    <cellStyle name="Input 3 18 3 2" xfId="13742"/>
    <cellStyle name="Input 3 18 4" xfId="3729"/>
    <cellStyle name="Input 3 18 4 2" xfId="10517"/>
    <cellStyle name="Input 3 18 5" xfId="3469"/>
    <cellStyle name="Input 3 18 5 2" xfId="10265"/>
    <cellStyle name="Input 3 18 6" xfId="8551"/>
    <cellStyle name="Input 3 19" xfId="1504"/>
    <cellStyle name="Input 3 19 2" xfId="5204"/>
    <cellStyle name="Input 3 19 2 2" xfId="11990"/>
    <cellStyle name="Input 3 19 3" xfId="6806"/>
    <cellStyle name="Input 3 19 3 2" xfId="13591"/>
    <cellStyle name="Input 3 19 4" xfId="7097"/>
    <cellStyle name="Input 3 19 4 2" xfId="13882"/>
    <cellStyle name="Input 3 19 5" xfId="3318"/>
    <cellStyle name="Input 3 19 5 2" xfId="10117"/>
    <cellStyle name="Input 3 19 6" xfId="8403"/>
    <cellStyle name="Input 3 2" xfId="193"/>
    <cellStyle name="Input 3 2 2" xfId="665"/>
    <cellStyle name="Input 3 2 2 2" xfId="4365"/>
    <cellStyle name="Input 3 2 2 2 2" xfId="11151"/>
    <cellStyle name="Input 3 2 2 3" xfId="6206"/>
    <cellStyle name="Input 3 2 2 3 2" xfId="12992"/>
    <cellStyle name="Input 3 2 2 4" xfId="2479"/>
    <cellStyle name="Input 3 2 2 4 2" xfId="9296"/>
    <cellStyle name="Input 3 2 2 5" xfId="7752"/>
    <cellStyle name="Input 3 2 3" xfId="1073"/>
    <cellStyle name="Input 3 2 3 2" xfId="4773"/>
    <cellStyle name="Input 3 2 3 2 2" xfId="11559"/>
    <cellStyle name="Input 3 2 3 3" xfId="6668"/>
    <cellStyle name="Input 3 2 3 3 2" xfId="13453"/>
    <cellStyle name="Input 3 2 3 4" xfId="2887"/>
    <cellStyle name="Input 3 2 3 4 2" xfId="9686"/>
    <cellStyle name="Input 3 2 3 5" xfId="7986"/>
    <cellStyle name="Input 3 2 4" xfId="3893"/>
    <cellStyle name="Input 3 2 4 2" xfId="10679"/>
    <cellStyle name="Input 3 2 5" xfId="6239"/>
    <cellStyle name="Input 3 2 5 2" xfId="13025"/>
    <cellStyle name="Input 3 2 6" xfId="2010"/>
    <cellStyle name="Input 3 2 6 2" xfId="8848"/>
    <cellStyle name="Input 3 2 7" xfId="7485"/>
    <cellStyle name="Input 3 20" xfId="1685"/>
    <cellStyle name="Input 3 20 2" xfId="5385"/>
    <cellStyle name="Input 3 20 2 2" xfId="12171"/>
    <cellStyle name="Input 3 20 3" xfId="6987"/>
    <cellStyle name="Input 3 20 3 2" xfId="13772"/>
    <cellStyle name="Input 3 20 4" xfId="3838"/>
    <cellStyle name="Input 3 20 4 2" xfId="10625"/>
    <cellStyle name="Input 3 20 5" xfId="3499"/>
    <cellStyle name="Input 3 20 5 2" xfId="10295"/>
    <cellStyle name="Input 3 20 6" xfId="8581"/>
    <cellStyle name="Input 3 21" xfId="1716"/>
    <cellStyle name="Input 3 21 2" xfId="5416"/>
    <cellStyle name="Input 3 21 2 2" xfId="12202"/>
    <cellStyle name="Input 3 21 3" xfId="7230"/>
    <cellStyle name="Input 3 21 3 2" xfId="14015"/>
    <cellStyle name="Input 3 21 4" xfId="3530"/>
    <cellStyle name="Input 3 21 4 2" xfId="10326"/>
    <cellStyle name="Input 3 21 5" xfId="8612"/>
    <cellStyle name="Input 3 22" xfId="1754"/>
    <cellStyle name="Input 3 22 2" xfId="5454"/>
    <cellStyle name="Input 3 22 2 2" xfId="12240"/>
    <cellStyle name="Input 3 22 3" xfId="7268"/>
    <cellStyle name="Input 3 22 3 2" xfId="14053"/>
    <cellStyle name="Input 3 22 4" xfId="3568"/>
    <cellStyle name="Input 3 22 4 2" xfId="10364"/>
    <cellStyle name="Input 3 22 5" xfId="8650"/>
    <cellStyle name="Input 3 23" xfId="1734"/>
    <cellStyle name="Input 3 23 2" xfId="5434"/>
    <cellStyle name="Input 3 23 2 2" xfId="12220"/>
    <cellStyle name="Input 3 23 3" xfId="7248"/>
    <cellStyle name="Input 3 23 3 2" xfId="14033"/>
    <cellStyle name="Input 3 23 4" xfId="3548"/>
    <cellStyle name="Input 3 23 4 2" xfId="10344"/>
    <cellStyle name="Input 3 23 5" xfId="8630"/>
    <cellStyle name="Input 3 24" xfId="1825"/>
    <cellStyle name="Input 3 24 2" xfId="5525"/>
    <cellStyle name="Input 3 24 2 2" xfId="12311"/>
    <cellStyle name="Input 3 24 3" xfId="7336"/>
    <cellStyle name="Input 3 24 3 2" xfId="14121"/>
    <cellStyle name="Input 3 24 4" xfId="3637"/>
    <cellStyle name="Input 3 24 4 2" xfId="10430"/>
    <cellStyle name="Input 3 24 5" xfId="8718"/>
    <cellStyle name="Input 3 25" xfId="1886"/>
    <cellStyle name="Input 3 25 2" xfId="5585"/>
    <cellStyle name="Input 3 25 2 2" xfId="12371"/>
    <cellStyle name="Input 3 25 3" xfId="7394"/>
    <cellStyle name="Input 3 25 3 2" xfId="14179"/>
    <cellStyle name="Input 3 25 4" xfId="3688"/>
    <cellStyle name="Input 3 25 4 2" xfId="10477"/>
    <cellStyle name="Input 3 25 5" xfId="8776"/>
    <cellStyle name="Input 3 26" xfId="1892"/>
    <cellStyle name="Input 3 26 2" xfId="5591"/>
    <cellStyle name="Input 3 26 2 2" xfId="12377"/>
    <cellStyle name="Input 3 26 3" xfId="7400"/>
    <cellStyle name="Input 3 26 3 2" xfId="14185"/>
    <cellStyle name="Input 3 26 4" xfId="8782"/>
    <cellStyle name="Input 3 27" xfId="3803"/>
    <cellStyle name="Input 3 27 2" xfId="10590"/>
    <cellStyle name="Input 3 28" xfId="5834"/>
    <cellStyle name="Input 3 28 2" xfId="12620"/>
    <cellStyle name="Input 3 29" xfId="7453"/>
    <cellStyle name="Input 3 3" xfId="224"/>
    <cellStyle name="Input 3 3 2" xfId="696"/>
    <cellStyle name="Input 3 3 2 2" xfId="4396"/>
    <cellStyle name="Input 3 3 2 2 2" xfId="11182"/>
    <cellStyle name="Input 3 3 2 3" xfId="6321"/>
    <cellStyle name="Input 3 3 2 3 2" xfId="13107"/>
    <cellStyle name="Input 3 3 2 4" xfId="2510"/>
    <cellStyle name="Input 3 3 2 4 2" xfId="9327"/>
    <cellStyle name="Input 3 3 2 5" xfId="7767"/>
    <cellStyle name="Input 3 3 3" xfId="1104"/>
    <cellStyle name="Input 3 3 3 2" xfId="4804"/>
    <cellStyle name="Input 3 3 3 2 2" xfId="11590"/>
    <cellStyle name="Input 3 3 3 3" xfId="7102"/>
    <cellStyle name="Input 3 3 3 3 2" xfId="13887"/>
    <cellStyle name="Input 3 3 3 4" xfId="2918"/>
    <cellStyle name="Input 3 3 3 4 2" xfId="9717"/>
    <cellStyle name="Input 3 3 3 5" xfId="8017"/>
    <cellStyle name="Input 3 3 4" xfId="3924"/>
    <cellStyle name="Input 3 3 4 2" xfId="10710"/>
    <cellStyle name="Input 3 3 5" xfId="6410"/>
    <cellStyle name="Input 3 3 5 2" xfId="13196"/>
    <cellStyle name="Input 3 3 6" xfId="2041"/>
    <cellStyle name="Input 3 3 6 2" xfId="8879"/>
    <cellStyle name="Input 3 3 7" xfId="7500"/>
    <cellStyle name="Input 3 4" xfId="275"/>
    <cellStyle name="Input 3 4 2" xfId="747"/>
    <cellStyle name="Input 3 4 2 2" xfId="4447"/>
    <cellStyle name="Input 3 4 2 2 2" xfId="11233"/>
    <cellStyle name="Input 3 4 2 3" xfId="5841"/>
    <cellStyle name="Input 3 4 2 3 2" xfId="12627"/>
    <cellStyle name="Input 3 4 2 4" xfId="2561"/>
    <cellStyle name="Input 3 4 2 4 2" xfId="9375"/>
    <cellStyle name="Input 3 4 2 5" xfId="7796"/>
    <cellStyle name="Input 3 4 3" xfId="1152"/>
    <cellStyle name="Input 3 4 3 2" xfId="4852"/>
    <cellStyle name="Input 3 4 3 2 2" xfId="11638"/>
    <cellStyle name="Input 3 4 3 3" xfId="5997"/>
    <cellStyle name="Input 3 4 3 3 2" xfId="12783"/>
    <cellStyle name="Input 3 4 3 4" xfId="2966"/>
    <cellStyle name="Input 3 4 3 4 2" xfId="9765"/>
    <cellStyle name="Input 3 4 3 5" xfId="8065"/>
    <cellStyle name="Input 3 4 4" xfId="3975"/>
    <cellStyle name="Input 3 4 4 2" xfId="10761"/>
    <cellStyle name="Input 3 4 5" xfId="6052"/>
    <cellStyle name="Input 3 4 5 2" xfId="12838"/>
    <cellStyle name="Input 3 4 6" xfId="2092"/>
    <cellStyle name="Input 3 4 6 2" xfId="8927"/>
    <cellStyle name="Input 3 4 7" xfId="7529"/>
    <cellStyle name="Input 3 5" xfId="251"/>
    <cellStyle name="Input 3 5 2" xfId="723"/>
    <cellStyle name="Input 3 5 2 2" xfId="4423"/>
    <cellStyle name="Input 3 5 2 2 2" xfId="11209"/>
    <cellStyle name="Input 3 5 2 3" xfId="7206"/>
    <cellStyle name="Input 3 5 2 3 2" xfId="13991"/>
    <cellStyle name="Input 3 5 2 4" xfId="2537"/>
    <cellStyle name="Input 3 5 2 4 2" xfId="9351"/>
    <cellStyle name="Input 3 5 2 5" xfId="7784"/>
    <cellStyle name="Input 3 5 3" xfId="1128"/>
    <cellStyle name="Input 3 5 3 2" xfId="4828"/>
    <cellStyle name="Input 3 5 3 2 2" xfId="11614"/>
    <cellStyle name="Input 3 5 3 3" xfId="5799"/>
    <cellStyle name="Input 3 5 3 3 2" xfId="12585"/>
    <cellStyle name="Input 3 5 3 4" xfId="2942"/>
    <cellStyle name="Input 3 5 3 4 2" xfId="9741"/>
    <cellStyle name="Input 3 5 3 5" xfId="8041"/>
    <cellStyle name="Input 3 5 4" xfId="3951"/>
    <cellStyle name="Input 3 5 4 2" xfId="10737"/>
    <cellStyle name="Input 3 5 5" xfId="5847"/>
    <cellStyle name="Input 3 5 5 2" xfId="12633"/>
    <cellStyle name="Input 3 5 6" xfId="2068"/>
    <cellStyle name="Input 3 5 6 2" xfId="8903"/>
    <cellStyle name="Input 3 5 7" xfId="7517"/>
    <cellStyle name="Input 3 6" xfId="338"/>
    <cellStyle name="Input 3 6 2" xfId="810"/>
    <cellStyle name="Input 3 6 2 2" xfId="4510"/>
    <cellStyle name="Input 3 6 2 2 2" xfId="11296"/>
    <cellStyle name="Input 3 6 2 3" xfId="6061"/>
    <cellStyle name="Input 3 6 2 3 2" xfId="12847"/>
    <cellStyle name="Input 3 6 2 4" xfId="2624"/>
    <cellStyle name="Input 3 6 2 4 2" xfId="9435"/>
    <cellStyle name="Input 3 6 2 5" xfId="7830"/>
    <cellStyle name="Input 3 6 3" xfId="1212"/>
    <cellStyle name="Input 3 6 3 2" xfId="4912"/>
    <cellStyle name="Input 3 6 3 2 2" xfId="11698"/>
    <cellStyle name="Input 3 6 3 3" xfId="6472"/>
    <cellStyle name="Input 3 6 3 3 2" xfId="13257"/>
    <cellStyle name="Input 3 6 3 4" xfId="3026"/>
    <cellStyle name="Input 3 6 3 4 2" xfId="9825"/>
    <cellStyle name="Input 3 6 3 5" xfId="8125"/>
    <cellStyle name="Input 3 6 4" xfId="4038"/>
    <cellStyle name="Input 3 6 4 2" xfId="10824"/>
    <cellStyle name="Input 3 6 5" xfId="6140"/>
    <cellStyle name="Input 3 6 5 2" xfId="12926"/>
    <cellStyle name="Input 3 6 6" xfId="2155"/>
    <cellStyle name="Input 3 6 6 2" xfId="8987"/>
    <cellStyle name="Input 3 6 7" xfId="7563"/>
    <cellStyle name="Input 3 7" xfId="374"/>
    <cellStyle name="Input 3 7 2" xfId="846"/>
    <cellStyle name="Input 3 7 2 2" xfId="4546"/>
    <cellStyle name="Input 3 7 2 2 2" xfId="11332"/>
    <cellStyle name="Input 3 7 2 3" xfId="6555"/>
    <cellStyle name="Input 3 7 2 3 2" xfId="13340"/>
    <cellStyle name="Input 3 7 2 4" xfId="2660"/>
    <cellStyle name="Input 3 7 2 4 2" xfId="9471"/>
    <cellStyle name="Input 3 7 2 5" xfId="7851"/>
    <cellStyle name="Input 3 7 3" xfId="1248"/>
    <cellStyle name="Input 3 7 3 2" xfId="4948"/>
    <cellStyle name="Input 3 7 3 2 2" xfId="11734"/>
    <cellStyle name="Input 3 7 3 3" xfId="5982"/>
    <cellStyle name="Input 3 7 3 3 2" xfId="12768"/>
    <cellStyle name="Input 3 7 3 4" xfId="3062"/>
    <cellStyle name="Input 3 7 3 4 2" xfId="9861"/>
    <cellStyle name="Input 3 7 3 5" xfId="8161"/>
    <cellStyle name="Input 3 7 4" xfId="4074"/>
    <cellStyle name="Input 3 7 4 2" xfId="10860"/>
    <cellStyle name="Input 3 7 5" xfId="5859"/>
    <cellStyle name="Input 3 7 5 2" xfId="12645"/>
    <cellStyle name="Input 3 7 6" xfId="2191"/>
    <cellStyle name="Input 3 7 6 2" xfId="9023"/>
    <cellStyle name="Input 3 7 7" xfId="7584"/>
    <cellStyle name="Input 3 8" xfId="421"/>
    <cellStyle name="Input 3 8 2" xfId="893"/>
    <cellStyle name="Input 3 8 2 2" xfId="4593"/>
    <cellStyle name="Input 3 8 2 2 2" xfId="11379"/>
    <cellStyle name="Input 3 8 2 3" xfId="6147"/>
    <cellStyle name="Input 3 8 2 3 2" xfId="12933"/>
    <cellStyle name="Input 3 8 2 4" xfId="2707"/>
    <cellStyle name="Input 3 8 2 4 2" xfId="9515"/>
    <cellStyle name="Input 3 8 2 5" xfId="7875"/>
    <cellStyle name="Input 3 8 3" xfId="1292"/>
    <cellStyle name="Input 3 8 3 2" xfId="4992"/>
    <cellStyle name="Input 3 8 3 2 2" xfId="11778"/>
    <cellStyle name="Input 3 8 3 3" xfId="3738"/>
    <cellStyle name="Input 3 8 3 3 2" xfId="10525"/>
    <cellStyle name="Input 3 8 3 4" xfId="3106"/>
    <cellStyle name="Input 3 8 3 4 2" xfId="9905"/>
    <cellStyle name="Input 3 8 3 5" xfId="8205"/>
    <cellStyle name="Input 3 8 4" xfId="4121"/>
    <cellStyle name="Input 3 8 4 2" xfId="10907"/>
    <cellStyle name="Input 3 8 5" xfId="6495"/>
    <cellStyle name="Input 3 8 5 2" xfId="13280"/>
    <cellStyle name="Input 3 8 6" xfId="2238"/>
    <cellStyle name="Input 3 8 6 2" xfId="9067"/>
    <cellStyle name="Input 3 8 7" xfId="7608"/>
    <cellStyle name="Input 3 9" xfId="462"/>
    <cellStyle name="Input 3 9 2" xfId="934"/>
    <cellStyle name="Input 3 9 2 2" xfId="4634"/>
    <cellStyle name="Input 3 9 2 2 2" xfId="11420"/>
    <cellStyle name="Input 3 9 2 3" xfId="5769"/>
    <cellStyle name="Input 3 9 2 3 2" xfId="12555"/>
    <cellStyle name="Input 3 9 2 4" xfId="2748"/>
    <cellStyle name="Input 3 9 2 4 2" xfId="9553"/>
    <cellStyle name="Input 3 9 2 5" xfId="7898"/>
    <cellStyle name="Input 3 9 3" xfId="1330"/>
    <cellStyle name="Input 3 9 3 2" xfId="5030"/>
    <cellStyle name="Input 3 9 3 2 2" xfId="11816"/>
    <cellStyle name="Input 3 9 3 3" xfId="6073"/>
    <cellStyle name="Input 3 9 3 3 2" xfId="12859"/>
    <cellStyle name="Input 3 9 3 4" xfId="3144"/>
    <cellStyle name="Input 3 9 3 4 2" xfId="9943"/>
    <cellStyle name="Input 3 9 3 5" xfId="8243"/>
    <cellStyle name="Input 3 9 4" xfId="4162"/>
    <cellStyle name="Input 3 9 4 2" xfId="10948"/>
    <cellStyle name="Input 3 9 5" xfId="6136"/>
    <cellStyle name="Input 3 9 5 2" xfId="12922"/>
    <cellStyle name="Input 3 9 6" xfId="2279"/>
    <cellStyle name="Input 3 9 6 2" xfId="9105"/>
    <cellStyle name="Input 3 9 7" xfId="7631"/>
    <cellStyle name="Input 4" xfId="70"/>
    <cellStyle name="Input 4 10" xfId="504"/>
    <cellStyle name="Input 4 10 2" xfId="976"/>
    <cellStyle name="Input 4 10 2 2" xfId="4676"/>
    <cellStyle name="Input 4 10 2 2 2" xfId="11462"/>
    <cellStyle name="Input 4 10 2 3" xfId="6248"/>
    <cellStyle name="Input 4 10 2 3 2" xfId="13034"/>
    <cellStyle name="Input 4 10 2 4" xfId="2790"/>
    <cellStyle name="Input 4 10 2 4 2" xfId="9595"/>
    <cellStyle name="Input 4 10 2 5" xfId="7923"/>
    <cellStyle name="Input 4 10 3" xfId="1372"/>
    <cellStyle name="Input 4 10 3 2" xfId="5072"/>
    <cellStyle name="Input 4 10 3 2 2" xfId="11858"/>
    <cellStyle name="Input 4 10 3 3" xfId="6405"/>
    <cellStyle name="Input 4 10 3 3 2" xfId="13191"/>
    <cellStyle name="Input 4 10 3 4" xfId="3186"/>
    <cellStyle name="Input 4 10 3 4 2" xfId="9985"/>
    <cellStyle name="Input 4 10 3 5" xfId="8283"/>
    <cellStyle name="Input 4 10 4" xfId="4204"/>
    <cellStyle name="Input 4 10 4 2" xfId="10990"/>
    <cellStyle name="Input 4 10 5" xfId="6659"/>
    <cellStyle name="Input 4 10 5 2" xfId="13444"/>
    <cellStyle name="Input 4 10 6" xfId="2321"/>
    <cellStyle name="Input 4 10 6 2" xfId="9147"/>
    <cellStyle name="Input 4 10 7" xfId="7656"/>
    <cellStyle name="Input 4 11" xfId="543"/>
    <cellStyle name="Input 4 11 2" xfId="1015"/>
    <cellStyle name="Input 4 11 2 2" xfId="4715"/>
    <cellStyle name="Input 4 11 2 2 2" xfId="11501"/>
    <cellStyle name="Input 4 11 2 3" xfId="6157"/>
    <cellStyle name="Input 4 11 2 3 2" xfId="12943"/>
    <cellStyle name="Input 4 11 2 4" xfId="2829"/>
    <cellStyle name="Input 4 11 2 4 2" xfId="9631"/>
    <cellStyle name="Input 4 11 2 5" xfId="7944"/>
    <cellStyle name="Input 4 11 3" xfId="1408"/>
    <cellStyle name="Input 4 11 3 2" xfId="5108"/>
    <cellStyle name="Input 4 11 3 2 2" xfId="11894"/>
    <cellStyle name="Input 4 11 3 3" xfId="7112"/>
    <cellStyle name="Input 4 11 3 3 2" xfId="13897"/>
    <cellStyle name="Input 4 11 3 4" xfId="3222"/>
    <cellStyle name="Input 4 11 3 4 2" xfId="10021"/>
    <cellStyle name="Input 4 11 3 5" xfId="8311"/>
    <cellStyle name="Input 4 11 4" xfId="4243"/>
    <cellStyle name="Input 4 11 4 2" xfId="11029"/>
    <cellStyle name="Input 4 11 5" xfId="3735"/>
    <cellStyle name="Input 4 11 5 2" xfId="10522"/>
    <cellStyle name="Input 4 11 6" xfId="2360"/>
    <cellStyle name="Input 4 11 6 2" xfId="9183"/>
    <cellStyle name="Input 4 11 7" xfId="7677"/>
    <cellStyle name="Input 4 12" xfId="593"/>
    <cellStyle name="Input 4 12 2" xfId="4293"/>
    <cellStyle name="Input 4 12 2 2" xfId="11079"/>
    <cellStyle name="Input 4 12 3" xfId="6619"/>
    <cellStyle name="Input 4 12 3 2" xfId="13404"/>
    <cellStyle name="Input 4 12 4" xfId="2408"/>
    <cellStyle name="Input 4 12 4 2" xfId="9227"/>
    <cellStyle name="Input 4 12 5" xfId="7708"/>
    <cellStyle name="Input 4 13" xfId="570"/>
    <cellStyle name="Input 4 13 2" xfId="4270"/>
    <cellStyle name="Input 4 13 2 2" xfId="11056"/>
    <cellStyle name="Input 4 13 3" xfId="7042"/>
    <cellStyle name="Input 4 13 3 2" xfId="13827"/>
    <cellStyle name="Input 4 13 4" xfId="2387"/>
    <cellStyle name="Input 4 13 4 2" xfId="9207"/>
    <cellStyle name="Input 4 13 5" xfId="7691"/>
    <cellStyle name="Input 4 14" xfId="1484"/>
    <cellStyle name="Input 4 14 2" xfId="5184"/>
    <cellStyle name="Input 4 14 2 2" xfId="11970"/>
    <cellStyle name="Input 4 14 3" xfId="6273"/>
    <cellStyle name="Input 4 14 3 2" xfId="13059"/>
    <cellStyle name="Input 4 14 4" xfId="3298"/>
    <cellStyle name="Input 4 14 4 2" xfId="10097"/>
    <cellStyle name="Input 4 14 5" xfId="8383"/>
    <cellStyle name="Input 4 15" xfId="1480"/>
    <cellStyle name="Input 4 15 2" xfId="5180"/>
    <cellStyle name="Input 4 15 2 2" xfId="11966"/>
    <cellStyle name="Input 4 15 3" xfId="6783"/>
    <cellStyle name="Input 4 15 3 2" xfId="13568"/>
    <cellStyle name="Input 4 15 4" xfId="6657"/>
    <cellStyle name="Input 4 15 4 2" xfId="13442"/>
    <cellStyle name="Input 4 15 5" xfId="3294"/>
    <cellStyle name="Input 4 15 5 2" xfId="10093"/>
    <cellStyle name="Input 4 15 6" xfId="8379"/>
    <cellStyle name="Input 4 16" xfId="1516"/>
    <cellStyle name="Input 4 16 2" xfId="5216"/>
    <cellStyle name="Input 4 16 2 2" xfId="12002"/>
    <cellStyle name="Input 4 16 3" xfId="6818"/>
    <cellStyle name="Input 4 16 3 2" xfId="13603"/>
    <cellStyle name="Input 4 16 4" xfId="6692"/>
    <cellStyle name="Input 4 16 4 2" xfId="13477"/>
    <cellStyle name="Input 4 16 5" xfId="3330"/>
    <cellStyle name="Input 4 16 5 2" xfId="10129"/>
    <cellStyle name="Input 4 16 6" xfId="8415"/>
    <cellStyle name="Input 4 17" xfId="1446"/>
    <cellStyle name="Input 4 17 2" xfId="5146"/>
    <cellStyle name="Input 4 17 2 2" xfId="11932"/>
    <cellStyle name="Input 4 17 3" xfId="6752"/>
    <cellStyle name="Input 4 17 3 2" xfId="13537"/>
    <cellStyle name="Input 4 17 4" xfId="7153"/>
    <cellStyle name="Input 4 17 4 2" xfId="13938"/>
    <cellStyle name="Input 4 17 5" xfId="3260"/>
    <cellStyle name="Input 4 17 5 2" xfId="10059"/>
    <cellStyle name="Input 4 17 6" xfId="8345"/>
    <cellStyle name="Input 4 18" xfId="1611"/>
    <cellStyle name="Input 4 18 2" xfId="5311"/>
    <cellStyle name="Input 4 18 2 2" xfId="12097"/>
    <cellStyle name="Input 4 18 3" xfId="6913"/>
    <cellStyle name="Input 4 18 3 2" xfId="13698"/>
    <cellStyle name="Input 4 18 4" xfId="5944"/>
    <cellStyle name="Input 4 18 4 2" xfId="12730"/>
    <cellStyle name="Input 4 18 5" xfId="3425"/>
    <cellStyle name="Input 4 18 5 2" xfId="10221"/>
    <cellStyle name="Input 4 18 6" xfId="8507"/>
    <cellStyle name="Input 4 19" xfId="1540"/>
    <cellStyle name="Input 4 19 2" xfId="5240"/>
    <cellStyle name="Input 4 19 2 2" xfId="12026"/>
    <cellStyle name="Input 4 19 3" xfId="6842"/>
    <cellStyle name="Input 4 19 3 2" xfId="13627"/>
    <cellStyle name="Input 4 19 4" xfId="5676"/>
    <cellStyle name="Input 4 19 4 2" xfId="12462"/>
    <cellStyle name="Input 4 19 5" xfId="3354"/>
    <cellStyle name="Input 4 19 5 2" xfId="10150"/>
    <cellStyle name="Input 4 19 6" xfId="8436"/>
    <cellStyle name="Input 4 2" xfId="190"/>
    <cellStyle name="Input 4 2 2" xfId="662"/>
    <cellStyle name="Input 4 2 2 2" xfId="4362"/>
    <cellStyle name="Input 4 2 2 2 2" xfId="11148"/>
    <cellStyle name="Input 4 2 2 3" xfId="6246"/>
    <cellStyle name="Input 4 2 2 3 2" xfId="13032"/>
    <cellStyle name="Input 4 2 2 4" xfId="2476"/>
    <cellStyle name="Input 4 2 2 4 2" xfId="9293"/>
    <cellStyle name="Input 4 2 2 5" xfId="7749"/>
    <cellStyle name="Input 4 2 3" xfId="1070"/>
    <cellStyle name="Input 4 2 3 2" xfId="4770"/>
    <cellStyle name="Input 4 2 3 2 2" xfId="11556"/>
    <cellStyle name="Input 4 2 3 3" xfId="6701"/>
    <cellStyle name="Input 4 2 3 3 2" xfId="13486"/>
    <cellStyle name="Input 4 2 3 4" xfId="2884"/>
    <cellStyle name="Input 4 2 3 4 2" xfId="9683"/>
    <cellStyle name="Input 4 2 3 5" xfId="7983"/>
    <cellStyle name="Input 4 2 4" xfId="3890"/>
    <cellStyle name="Input 4 2 4 2" xfId="10676"/>
    <cellStyle name="Input 4 2 5" xfId="6346"/>
    <cellStyle name="Input 4 2 5 2" xfId="13132"/>
    <cellStyle name="Input 4 2 6" xfId="2007"/>
    <cellStyle name="Input 4 2 6 2" xfId="8845"/>
    <cellStyle name="Input 4 2 7" xfId="7482"/>
    <cellStyle name="Input 4 20" xfId="1683"/>
    <cellStyle name="Input 4 20 2" xfId="5383"/>
    <cellStyle name="Input 4 20 2 2" xfId="12169"/>
    <cellStyle name="Input 4 20 3" xfId="6985"/>
    <cellStyle name="Input 4 20 3 2" xfId="13770"/>
    <cellStyle name="Input 4 20 4" xfId="3825"/>
    <cellStyle name="Input 4 20 4 2" xfId="10612"/>
    <cellStyle name="Input 4 20 5" xfId="3497"/>
    <cellStyle name="Input 4 20 5 2" xfId="10293"/>
    <cellStyle name="Input 4 20 6" xfId="8579"/>
    <cellStyle name="Input 4 21" xfId="1742"/>
    <cellStyle name="Input 4 21 2" xfId="5442"/>
    <cellStyle name="Input 4 21 2 2" xfId="12228"/>
    <cellStyle name="Input 4 21 3" xfId="7256"/>
    <cellStyle name="Input 4 21 3 2" xfId="14041"/>
    <cellStyle name="Input 4 21 4" xfId="3556"/>
    <cellStyle name="Input 4 21 4 2" xfId="10352"/>
    <cellStyle name="Input 4 21 5" xfId="8638"/>
    <cellStyle name="Input 4 22" xfId="1739"/>
    <cellStyle name="Input 4 22 2" xfId="5439"/>
    <cellStyle name="Input 4 22 2 2" xfId="12225"/>
    <cellStyle name="Input 4 22 3" xfId="7253"/>
    <cellStyle name="Input 4 22 3 2" xfId="14038"/>
    <cellStyle name="Input 4 22 4" xfId="3553"/>
    <cellStyle name="Input 4 22 4 2" xfId="10349"/>
    <cellStyle name="Input 4 22 5" xfId="8635"/>
    <cellStyle name="Input 4 23" xfId="1704"/>
    <cellStyle name="Input 4 23 2" xfId="5404"/>
    <cellStyle name="Input 4 23 2 2" xfId="12190"/>
    <cellStyle name="Input 4 23 3" xfId="7218"/>
    <cellStyle name="Input 4 23 3 2" xfId="14003"/>
    <cellStyle name="Input 4 23 4" xfId="3518"/>
    <cellStyle name="Input 4 23 4 2" xfId="10314"/>
    <cellStyle name="Input 4 23 5" xfId="8600"/>
    <cellStyle name="Input 4 24" xfId="1823"/>
    <cellStyle name="Input 4 24 2" xfId="5523"/>
    <cellStyle name="Input 4 24 2 2" xfId="12309"/>
    <cellStyle name="Input 4 24 3" xfId="7334"/>
    <cellStyle name="Input 4 24 3 2" xfId="14119"/>
    <cellStyle name="Input 4 24 4" xfId="3635"/>
    <cellStyle name="Input 4 24 4 2" xfId="10428"/>
    <cellStyle name="Input 4 24 5" xfId="8716"/>
    <cellStyle name="Input 4 25" xfId="1889"/>
    <cellStyle name="Input 4 25 2" xfId="5588"/>
    <cellStyle name="Input 4 25 2 2" xfId="12374"/>
    <cellStyle name="Input 4 25 3" xfId="7397"/>
    <cellStyle name="Input 4 25 3 2" xfId="14182"/>
    <cellStyle name="Input 4 25 4" xfId="3691"/>
    <cellStyle name="Input 4 25 4 2" xfId="10480"/>
    <cellStyle name="Input 4 25 5" xfId="8779"/>
    <cellStyle name="Input 4 26" xfId="1884"/>
    <cellStyle name="Input 4 26 2" xfId="5583"/>
    <cellStyle name="Input 4 26 2 2" xfId="12369"/>
    <cellStyle name="Input 4 26 3" xfId="7392"/>
    <cellStyle name="Input 4 26 3 2" xfId="14177"/>
    <cellStyle name="Input 4 26 4" xfId="8774"/>
    <cellStyle name="Input 4 27" xfId="3772"/>
    <cellStyle name="Input 4 27 2" xfId="10559"/>
    <cellStyle name="Input 4 28" xfId="6112"/>
    <cellStyle name="Input 4 28 2" xfId="12898"/>
    <cellStyle name="Input 4 29" xfId="7444"/>
    <cellStyle name="Input 4 3" xfId="227"/>
    <cellStyle name="Input 4 3 2" xfId="699"/>
    <cellStyle name="Input 4 3 2 2" xfId="4399"/>
    <cellStyle name="Input 4 3 2 2 2" xfId="11185"/>
    <cellStyle name="Input 4 3 2 3" xfId="6263"/>
    <cellStyle name="Input 4 3 2 3 2" xfId="13049"/>
    <cellStyle name="Input 4 3 2 4" xfId="2513"/>
    <cellStyle name="Input 4 3 2 4 2" xfId="9330"/>
    <cellStyle name="Input 4 3 2 5" xfId="7770"/>
    <cellStyle name="Input 4 3 3" xfId="1107"/>
    <cellStyle name="Input 4 3 3 2" xfId="4807"/>
    <cellStyle name="Input 4 3 3 2 2" xfId="11593"/>
    <cellStyle name="Input 4 3 3 3" xfId="6404"/>
    <cellStyle name="Input 4 3 3 3 2" xfId="13190"/>
    <cellStyle name="Input 4 3 3 4" xfId="2921"/>
    <cellStyle name="Input 4 3 3 4 2" xfId="9720"/>
    <cellStyle name="Input 4 3 3 5" xfId="8020"/>
    <cellStyle name="Input 4 3 4" xfId="3927"/>
    <cellStyle name="Input 4 3 4 2" xfId="10713"/>
    <cellStyle name="Input 4 3 5" xfId="6824"/>
    <cellStyle name="Input 4 3 5 2" xfId="13609"/>
    <cellStyle name="Input 4 3 6" xfId="2044"/>
    <cellStyle name="Input 4 3 6 2" xfId="8882"/>
    <cellStyle name="Input 4 3 7" xfId="7503"/>
    <cellStyle name="Input 4 4" xfId="278"/>
    <cellStyle name="Input 4 4 2" xfId="750"/>
    <cellStyle name="Input 4 4 2 2" xfId="4450"/>
    <cellStyle name="Input 4 4 2 2 2" xfId="11236"/>
    <cellStyle name="Input 4 4 2 3" xfId="5800"/>
    <cellStyle name="Input 4 4 2 3 2" xfId="12586"/>
    <cellStyle name="Input 4 4 2 4" xfId="2564"/>
    <cellStyle name="Input 4 4 2 4 2" xfId="9378"/>
    <cellStyle name="Input 4 4 2 5" xfId="7799"/>
    <cellStyle name="Input 4 4 3" xfId="1155"/>
    <cellStyle name="Input 4 4 3 2" xfId="4855"/>
    <cellStyle name="Input 4 4 3 2 2" xfId="11641"/>
    <cellStyle name="Input 4 4 3 3" xfId="5951"/>
    <cellStyle name="Input 4 4 3 3 2" xfId="12737"/>
    <cellStyle name="Input 4 4 3 4" xfId="2969"/>
    <cellStyle name="Input 4 4 3 4 2" xfId="9768"/>
    <cellStyle name="Input 4 4 3 5" xfId="8068"/>
    <cellStyle name="Input 4 4 4" xfId="3978"/>
    <cellStyle name="Input 4 4 4 2" xfId="10764"/>
    <cellStyle name="Input 4 4 5" xfId="6026"/>
    <cellStyle name="Input 4 4 5 2" xfId="12812"/>
    <cellStyle name="Input 4 4 6" xfId="2095"/>
    <cellStyle name="Input 4 4 6 2" xfId="8930"/>
    <cellStyle name="Input 4 4 7" xfId="7532"/>
    <cellStyle name="Input 4 5" xfId="249"/>
    <cellStyle name="Input 4 5 2" xfId="721"/>
    <cellStyle name="Input 4 5 2 2" xfId="4421"/>
    <cellStyle name="Input 4 5 2 2 2" xfId="11207"/>
    <cellStyle name="Input 4 5 2 3" xfId="6102"/>
    <cellStyle name="Input 4 5 2 3 2" xfId="12888"/>
    <cellStyle name="Input 4 5 2 4" xfId="2535"/>
    <cellStyle name="Input 4 5 2 4 2" xfId="9349"/>
    <cellStyle name="Input 4 5 2 5" xfId="7782"/>
    <cellStyle name="Input 4 5 3" xfId="1126"/>
    <cellStyle name="Input 4 5 3 2" xfId="4826"/>
    <cellStyle name="Input 4 5 3 2 2" xfId="11612"/>
    <cellStyle name="Input 4 5 3 3" xfId="6575"/>
    <cellStyle name="Input 4 5 3 3 2" xfId="13360"/>
    <cellStyle name="Input 4 5 3 4" xfId="2940"/>
    <cellStyle name="Input 4 5 3 4 2" xfId="9739"/>
    <cellStyle name="Input 4 5 3 5" xfId="8039"/>
    <cellStyle name="Input 4 5 4" xfId="3949"/>
    <cellStyle name="Input 4 5 4 2" xfId="10735"/>
    <cellStyle name="Input 4 5 5" xfId="6620"/>
    <cellStyle name="Input 4 5 5 2" xfId="13405"/>
    <cellStyle name="Input 4 5 6" xfId="2066"/>
    <cellStyle name="Input 4 5 6 2" xfId="8901"/>
    <cellStyle name="Input 4 5 7" xfId="7515"/>
    <cellStyle name="Input 4 6" xfId="341"/>
    <cellStyle name="Input 4 6 2" xfId="813"/>
    <cellStyle name="Input 4 6 2 2" xfId="4513"/>
    <cellStyle name="Input 4 6 2 2 2" xfId="11299"/>
    <cellStyle name="Input 4 6 2 3" xfId="6023"/>
    <cellStyle name="Input 4 6 2 3 2" xfId="12809"/>
    <cellStyle name="Input 4 6 2 4" xfId="2627"/>
    <cellStyle name="Input 4 6 2 4 2" xfId="9438"/>
    <cellStyle name="Input 4 6 2 5" xfId="7833"/>
    <cellStyle name="Input 4 6 3" xfId="1215"/>
    <cellStyle name="Input 4 6 3 2" xfId="4915"/>
    <cellStyle name="Input 4 6 3 2 2" xfId="11701"/>
    <cellStyle name="Input 4 6 3 3" xfId="6480"/>
    <cellStyle name="Input 4 6 3 3 2" xfId="13265"/>
    <cellStyle name="Input 4 6 3 4" xfId="3029"/>
    <cellStyle name="Input 4 6 3 4 2" xfId="9828"/>
    <cellStyle name="Input 4 6 3 5" xfId="8128"/>
    <cellStyle name="Input 4 6 4" xfId="4041"/>
    <cellStyle name="Input 4 6 4 2" xfId="10827"/>
    <cellStyle name="Input 4 6 5" xfId="6120"/>
    <cellStyle name="Input 4 6 5 2" xfId="12906"/>
    <cellStyle name="Input 4 6 6" xfId="2158"/>
    <cellStyle name="Input 4 6 6 2" xfId="8990"/>
    <cellStyle name="Input 4 6 7" xfId="7566"/>
    <cellStyle name="Input 4 7" xfId="377"/>
    <cellStyle name="Input 4 7 2" xfId="849"/>
    <cellStyle name="Input 4 7 2 2" xfId="4549"/>
    <cellStyle name="Input 4 7 2 2 2" xfId="11335"/>
    <cellStyle name="Input 4 7 2 3" xfId="6523"/>
    <cellStyle name="Input 4 7 2 3 2" xfId="13308"/>
    <cellStyle name="Input 4 7 2 4" xfId="2663"/>
    <cellStyle name="Input 4 7 2 4 2" xfId="9474"/>
    <cellStyle name="Input 4 7 2 5" xfId="7854"/>
    <cellStyle name="Input 4 7 3" xfId="1251"/>
    <cellStyle name="Input 4 7 3 2" xfId="4951"/>
    <cellStyle name="Input 4 7 3 2 2" xfId="11737"/>
    <cellStyle name="Input 4 7 3 3" xfId="6021"/>
    <cellStyle name="Input 4 7 3 3 2" xfId="12807"/>
    <cellStyle name="Input 4 7 3 4" xfId="3065"/>
    <cellStyle name="Input 4 7 3 4 2" xfId="9864"/>
    <cellStyle name="Input 4 7 3 5" xfId="8164"/>
    <cellStyle name="Input 4 7 4" xfId="4077"/>
    <cellStyle name="Input 4 7 4 2" xfId="10863"/>
    <cellStyle name="Input 4 7 5" xfId="5815"/>
    <cellStyle name="Input 4 7 5 2" xfId="12601"/>
    <cellStyle name="Input 4 7 6" xfId="2194"/>
    <cellStyle name="Input 4 7 6 2" xfId="9026"/>
    <cellStyle name="Input 4 7 7" xfId="7587"/>
    <cellStyle name="Input 4 8" xfId="424"/>
    <cellStyle name="Input 4 8 2" xfId="896"/>
    <cellStyle name="Input 4 8 2 2" xfId="4596"/>
    <cellStyle name="Input 4 8 2 2 2" xfId="11382"/>
    <cellStyle name="Input 4 8 2 3" xfId="6096"/>
    <cellStyle name="Input 4 8 2 3 2" xfId="12882"/>
    <cellStyle name="Input 4 8 2 4" xfId="2710"/>
    <cellStyle name="Input 4 8 2 4 2" xfId="9518"/>
    <cellStyle name="Input 4 8 2 5" xfId="7878"/>
    <cellStyle name="Input 4 8 3" xfId="1295"/>
    <cellStyle name="Input 4 8 3 2" xfId="4995"/>
    <cellStyle name="Input 4 8 3 2 2" xfId="11781"/>
    <cellStyle name="Input 4 8 3 3" xfId="6594"/>
    <cellStyle name="Input 4 8 3 3 2" xfId="13379"/>
    <cellStyle name="Input 4 8 3 4" xfId="3109"/>
    <cellStyle name="Input 4 8 3 4 2" xfId="9908"/>
    <cellStyle name="Input 4 8 3 5" xfId="8208"/>
    <cellStyle name="Input 4 8 4" xfId="4124"/>
    <cellStyle name="Input 4 8 4 2" xfId="10910"/>
    <cellStyle name="Input 4 8 5" xfId="6484"/>
    <cellStyle name="Input 4 8 5 2" xfId="13269"/>
    <cellStyle name="Input 4 8 6" xfId="2241"/>
    <cellStyle name="Input 4 8 6 2" xfId="9070"/>
    <cellStyle name="Input 4 8 7" xfId="7611"/>
    <cellStyle name="Input 4 9" xfId="465"/>
    <cellStyle name="Input 4 9 2" xfId="937"/>
    <cellStyle name="Input 4 9 2 2" xfId="4637"/>
    <cellStyle name="Input 4 9 2 2 2" xfId="11423"/>
    <cellStyle name="Input 4 9 2 3" xfId="5737"/>
    <cellStyle name="Input 4 9 2 3 2" xfId="12523"/>
    <cellStyle name="Input 4 9 2 4" xfId="2751"/>
    <cellStyle name="Input 4 9 2 4 2" xfId="9556"/>
    <cellStyle name="Input 4 9 2 5" xfId="7901"/>
    <cellStyle name="Input 4 9 3" xfId="1333"/>
    <cellStyle name="Input 4 9 3 2" xfId="5033"/>
    <cellStyle name="Input 4 9 3 2 2" xfId="11819"/>
    <cellStyle name="Input 4 9 3 3" xfId="6011"/>
    <cellStyle name="Input 4 9 3 3 2" xfId="12797"/>
    <cellStyle name="Input 4 9 3 4" xfId="3147"/>
    <cellStyle name="Input 4 9 3 4 2" xfId="9946"/>
    <cellStyle name="Input 4 9 3 5" xfId="8246"/>
    <cellStyle name="Input 4 9 4" xfId="4165"/>
    <cellStyle name="Input 4 9 4 2" xfId="10951"/>
    <cellStyle name="Input 4 9 5" xfId="6128"/>
    <cellStyle name="Input 4 9 5 2" xfId="12914"/>
    <cellStyle name="Input 4 9 6" xfId="2282"/>
    <cellStyle name="Input 4 9 6 2" xfId="9108"/>
    <cellStyle name="Input 4 9 7" xfId="7634"/>
    <cellStyle name="Input 5" xfId="154"/>
    <cellStyle name="Input 5 10" xfId="519"/>
    <cellStyle name="Input 5 10 2" xfId="991"/>
    <cellStyle name="Input 5 10 2 2" xfId="4691"/>
    <cellStyle name="Input 5 10 2 2 2" xfId="11477"/>
    <cellStyle name="Input 5 10 2 3" xfId="6280"/>
    <cellStyle name="Input 5 10 2 3 2" xfId="13066"/>
    <cellStyle name="Input 5 10 2 4" xfId="2805"/>
    <cellStyle name="Input 5 10 2 4 2" xfId="9610"/>
    <cellStyle name="Input 5 10 2 5" xfId="7932"/>
    <cellStyle name="Input 5 10 3" xfId="1387"/>
    <cellStyle name="Input 5 10 3 2" xfId="5087"/>
    <cellStyle name="Input 5 10 3 2 2" xfId="11873"/>
    <cellStyle name="Input 5 10 3 3" xfId="5878"/>
    <cellStyle name="Input 5 10 3 3 2" xfId="12664"/>
    <cellStyle name="Input 5 10 3 4" xfId="3201"/>
    <cellStyle name="Input 5 10 3 4 2" xfId="10000"/>
    <cellStyle name="Input 5 10 3 5" xfId="8298"/>
    <cellStyle name="Input 5 10 4" xfId="4219"/>
    <cellStyle name="Input 5 10 4 2" xfId="11005"/>
    <cellStyle name="Input 5 10 5" xfId="6509"/>
    <cellStyle name="Input 5 10 5 2" xfId="13294"/>
    <cellStyle name="Input 5 10 6" xfId="2336"/>
    <cellStyle name="Input 5 10 6 2" xfId="9162"/>
    <cellStyle name="Input 5 10 7" xfId="7665"/>
    <cellStyle name="Input 5 11" xfId="558"/>
    <cellStyle name="Input 5 11 2" xfId="1030"/>
    <cellStyle name="Input 5 11 2 2" xfId="4730"/>
    <cellStyle name="Input 5 11 2 2 2" xfId="11516"/>
    <cellStyle name="Input 5 11 2 3" xfId="6595"/>
    <cellStyle name="Input 5 11 2 3 2" xfId="13380"/>
    <cellStyle name="Input 5 11 2 4" xfId="2844"/>
    <cellStyle name="Input 5 11 2 4 2" xfId="9646"/>
    <cellStyle name="Input 5 11 2 5" xfId="7953"/>
    <cellStyle name="Input 5 11 3" xfId="1423"/>
    <cellStyle name="Input 5 11 3 2" xfId="5123"/>
    <cellStyle name="Input 5 11 3 2 2" xfId="11909"/>
    <cellStyle name="Input 5 11 3 3" xfId="5916"/>
    <cellStyle name="Input 5 11 3 3 2" xfId="12702"/>
    <cellStyle name="Input 5 11 3 4" xfId="3237"/>
    <cellStyle name="Input 5 11 3 4 2" xfId="10036"/>
    <cellStyle name="Input 5 11 3 5" xfId="8323"/>
    <cellStyle name="Input 5 11 4" xfId="4258"/>
    <cellStyle name="Input 5 11 4 2" xfId="11044"/>
    <cellStyle name="Input 5 11 5" xfId="5741"/>
    <cellStyle name="Input 5 11 5 2" xfId="12527"/>
    <cellStyle name="Input 5 11 6" xfId="2375"/>
    <cellStyle name="Input 5 11 6 2" xfId="9198"/>
    <cellStyle name="Input 5 11 7" xfId="7686"/>
    <cellStyle name="Input 5 12" xfId="636"/>
    <cellStyle name="Input 5 12 2" xfId="4336"/>
    <cellStyle name="Input 5 12 2 2" xfId="11122"/>
    <cellStyle name="Input 5 12 3" xfId="6674"/>
    <cellStyle name="Input 5 12 3 2" xfId="13459"/>
    <cellStyle name="Input 5 12 4" xfId="2450"/>
    <cellStyle name="Input 5 12 4 2" xfId="9268"/>
    <cellStyle name="Input 5 12 5" xfId="7733"/>
    <cellStyle name="Input 5 13" xfId="1049"/>
    <cellStyle name="Input 5 13 2" xfId="4749"/>
    <cellStyle name="Input 5 13 2 2" xfId="11535"/>
    <cellStyle name="Input 5 13 3" xfId="6116"/>
    <cellStyle name="Input 5 13 3 2" xfId="12902"/>
    <cellStyle name="Input 5 13 4" xfId="2863"/>
    <cellStyle name="Input 5 13 4 2" xfId="9662"/>
    <cellStyle name="Input 5 13 5" xfId="7962"/>
    <cellStyle name="Input 5 14" xfId="1537"/>
    <cellStyle name="Input 5 14 2" xfId="5237"/>
    <cellStyle name="Input 5 14 2 2" xfId="12023"/>
    <cellStyle name="Input 5 14 3" xfId="5725"/>
    <cellStyle name="Input 5 14 3 2" xfId="12511"/>
    <cellStyle name="Input 5 14 4" xfId="3351"/>
    <cellStyle name="Input 5 14 4 2" xfId="10147"/>
    <cellStyle name="Input 5 14 5" xfId="8433"/>
    <cellStyle name="Input 5 15" xfId="1567"/>
    <cellStyle name="Input 5 15 2" xfId="5267"/>
    <cellStyle name="Input 5 15 2 2" xfId="12053"/>
    <cellStyle name="Input 5 15 3" xfId="6869"/>
    <cellStyle name="Input 5 15 3 2" xfId="13654"/>
    <cellStyle name="Input 5 15 4" xfId="6302"/>
    <cellStyle name="Input 5 15 4 2" xfId="13088"/>
    <cellStyle name="Input 5 15 5" xfId="3381"/>
    <cellStyle name="Input 5 15 5 2" xfId="10177"/>
    <cellStyle name="Input 5 15 6" xfId="8463"/>
    <cellStyle name="Input 5 16" xfId="1601"/>
    <cellStyle name="Input 5 16 2" xfId="5301"/>
    <cellStyle name="Input 5 16 2 2" xfId="12087"/>
    <cellStyle name="Input 5 16 3" xfId="6903"/>
    <cellStyle name="Input 5 16 3 2" xfId="13688"/>
    <cellStyle name="Input 5 16 4" xfId="5952"/>
    <cellStyle name="Input 5 16 4 2" xfId="12738"/>
    <cellStyle name="Input 5 16 5" xfId="3415"/>
    <cellStyle name="Input 5 16 5 2" xfId="10211"/>
    <cellStyle name="Input 5 16 6" xfId="8497"/>
    <cellStyle name="Input 5 17" xfId="1629"/>
    <cellStyle name="Input 5 17 2" xfId="5329"/>
    <cellStyle name="Input 5 17 2 2" xfId="12115"/>
    <cellStyle name="Input 5 17 3" xfId="6931"/>
    <cellStyle name="Input 5 17 3 2" xfId="13716"/>
    <cellStyle name="Input 5 17 4" xfId="5568"/>
    <cellStyle name="Input 5 17 4 2" xfId="12354"/>
    <cellStyle name="Input 5 17 5" xfId="3443"/>
    <cellStyle name="Input 5 17 5 2" xfId="10239"/>
    <cellStyle name="Input 5 17 6" xfId="8525"/>
    <cellStyle name="Input 5 18" xfId="1583"/>
    <cellStyle name="Input 5 18 2" xfId="5283"/>
    <cellStyle name="Input 5 18 2 2" xfId="12069"/>
    <cellStyle name="Input 5 18 3" xfId="6885"/>
    <cellStyle name="Input 5 18 3 2" xfId="13670"/>
    <cellStyle name="Input 5 18 4" xfId="5721"/>
    <cellStyle name="Input 5 18 4 2" xfId="12507"/>
    <cellStyle name="Input 5 18 5" xfId="3397"/>
    <cellStyle name="Input 5 18 5 2" xfId="10193"/>
    <cellStyle name="Input 5 18 6" xfId="8479"/>
    <cellStyle name="Input 5 19" xfId="1674"/>
    <cellStyle name="Input 5 19 2" xfId="5374"/>
    <cellStyle name="Input 5 19 2 2" xfId="12160"/>
    <cellStyle name="Input 5 19 3" xfId="6976"/>
    <cellStyle name="Input 5 19 3 2" xfId="13761"/>
    <cellStyle name="Input 5 19 4" xfId="3811"/>
    <cellStyle name="Input 5 19 4 2" xfId="10598"/>
    <cellStyle name="Input 5 19 5" xfId="3488"/>
    <cellStyle name="Input 5 19 5 2" xfId="10284"/>
    <cellStyle name="Input 5 19 6" xfId="8570"/>
    <cellStyle name="Input 5 2" xfId="175"/>
    <cellStyle name="Input 5 2 2" xfId="647"/>
    <cellStyle name="Input 5 2 2 2" xfId="4347"/>
    <cellStyle name="Input 5 2 2 2 2" xfId="11133"/>
    <cellStyle name="Input 5 2 2 3" xfId="5789"/>
    <cellStyle name="Input 5 2 2 3 2" xfId="12575"/>
    <cellStyle name="Input 5 2 2 4" xfId="2461"/>
    <cellStyle name="Input 5 2 2 4 2" xfId="9278"/>
    <cellStyle name="Input 5 2 2 5" xfId="7740"/>
    <cellStyle name="Input 5 2 3" xfId="1055"/>
    <cellStyle name="Input 5 2 3 2" xfId="4755"/>
    <cellStyle name="Input 5 2 3 2 2" xfId="11541"/>
    <cellStyle name="Input 5 2 3 3" xfId="6075"/>
    <cellStyle name="Input 5 2 3 3 2" xfId="12861"/>
    <cellStyle name="Input 5 2 3 4" xfId="2869"/>
    <cellStyle name="Input 5 2 3 4 2" xfId="9668"/>
    <cellStyle name="Input 5 2 3 5" xfId="7968"/>
    <cellStyle name="Input 5 2 4" xfId="3875"/>
    <cellStyle name="Input 5 2 4 2" xfId="10661"/>
    <cellStyle name="Input 5 2 5" xfId="7146"/>
    <cellStyle name="Input 5 2 5 2" xfId="13931"/>
    <cellStyle name="Input 5 2 6" xfId="1992"/>
    <cellStyle name="Input 5 2 6 2" xfId="8830"/>
    <cellStyle name="Input 5 2 7" xfId="7473"/>
    <cellStyle name="Input 5 20" xfId="1691"/>
    <cellStyle name="Input 5 20 2" xfId="5391"/>
    <cellStyle name="Input 5 20 2 2" xfId="12177"/>
    <cellStyle name="Input 5 20 3" xfId="6993"/>
    <cellStyle name="Input 5 20 3 2" xfId="13778"/>
    <cellStyle name="Input 5 20 4" xfId="3815"/>
    <cellStyle name="Input 5 20 4 2" xfId="10602"/>
    <cellStyle name="Input 5 20 5" xfId="3505"/>
    <cellStyle name="Input 5 20 5 2" xfId="10301"/>
    <cellStyle name="Input 5 20 6" xfId="8587"/>
    <cellStyle name="Input 5 21" xfId="1780"/>
    <cellStyle name="Input 5 21 2" xfId="5480"/>
    <cellStyle name="Input 5 21 2 2" xfId="12266"/>
    <cellStyle name="Input 5 21 3" xfId="7291"/>
    <cellStyle name="Input 5 21 3 2" xfId="14076"/>
    <cellStyle name="Input 5 21 4" xfId="3594"/>
    <cellStyle name="Input 5 21 4 2" xfId="10387"/>
    <cellStyle name="Input 5 21 5" xfId="8673"/>
    <cellStyle name="Input 5 22" xfId="1797"/>
    <cellStyle name="Input 5 22 2" xfId="5497"/>
    <cellStyle name="Input 5 22 2 2" xfId="12283"/>
    <cellStyle name="Input 5 22 3" xfId="7308"/>
    <cellStyle name="Input 5 22 3 2" xfId="14093"/>
    <cellStyle name="Input 5 22 4" xfId="3611"/>
    <cellStyle name="Input 5 22 4 2" xfId="10404"/>
    <cellStyle name="Input 5 22 5" xfId="8690"/>
    <cellStyle name="Input 5 23" xfId="1813"/>
    <cellStyle name="Input 5 23 2" xfId="5513"/>
    <cellStyle name="Input 5 23 2 2" xfId="12299"/>
    <cellStyle name="Input 5 23 3" xfId="7324"/>
    <cellStyle name="Input 5 23 3 2" xfId="14109"/>
    <cellStyle name="Input 5 23 4" xfId="3627"/>
    <cellStyle name="Input 5 23 4 2" xfId="10420"/>
    <cellStyle name="Input 5 23 5" xfId="8706"/>
    <cellStyle name="Input 5 24" xfId="1881"/>
    <cellStyle name="Input 5 24 2" xfId="5580"/>
    <cellStyle name="Input 5 24 2 2" xfId="12366"/>
    <cellStyle name="Input 5 24 3" xfId="7389"/>
    <cellStyle name="Input 5 24 3 2" xfId="14174"/>
    <cellStyle name="Input 5 24 4" xfId="3684"/>
    <cellStyle name="Input 5 24 4 2" xfId="10473"/>
    <cellStyle name="Input 5 24 5" xfId="8771"/>
    <cellStyle name="Input 5 25" xfId="1911"/>
    <cellStyle name="Input 5 25 2" xfId="5610"/>
    <cellStyle name="Input 5 25 2 2" xfId="12396"/>
    <cellStyle name="Input 5 25 3" xfId="7419"/>
    <cellStyle name="Input 5 25 3 2" xfId="14204"/>
    <cellStyle name="Input 5 25 4" xfId="3704"/>
    <cellStyle name="Input 5 25 4 2" xfId="10492"/>
    <cellStyle name="Input 5 25 5" xfId="8801"/>
    <cellStyle name="Input 5 26" xfId="1924"/>
    <cellStyle name="Input 5 26 2" xfId="5623"/>
    <cellStyle name="Input 5 26 2 2" xfId="12409"/>
    <cellStyle name="Input 5 26 3" xfId="7432"/>
    <cellStyle name="Input 5 26 3 2" xfId="14217"/>
    <cellStyle name="Input 5 26 4" xfId="8814"/>
    <cellStyle name="Input 5 27" xfId="3854"/>
    <cellStyle name="Input 5 27 2" xfId="10641"/>
    <cellStyle name="Input 5 28" xfId="5893"/>
    <cellStyle name="Input 5 28 2" xfId="12679"/>
    <cellStyle name="Input 5 29" xfId="7468"/>
    <cellStyle name="Input 5 3" xfId="242"/>
    <cellStyle name="Input 5 3 2" xfId="714"/>
    <cellStyle name="Input 5 3 2 2" xfId="4414"/>
    <cellStyle name="Input 5 3 2 2 2" xfId="11200"/>
    <cellStyle name="Input 5 3 2 3" xfId="6528"/>
    <cellStyle name="Input 5 3 2 3 2" xfId="13313"/>
    <cellStyle name="Input 5 3 2 4" xfId="2528"/>
    <cellStyle name="Input 5 3 2 4 2" xfId="9345"/>
    <cellStyle name="Input 5 3 2 5" xfId="7779"/>
    <cellStyle name="Input 5 3 3" xfId="1122"/>
    <cellStyle name="Input 5 3 3 2" xfId="4822"/>
    <cellStyle name="Input 5 3 3 2 2" xfId="11608"/>
    <cellStyle name="Input 5 3 3 3" xfId="5879"/>
    <cellStyle name="Input 5 3 3 3 2" xfId="12665"/>
    <cellStyle name="Input 5 3 3 4" xfId="2936"/>
    <cellStyle name="Input 5 3 3 4 2" xfId="9735"/>
    <cellStyle name="Input 5 3 3 5" xfId="8035"/>
    <cellStyle name="Input 5 3 4" xfId="3942"/>
    <cellStyle name="Input 5 3 4 2" xfId="10728"/>
    <cellStyle name="Input 5 3 5" xfId="7147"/>
    <cellStyle name="Input 5 3 5 2" xfId="13932"/>
    <cellStyle name="Input 5 3 6" xfId="2059"/>
    <cellStyle name="Input 5 3 6 2" xfId="8897"/>
    <cellStyle name="Input 5 3 7" xfId="7512"/>
    <cellStyle name="Input 5 4" xfId="301"/>
    <cellStyle name="Input 5 4 2" xfId="773"/>
    <cellStyle name="Input 5 4 2 2" xfId="4473"/>
    <cellStyle name="Input 5 4 2 2 2" xfId="11259"/>
    <cellStyle name="Input 5 4 2 3" xfId="6392"/>
    <cellStyle name="Input 5 4 2 3 2" xfId="13178"/>
    <cellStyle name="Input 5 4 2 4" xfId="2587"/>
    <cellStyle name="Input 5 4 2 4 2" xfId="9401"/>
    <cellStyle name="Input 5 4 2 5" xfId="7812"/>
    <cellStyle name="Input 5 4 3" xfId="1178"/>
    <cellStyle name="Input 5 4 3 2" xfId="4878"/>
    <cellStyle name="Input 5 4 3 2 2" xfId="11664"/>
    <cellStyle name="Input 5 4 3 3" xfId="6446"/>
    <cellStyle name="Input 5 4 3 3 2" xfId="13231"/>
    <cellStyle name="Input 5 4 3 4" xfId="2992"/>
    <cellStyle name="Input 5 4 3 4 2" xfId="9791"/>
    <cellStyle name="Input 5 4 3 5" xfId="8091"/>
    <cellStyle name="Input 5 4 4" xfId="4001"/>
    <cellStyle name="Input 5 4 4 2" xfId="10787"/>
    <cellStyle name="Input 5 4 5" xfId="5871"/>
    <cellStyle name="Input 5 4 5 2" xfId="12657"/>
    <cellStyle name="Input 5 4 6" xfId="2118"/>
    <cellStyle name="Input 5 4 6 2" xfId="8953"/>
    <cellStyle name="Input 5 4 7" xfId="7545"/>
    <cellStyle name="Input 5 5" xfId="320"/>
    <cellStyle name="Input 5 5 2" xfId="792"/>
    <cellStyle name="Input 5 5 2 2" xfId="4492"/>
    <cellStyle name="Input 5 5 2 2 2" xfId="11278"/>
    <cellStyle name="Input 5 5 2 3" xfId="6183"/>
    <cellStyle name="Input 5 5 2 3 2" xfId="12969"/>
    <cellStyle name="Input 5 5 2 4" xfId="2606"/>
    <cellStyle name="Input 5 5 2 4 2" xfId="9417"/>
    <cellStyle name="Input 5 5 2 5" xfId="7821"/>
    <cellStyle name="Input 5 5 3" xfId="1194"/>
    <cellStyle name="Input 5 5 3 2" xfId="4894"/>
    <cellStyle name="Input 5 5 3 2 2" xfId="11680"/>
    <cellStyle name="Input 5 5 3 3" xfId="6366"/>
    <cellStyle name="Input 5 5 3 3 2" xfId="13152"/>
    <cellStyle name="Input 5 5 3 4" xfId="3008"/>
    <cellStyle name="Input 5 5 3 4 2" xfId="9807"/>
    <cellStyle name="Input 5 5 3 5" xfId="8107"/>
    <cellStyle name="Input 5 5 4" xfId="4020"/>
    <cellStyle name="Input 5 5 4 2" xfId="10806"/>
    <cellStyle name="Input 5 5 5" xfId="6243"/>
    <cellStyle name="Input 5 5 5 2" xfId="13029"/>
    <cellStyle name="Input 5 5 6" xfId="2137"/>
    <cellStyle name="Input 5 5 6 2" xfId="8969"/>
    <cellStyle name="Input 5 5 7" xfId="7554"/>
    <cellStyle name="Input 5 6" xfId="356"/>
    <cellStyle name="Input 5 6 2" xfId="828"/>
    <cellStyle name="Input 5 6 2 2" xfId="4528"/>
    <cellStyle name="Input 5 6 2 2 2" xfId="11314"/>
    <cellStyle name="Input 5 6 2 3" xfId="6479"/>
    <cellStyle name="Input 5 6 2 3 2" xfId="13264"/>
    <cellStyle name="Input 5 6 2 4" xfId="2642"/>
    <cellStyle name="Input 5 6 2 4 2" xfId="9453"/>
    <cellStyle name="Input 5 6 2 5" xfId="7842"/>
    <cellStyle name="Input 5 6 3" xfId="1230"/>
    <cellStyle name="Input 5 6 3 2" xfId="4930"/>
    <cellStyle name="Input 5 6 3 2 2" xfId="11716"/>
    <cellStyle name="Input 5 6 3 3" xfId="6759"/>
    <cellStyle name="Input 5 6 3 3 2" xfId="13544"/>
    <cellStyle name="Input 5 6 3 4" xfId="3044"/>
    <cellStyle name="Input 5 6 3 4 2" xfId="9843"/>
    <cellStyle name="Input 5 6 3 5" xfId="8143"/>
    <cellStyle name="Input 5 6 4" xfId="4056"/>
    <cellStyle name="Input 5 6 4 2" xfId="10842"/>
    <cellStyle name="Input 5 6 5" xfId="6773"/>
    <cellStyle name="Input 5 6 5 2" xfId="13558"/>
    <cellStyle name="Input 5 6 6" xfId="2173"/>
    <cellStyle name="Input 5 6 6 2" xfId="9005"/>
    <cellStyle name="Input 5 6 7" xfId="7575"/>
    <cellStyle name="Input 5 7" xfId="392"/>
    <cellStyle name="Input 5 7 2" xfId="864"/>
    <cellStyle name="Input 5 7 2 2" xfId="4564"/>
    <cellStyle name="Input 5 7 2 2 2" xfId="11350"/>
    <cellStyle name="Input 5 7 2 3" xfId="6408"/>
    <cellStyle name="Input 5 7 2 3 2" xfId="13194"/>
    <cellStyle name="Input 5 7 2 4" xfId="2678"/>
    <cellStyle name="Input 5 7 2 4 2" xfId="9489"/>
    <cellStyle name="Input 5 7 2 5" xfId="7863"/>
    <cellStyle name="Input 5 7 3" xfId="1266"/>
    <cellStyle name="Input 5 7 3 2" xfId="4966"/>
    <cellStyle name="Input 5 7 3 2 2" xfId="11752"/>
    <cellStyle name="Input 5 7 3 3" xfId="3858"/>
    <cellStyle name="Input 5 7 3 3 2" xfId="10645"/>
    <cellStyle name="Input 5 7 3 4" xfId="3080"/>
    <cellStyle name="Input 5 7 3 4 2" xfId="9879"/>
    <cellStyle name="Input 5 7 3 5" xfId="8179"/>
    <cellStyle name="Input 5 7 4" xfId="4092"/>
    <cellStyle name="Input 5 7 4 2" xfId="10878"/>
    <cellStyle name="Input 5 7 5" xfId="7165"/>
    <cellStyle name="Input 5 7 5 2" xfId="13950"/>
    <cellStyle name="Input 5 7 6" xfId="2209"/>
    <cellStyle name="Input 5 7 6 2" xfId="9041"/>
    <cellStyle name="Input 5 7 7" xfId="7596"/>
    <cellStyle name="Input 5 8" xfId="441"/>
    <cellStyle name="Input 5 8 2" xfId="913"/>
    <cellStyle name="Input 5 8 2 2" xfId="4613"/>
    <cellStyle name="Input 5 8 2 2 2" xfId="11399"/>
    <cellStyle name="Input 5 8 2 3" xfId="6689"/>
    <cellStyle name="Input 5 8 2 3 2" xfId="13474"/>
    <cellStyle name="Input 5 8 2 4" xfId="2727"/>
    <cellStyle name="Input 5 8 2 4 2" xfId="9535"/>
    <cellStyle name="Input 5 8 2 5" xfId="7889"/>
    <cellStyle name="Input 5 8 3" xfId="1312"/>
    <cellStyle name="Input 5 8 3 2" xfId="5012"/>
    <cellStyle name="Input 5 8 3 2 2" xfId="11798"/>
    <cellStyle name="Input 5 8 3 3" xfId="5750"/>
    <cellStyle name="Input 5 8 3 3 2" xfId="12536"/>
    <cellStyle name="Input 5 8 3 4" xfId="3126"/>
    <cellStyle name="Input 5 8 3 4 2" xfId="9925"/>
    <cellStyle name="Input 5 8 3 5" xfId="8225"/>
    <cellStyle name="Input 5 8 4" xfId="4141"/>
    <cellStyle name="Input 5 8 4 2" xfId="10927"/>
    <cellStyle name="Input 5 8 5" xfId="6027"/>
    <cellStyle name="Input 5 8 5 2" xfId="12813"/>
    <cellStyle name="Input 5 8 6" xfId="2258"/>
    <cellStyle name="Input 5 8 6 2" xfId="9087"/>
    <cellStyle name="Input 5 8 7" xfId="7622"/>
    <cellStyle name="Input 5 9" xfId="481"/>
    <cellStyle name="Input 5 9 2" xfId="953"/>
    <cellStyle name="Input 5 9 2 2" xfId="4653"/>
    <cellStyle name="Input 5 9 2 2 2" xfId="11439"/>
    <cellStyle name="Input 5 9 2 3" xfId="6740"/>
    <cellStyle name="Input 5 9 2 3 2" xfId="13525"/>
    <cellStyle name="Input 5 9 2 4" xfId="2767"/>
    <cellStyle name="Input 5 9 2 4 2" xfId="9572"/>
    <cellStyle name="Input 5 9 2 5" xfId="7910"/>
    <cellStyle name="Input 5 9 3" xfId="1349"/>
    <cellStyle name="Input 5 9 3 2" xfId="5049"/>
    <cellStyle name="Input 5 9 3 2 2" xfId="11835"/>
    <cellStyle name="Input 5 9 3 3" xfId="6276"/>
    <cellStyle name="Input 5 9 3 3 2" xfId="13062"/>
    <cellStyle name="Input 5 9 3 4" xfId="3163"/>
    <cellStyle name="Input 5 9 3 4 2" xfId="9962"/>
    <cellStyle name="Input 5 9 3 5" xfId="8262"/>
    <cellStyle name="Input 5 9 4" xfId="4181"/>
    <cellStyle name="Input 5 9 4 2" xfId="10967"/>
    <cellStyle name="Input 5 9 5" xfId="6032"/>
    <cellStyle name="Input 5 9 5 2" xfId="12818"/>
    <cellStyle name="Input 5 9 6" xfId="2298"/>
    <cellStyle name="Input 5 9 6 2" xfId="9124"/>
    <cellStyle name="Input 5 9 7" xfId="7643"/>
    <cellStyle name="Input 6" xfId="61"/>
    <cellStyle name="Input 6 10" xfId="427"/>
    <cellStyle name="Input 6 10 2" xfId="899"/>
    <cellStyle name="Input 6 10 2 2" xfId="4599"/>
    <cellStyle name="Input 6 10 2 2 2" xfId="11385"/>
    <cellStyle name="Input 6 10 2 3" xfId="7184"/>
    <cellStyle name="Input 6 10 2 3 2" xfId="13969"/>
    <cellStyle name="Input 6 10 2 4" xfId="2713"/>
    <cellStyle name="Input 6 10 2 4 2" xfId="9521"/>
    <cellStyle name="Input 6 10 2 5" xfId="7881"/>
    <cellStyle name="Input 6 10 3" xfId="1298"/>
    <cellStyle name="Input 6 10 3 2" xfId="4998"/>
    <cellStyle name="Input 6 10 3 2 2" xfId="11784"/>
    <cellStyle name="Input 6 10 3 3" xfId="6403"/>
    <cellStyle name="Input 6 10 3 3 2" xfId="13189"/>
    <cellStyle name="Input 6 10 3 4" xfId="3112"/>
    <cellStyle name="Input 6 10 3 4 2" xfId="9911"/>
    <cellStyle name="Input 6 10 3 5" xfId="8211"/>
    <cellStyle name="Input 6 10 4" xfId="4127"/>
    <cellStyle name="Input 6 10 4 2" xfId="10913"/>
    <cellStyle name="Input 6 10 5" xfId="6443"/>
    <cellStyle name="Input 6 10 5 2" xfId="13228"/>
    <cellStyle name="Input 6 10 6" xfId="2244"/>
    <cellStyle name="Input 6 10 6 2" xfId="9073"/>
    <cellStyle name="Input 6 10 7" xfId="7614"/>
    <cellStyle name="Input 6 11" xfId="487"/>
    <cellStyle name="Input 6 11 2" xfId="959"/>
    <cellStyle name="Input 6 11 2 2" xfId="4659"/>
    <cellStyle name="Input 6 11 2 2 2" xfId="11445"/>
    <cellStyle name="Input 6 11 2 3" xfId="6685"/>
    <cellStyle name="Input 6 11 2 3 2" xfId="13470"/>
    <cellStyle name="Input 6 11 2 4" xfId="2773"/>
    <cellStyle name="Input 6 11 2 4 2" xfId="9578"/>
    <cellStyle name="Input 6 11 2 5" xfId="7914"/>
    <cellStyle name="Input 6 11 3" xfId="1355"/>
    <cellStyle name="Input 6 11 3 2" xfId="5055"/>
    <cellStyle name="Input 6 11 3 2 2" xfId="11841"/>
    <cellStyle name="Input 6 11 3 3" xfId="6200"/>
    <cellStyle name="Input 6 11 3 3 2" xfId="12986"/>
    <cellStyle name="Input 6 11 3 4" xfId="3169"/>
    <cellStyle name="Input 6 11 3 4 2" xfId="9968"/>
    <cellStyle name="Input 6 11 3 5" xfId="8268"/>
    <cellStyle name="Input 6 11 4" xfId="4187"/>
    <cellStyle name="Input 6 11 4 2" xfId="10973"/>
    <cellStyle name="Input 6 11 5" xfId="5912"/>
    <cellStyle name="Input 6 11 5 2" xfId="12698"/>
    <cellStyle name="Input 6 11 6" xfId="2304"/>
    <cellStyle name="Input 6 11 6 2" xfId="9130"/>
    <cellStyle name="Input 6 11 7" xfId="7647"/>
    <cellStyle name="Input 6 12" xfId="526"/>
    <cellStyle name="Input 6 12 2" xfId="998"/>
    <cellStyle name="Input 6 12 2 2" xfId="4698"/>
    <cellStyle name="Input 6 12 2 2 2" xfId="11484"/>
    <cellStyle name="Input 6 12 2 3" xfId="5686"/>
    <cellStyle name="Input 6 12 2 3 2" xfId="12472"/>
    <cellStyle name="Input 6 12 2 4" xfId="2812"/>
    <cellStyle name="Input 6 12 2 4 2" xfId="9614"/>
    <cellStyle name="Input 6 12 2 5" xfId="7935"/>
    <cellStyle name="Input 6 12 3" xfId="1391"/>
    <cellStyle name="Input 6 12 3 2" xfId="5091"/>
    <cellStyle name="Input 6 12 3 2 2" xfId="11877"/>
    <cellStyle name="Input 6 12 3 3" xfId="6574"/>
    <cellStyle name="Input 6 12 3 3 2" xfId="13359"/>
    <cellStyle name="Input 6 12 3 4" xfId="3205"/>
    <cellStyle name="Input 6 12 3 4 2" xfId="10004"/>
    <cellStyle name="Input 6 12 3 5" xfId="8302"/>
    <cellStyle name="Input 6 12 4" xfId="4226"/>
    <cellStyle name="Input 6 12 4 2" xfId="11012"/>
    <cellStyle name="Input 6 12 5" xfId="7189"/>
    <cellStyle name="Input 6 12 5 2" xfId="13974"/>
    <cellStyle name="Input 6 12 6" xfId="2343"/>
    <cellStyle name="Input 6 12 6 2" xfId="9166"/>
    <cellStyle name="Input 6 12 7" xfId="7668"/>
    <cellStyle name="Input 6 13" xfId="587"/>
    <cellStyle name="Input 6 13 2" xfId="4287"/>
    <cellStyle name="Input 6 13 2 2" xfId="11073"/>
    <cellStyle name="Input 6 13 3" xfId="7063"/>
    <cellStyle name="Input 6 13 3 2" xfId="13848"/>
    <cellStyle name="Input 6 13 4" xfId="2402"/>
    <cellStyle name="Input 6 13 4 2" xfId="9222"/>
    <cellStyle name="Input 6 13 5" xfId="7704"/>
    <cellStyle name="Input 6 14" xfId="572"/>
    <cellStyle name="Input 6 14 2" xfId="4272"/>
    <cellStyle name="Input 6 14 2 2" xfId="11058"/>
    <cellStyle name="Input 6 14 3" xfId="6049"/>
    <cellStyle name="Input 6 14 3 2" xfId="12835"/>
    <cellStyle name="Input 6 14 4" xfId="2389"/>
    <cellStyle name="Input 6 14 4 2" xfId="9209"/>
    <cellStyle name="Input 6 14 5" xfId="7693"/>
    <cellStyle name="Input 6 15" xfId="1467"/>
    <cellStyle name="Input 6 15 2" xfId="5167"/>
    <cellStyle name="Input 6 15 2 2" xfId="11953"/>
    <cellStyle name="Input 6 15 3" xfId="5757"/>
    <cellStyle name="Input 6 15 3 2" xfId="12543"/>
    <cellStyle name="Input 6 15 4" xfId="3281"/>
    <cellStyle name="Input 6 15 4 2" xfId="10080"/>
    <cellStyle name="Input 6 15 5" xfId="8366"/>
    <cellStyle name="Input 6 16" xfId="1456"/>
    <cellStyle name="Input 6 16 2" xfId="5156"/>
    <cellStyle name="Input 6 16 2 2" xfId="11942"/>
    <cellStyle name="Input 6 16 3" xfId="6760"/>
    <cellStyle name="Input 6 16 3 2" xfId="13545"/>
    <cellStyle name="Input 6 16 4" xfId="6400"/>
    <cellStyle name="Input 6 16 4 2" xfId="13186"/>
    <cellStyle name="Input 6 16 5" xfId="3270"/>
    <cellStyle name="Input 6 16 5 2" xfId="10069"/>
    <cellStyle name="Input 6 16 6" xfId="8355"/>
    <cellStyle name="Input 6 17" xfId="1513"/>
    <cellStyle name="Input 6 17 2" xfId="5213"/>
    <cellStyle name="Input 6 17 2 2" xfId="11999"/>
    <cellStyle name="Input 6 17 3" xfId="6815"/>
    <cellStyle name="Input 6 17 3 2" xfId="13600"/>
    <cellStyle name="Input 6 17 4" xfId="6725"/>
    <cellStyle name="Input 6 17 4 2" xfId="13510"/>
    <cellStyle name="Input 6 17 5" xfId="3327"/>
    <cellStyle name="Input 6 17 5 2" xfId="10126"/>
    <cellStyle name="Input 6 17 6" xfId="8412"/>
    <cellStyle name="Input 6 18" xfId="1459"/>
    <cellStyle name="Input 6 18 2" xfId="5159"/>
    <cellStyle name="Input 6 18 2 2" xfId="11945"/>
    <cellStyle name="Input 6 18 3" xfId="6763"/>
    <cellStyle name="Input 6 18 3 2" xfId="13548"/>
    <cellStyle name="Input 6 18 4" xfId="6367"/>
    <cellStyle name="Input 6 18 4 2" xfId="13153"/>
    <cellStyle name="Input 6 18 5" xfId="3273"/>
    <cellStyle name="Input 6 18 5 2" xfId="10072"/>
    <cellStyle name="Input 6 18 6" xfId="8358"/>
    <cellStyle name="Input 6 19" xfId="1580"/>
    <cellStyle name="Input 6 19 2" xfId="5280"/>
    <cellStyle name="Input 6 19 2 2" xfId="12066"/>
    <cellStyle name="Input 6 19 3" xfId="6882"/>
    <cellStyle name="Input 6 19 3 2" xfId="13667"/>
    <cellStyle name="Input 6 19 4" xfId="5736"/>
    <cellStyle name="Input 6 19 4 2" xfId="12522"/>
    <cellStyle name="Input 6 19 5" xfId="3394"/>
    <cellStyle name="Input 6 19 5 2" xfId="10190"/>
    <cellStyle name="Input 6 19 6" xfId="8476"/>
    <cellStyle name="Input 6 2" xfId="207"/>
    <cellStyle name="Input 6 2 2" xfId="679"/>
    <cellStyle name="Input 6 2 2 2" xfId="4379"/>
    <cellStyle name="Input 6 2 2 2 2" xfId="11165"/>
    <cellStyle name="Input 6 2 2 3" xfId="7139"/>
    <cellStyle name="Input 6 2 2 3 2" xfId="13924"/>
    <cellStyle name="Input 6 2 2 4" xfId="2493"/>
    <cellStyle name="Input 6 2 2 4 2" xfId="9310"/>
    <cellStyle name="Input 6 2 2 5" xfId="7758"/>
    <cellStyle name="Input 6 2 3" xfId="1087"/>
    <cellStyle name="Input 6 2 3 2" xfId="4787"/>
    <cellStyle name="Input 6 2 3 2 2" xfId="11573"/>
    <cellStyle name="Input 6 2 3 3" xfId="6232"/>
    <cellStyle name="Input 6 2 3 3 2" xfId="13018"/>
    <cellStyle name="Input 6 2 3 4" xfId="2901"/>
    <cellStyle name="Input 6 2 3 4 2" xfId="9700"/>
    <cellStyle name="Input 6 2 3 5" xfId="8000"/>
    <cellStyle name="Input 6 2 4" xfId="3907"/>
    <cellStyle name="Input 6 2 4 2" xfId="10693"/>
    <cellStyle name="Input 6 2 5" xfId="5775"/>
    <cellStyle name="Input 6 2 5 2" xfId="12561"/>
    <cellStyle name="Input 6 2 6" xfId="2024"/>
    <cellStyle name="Input 6 2 6 2" xfId="8862"/>
    <cellStyle name="Input 6 2 7" xfId="7491"/>
    <cellStyle name="Input 6 20" xfId="1439"/>
    <cellStyle name="Input 6 20 2" xfId="5139"/>
    <cellStyle name="Input 6 20 2 2" xfId="11925"/>
    <cellStyle name="Input 6 20 3" xfId="6745"/>
    <cellStyle name="Input 6 20 3 2" xfId="13530"/>
    <cellStyle name="Input 6 20 4" xfId="5714"/>
    <cellStyle name="Input 6 20 4 2" xfId="12500"/>
    <cellStyle name="Input 6 20 5" xfId="3253"/>
    <cellStyle name="Input 6 20 5 2" xfId="10052"/>
    <cellStyle name="Input 6 20 6" xfId="8338"/>
    <cellStyle name="Input 6 21" xfId="1658"/>
    <cellStyle name="Input 6 21 2" xfId="5358"/>
    <cellStyle name="Input 6 21 2 2" xfId="12144"/>
    <cellStyle name="Input 6 21 3" xfId="6960"/>
    <cellStyle name="Input 6 21 3 2" xfId="13745"/>
    <cellStyle name="Input 6 21 4" xfId="4261"/>
    <cellStyle name="Input 6 21 4 2" xfId="11047"/>
    <cellStyle name="Input 6 21 5" xfId="3472"/>
    <cellStyle name="Input 6 21 5 2" xfId="10268"/>
    <cellStyle name="Input 6 21 6" xfId="8554"/>
    <cellStyle name="Input 6 22" xfId="1677"/>
    <cellStyle name="Input 6 22 2" xfId="5377"/>
    <cellStyle name="Input 6 22 2 2" xfId="12163"/>
    <cellStyle name="Input 6 22 3" xfId="6979"/>
    <cellStyle name="Input 6 22 3 2" xfId="13764"/>
    <cellStyle name="Input 6 22 4" xfId="3862"/>
    <cellStyle name="Input 6 22 4 2" xfId="10649"/>
    <cellStyle name="Input 6 22 5" xfId="3491"/>
    <cellStyle name="Input 6 22 5 2" xfId="10287"/>
    <cellStyle name="Input 6 22 6" xfId="8573"/>
    <cellStyle name="Input 6 23" xfId="1727"/>
    <cellStyle name="Input 6 23 2" xfId="5427"/>
    <cellStyle name="Input 6 23 2 2" xfId="12213"/>
    <cellStyle name="Input 6 23 3" xfId="7241"/>
    <cellStyle name="Input 6 23 3 2" xfId="14026"/>
    <cellStyle name="Input 6 23 4" xfId="3541"/>
    <cellStyle name="Input 6 23 4 2" xfId="10337"/>
    <cellStyle name="Input 6 23 5" xfId="8623"/>
    <cellStyle name="Input 6 24" xfId="1721"/>
    <cellStyle name="Input 6 24 2" xfId="5421"/>
    <cellStyle name="Input 6 24 2 2" xfId="12207"/>
    <cellStyle name="Input 6 24 3" xfId="7235"/>
    <cellStyle name="Input 6 24 3 2" xfId="14020"/>
    <cellStyle name="Input 6 24 4" xfId="3535"/>
    <cellStyle name="Input 6 24 4 2" xfId="10331"/>
    <cellStyle name="Input 6 24 5" xfId="8617"/>
    <cellStyle name="Input 6 25" xfId="1759"/>
    <cellStyle name="Input 6 25 2" xfId="5459"/>
    <cellStyle name="Input 6 25 2 2" xfId="12245"/>
    <cellStyle name="Input 6 25 3" xfId="7273"/>
    <cellStyle name="Input 6 25 3 2" xfId="14058"/>
    <cellStyle name="Input 6 25 4" xfId="3573"/>
    <cellStyle name="Input 6 25 4 2" xfId="10369"/>
    <cellStyle name="Input 6 25 5" xfId="8655"/>
    <cellStyle name="Input 6 26" xfId="1706"/>
    <cellStyle name="Input 6 26 2" xfId="5406"/>
    <cellStyle name="Input 6 26 2 2" xfId="12192"/>
    <cellStyle name="Input 6 26 3" xfId="7220"/>
    <cellStyle name="Input 6 26 3 2" xfId="14005"/>
    <cellStyle name="Input 6 26 4" xfId="3520"/>
    <cellStyle name="Input 6 26 4 2" xfId="10316"/>
    <cellStyle name="Input 6 26 5" xfId="8602"/>
    <cellStyle name="Input 6 27" xfId="1834"/>
    <cellStyle name="Input 6 27 2" xfId="5534"/>
    <cellStyle name="Input 6 27 2 2" xfId="12320"/>
    <cellStyle name="Input 6 27 3" xfId="7345"/>
    <cellStyle name="Input 6 27 3 2" xfId="14130"/>
    <cellStyle name="Input 6 27 4" xfId="3644"/>
    <cellStyle name="Input 6 27 4 2" xfId="10437"/>
    <cellStyle name="Input 6 27 5" xfId="8727"/>
    <cellStyle name="Input 6 28" xfId="1840"/>
    <cellStyle name="Input 6 28 2" xfId="5540"/>
    <cellStyle name="Input 6 28 2 2" xfId="12326"/>
    <cellStyle name="Input 6 28 3" xfId="7351"/>
    <cellStyle name="Input 6 28 3 2" xfId="14136"/>
    <cellStyle name="Input 6 28 4" xfId="3649"/>
    <cellStyle name="Input 6 28 4 2" xfId="10442"/>
    <cellStyle name="Input 6 28 5" xfId="8733"/>
    <cellStyle name="Input 6 29" xfId="1818"/>
    <cellStyle name="Input 6 29 2" xfId="5518"/>
    <cellStyle name="Input 6 29 2 2" xfId="12304"/>
    <cellStyle name="Input 6 29 3" xfId="7329"/>
    <cellStyle name="Input 6 29 3 2" xfId="14114"/>
    <cellStyle name="Input 6 29 4" xfId="8711"/>
    <cellStyle name="Input 6 3" xfId="210"/>
    <cellStyle name="Input 6 3 2" xfId="682"/>
    <cellStyle name="Input 6 3 2 2" xfId="4382"/>
    <cellStyle name="Input 6 3 2 2 2" xfId="11168"/>
    <cellStyle name="Input 6 3 2 3" xfId="7020"/>
    <cellStyle name="Input 6 3 2 3 2" xfId="13805"/>
    <cellStyle name="Input 6 3 2 4" xfId="2496"/>
    <cellStyle name="Input 6 3 2 4 2" xfId="9313"/>
    <cellStyle name="Input 6 3 2 5" xfId="7761"/>
    <cellStyle name="Input 6 3 3" xfId="1090"/>
    <cellStyle name="Input 6 3 3 2" xfId="4790"/>
    <cellStyle name="Input 6 3 3 2 2" xfId="11576"/>
    <cellStyle name="Input 6 3 3 3" xfId="6201"/>
    <cellStyle name="Input 6 3 3 3 2" xfId="12987"/>
    <cellStyle name="Input 6 3 3 4" xfId="2904"/>
    <cellStyle name="Input 6 3 3 4 2" xfId="9703"/>
    <cellStyle name="Input 6 3 3 5" xfId="8003"/>
    <cellStyle name="Input 6 3 4" xfId="3910"/>
    <cellStyle name="Input 6 3 4 2" xfId="10696"/>
    <cellStyle name="Input 6 3 5" xfId="5742"/>
    <cellStyle name="Input 6 3 5 2" xfId="12528"/>
    <cellStyle name="Input 6 3 6" xfId="2027"/>
    <cellStyle name="Input 6 3 6 2" xfId="8865"/>
    <cellStyle name="Input 6 3 7" xfId="7494"/>
    <cellStyle name="Input 6 30" xfId="3763"/>
    <cellStyle name="Input 6 30 2" xfId="10550"/>
    <cellStyle name="Input 6 31" xfId="6253"/>
    <cellStyle name="Input 6 31 2" xfId="13039"/>
    <cellStyle name="Input 6 32" xfId="7441"/>
    <cellStyle name="Input 6 4" xfId="261"/>
    <cellStyle name="Input 6 4 2" xfId="733"/>
    <cellStyle name="Input 6 4 2 2" xfId="4433"/>
    <cellStyle name="Input 6 4 2 2 2" xfId="11219"/>
    <cellStyle name="Input 6 4 2 3" xfId="6040"/>
    <cellStyle name="Input 6 4 2 3 2" xfId="12826"/>
    <cellStyle name="Input 6 4 2 4" xfId="2547"/>
    <cellStyle name="Input 6 4 2 4 2" xfId="9361"/>
    <cellStyle name="Input 6 4 2 5" xfId="7790"/>
    <cellStyle name="Input 6 4 3" xfId="1138"/>
    <cellStyle name="Input 6 4 3 2" xfId="4838"/>
    <cellStyle name="Input 6 4 3 2 2" xfId="11624"/>
    <cellStyle name="Input 6 4 3 3" xfId="6449"/>
    <cellStyle name="Input 6 4 3 3 2" xfId="13234"/>
    <cellStyle name="Input 6 4 3 4" xfId="2952"/>
    <cellStyle name="Input 6 4 3 4 2" xfId="9751"/>
    <cellStyle name="Input 6 4 3 5" xfId="8051"/>
    <cellStyle name="Input 6 4 4" xfId="3961"/>
    <cellStyle name="Input 6 4 4 2" xfId="10747"/>
    <cellStyle name="Input 6 4 5" xfId="6503"/>
    <cellStyle name="Input 6 4 5 2" xfId="13288"/>
    <cellStyle name="Input 6 4 6" xfId="2078"/>
    <cellStyle name="Input 6 4 6 2" xfId="8913"/>
    <cellStyle name="Input 6 4 7" xfId="7523"/>
    <cellStyle name="Input 6 5" xfId="259"/>
    <cellStyle name="Input 6 5 2" xfId="731"/>
    <cellStyle name="Input 6 5 2 2" xfId="4431"/>
    <cellStyle name="Input 6 5 2 2 2" xfId="11217"/>
    <cellStyle name="Input 6 5 2 3" xfId="3766"/>
    <cellStyle name="Input 6 5 2 3 2" xfId="10553"/>
    <cellStyle name="Input 6 5 2 4" xfId="2545"/>
    <cellStyle name="Input 6 5 2 4 2" xfId="9359"/>
    <cellStyle name="Input 6 5 2 5" xfId="7788"/>
    <cellStyle name="Input 6 5 3" xfId="1136"/>
    <cellStyle name="Input 6 5 3 2" xfId="4836"/>
    <cellStyle name="Input 6 5 3 2 2" xfId="11622"/>
    <cellStyle name="Input 6 5 3 3" xfId="6133"/>
    <cellStyle name="Input 6 5 3 3 2" xfId="12919"/>
    <cellStyle name="Input 6 5 3 4" xfId="2950"/>
    <cellStyle name="Input 6 5 3 4 2" xfId="9749"/>
    <cellStyle name="Input 6 5 3 5" xfId="8049"/>
    <cellStyle name="Input 6 5 4" xfId="3959"/>
    <cellStyle name="Input 6 5 4 2" xfId="10745"/>
    <cellStyle name="Input 6 5 5" xfId="6161"/>
    <cellStyle name="Input 6 5 5 2" xfId="12947"/>
    <cellStyle name="Input 6 5 6" xfId="2076"/>
    <cellStyle name="Input 6 5 6 2" xfId="8911"/>
    <cellStyle name="Input 6 5 7" xfId="7521"/>
    <cellStyle name="Input 6 6" xfId="324"/>
    <cellStyle name="Input 6 6 2" xfId="796"/>
    <cellStyle name="Input 6 6 2 2" xfId="4496"/>
    <cellStyle name="Input 6 6 2 2 2" xfId="11282"/>
    <cellStyle name="Input 6 6 2 3" xfId="5693"/>
    <cellStyle name="Input 6 6 2 3 2" xfId="12479"/>
    <cellStyle name="Input 6 6 2 4" xfId="2610"/>
    <cellStyle name="Input 6 6 2 4 2" xfId="9421"/>
    <cellStyle name="Input 6 6 2 5" xfId="7824"/>
    <cellStyle name="Input 6 6 3" xfId="1198"/>
    <cellStyle name="Input 6 6 3 2" xfId="4898"/>
    <cellStyle name="Input 6 6 3 2 2" xfId="11684"/>
    <cellStyle name="Input 6 6 3 3" xfId="5914"/>
    <cellStyle name="Input 6 6 3 3 2" xfId="12700"/>
    <cellStyle name="Input 6 6 3 4" xfId="3012"/>
    <cellStyle name="Input 6 6 3 4 2" xfId="9811"/>
    <cellStyle name="Input 6 6 3 5" xfId="8111"/>
    <cellStyle name="Input 6 6 4" xfId="4024"/>
    <cellStyle name="Input 6 6 4 2" xfId="10810"/>
    <cellStyle name="Input 6 6 5" xfId="3719"/>
    <cellStyle name="Input 6 6 5 2" xfId="10507"/>
    <cellStyle name="Input 6 6 6" xfId="2141"/>
    <cellStyle name="Input 6 6 6 2" xfId="8973"/>
    <cellStyle name="Input 6 6 7" xfId="7557"/>
    <cellStyle name="Input 6 7" xfId="360"/>
    <cellStyle name="Input 6 7 2" xfId="832"/>
    <cellStyle name="Input 6 7 2 2" xfId="4532"/>
    <cellStyle name="Input 6 7 2 2 2" xfId="11318"/>
    <cellStyle name="Input 6 7 2 3" xfId="6078"/>
    <cellStyle name="Input 6 7 2 3 2" xfId="12864"/>
    <cellStyle name="Input 6 7 2 4" xfId="2646"/>
    <cellStyle name="Input 6 7 2 4 2" xfId="9457"/>
    <cellStyle name="Input 6 7 2 5" xfId="7845"/>
    <cellStyle name="Input 6 7 3" xfId="1234"/>
    <cellStyle name="Input 6 7 3 2" xfId="4934"/>
    <cellStyle name="Input 6 7 3 2 2" xfId="11720"/>
    <cellStyle name="Input 6 7 3 3" xfId="6359"/>
    <cellStyle name="Input 6 7 3 3 2" xfId="13145"/>
    <cellStyle name="Input 6 7 3 4" xfId="3048"/>
    <cellStyle name="Input 6 7 3 4 2" xfId="9847"/>
    <cellStyle name="Input 6 7 3 5" xfId="8147"/>
    <cellStyle name="Input 6 7 4" xfId="4060"/>
    <cellStyle name="Input 6 7 4 2" xfId="10846"/>
    <cellStyle name="Input 6 7 5" xfId="6357"/>
    <cellStyle name="Input 6 7 5 2" xfId="13143"/>
    <cellStyle name="Input 6 7 6" xfId="2177"/>
    <cellStyle name="Input 6 7 6 2" xfId="9009"/>
    <cellStyle name="Input 6 7 7" xfId="7578"/>
    <cellStyle name="Input 6 8" xfId="407"/>
    <cellStyle name="Input 6 8 2" xfId="879"/>
    <cellStyle name="Input 6 8 2 2" xfId="4579"/>
    <cellStyle name="Input 6 8 2 2 2" xfId="11365"/>
    <cellStyle name="Input 6 8 2 3" xfId="5887"/>
    <cellStyle name="Input 6 8 2 3 2" xfId="12673"/>
    <cellStyle name="Input 6 8 2 4" xfId="2693"/>
    <cellStyle name="Input 6 8 2 4 2" xfId="9501"/>
    <cellStyle name="Input 6 8 2 5" xfId="7869"/>
    <cellStyle name="Input 6 8 3" xfId="1278"/>
    <cellStyle name="Input 6 8 3 2" xfId="4978"/>
    <cellStyle name="Input 6 8 3 2 2" xfId="11764"/>
    <cellStyle name="Input 6 8 3 3" xfId="6281"/>
    <cellStyle name="Input 6 8 3 3 2" xfId="13067"/>
    <cellStyle name="Input 6 8 3 4" xfId="3092"/>
    <cellStyle name="Input 6 8 3 4 2" xfId="9891"/>
    <cellStyle name="Input 6 8 3 5" xfId="8191"/>
    <cellStyle name="Input 6 8 4" xfId="4107"/>
    <cellStyle name="Input 6 8 4 2" xfId="10893"/>
    <cellStyle name="Input 6 8 5" xfId="5933"/>
    <cellStyle name="Input 6 8 5 2" xfId="12719"/>
    <cellStyle name="Input 6 8 6" xfId="2224"/>
    <cellStyle name="Input 6 8 6 2" xfId="9053"/>
    <cellStyle name="Input 6 8 7" xfId="7602"/>
    <cellStyle name="Input 6 9" xfId="448"/>
    <cellStyle name="Input 6 9 2" xfId="920"/>
    <cellStyle name="Input 6 9 2 2" xfId="4620"/>
    <cellStyle name="Input 6 9 2 2 2" xfId="11406"/>
    <cellStyle name="Input 6 9 2 3" xfId="7021"/>
    <cellStyle name="Input 6 9 2 3 2" xfId="13806"/>
    <cellStyle name="Input 6 9 2 4" xfId="2734"/>
    <cellStyle name="Input 6 9 2 4 2" xfId="9539"/>
    <cellStyle name="Input 6 9 2 5" xfId="7892"/>
    <cellStyle name="Input 6 9 3" xfId="1316"/>
    <cellStyle name="Input 6 9 3 2" xfId="5016"/>
    <cellStyle name="Input 6 9 3 2 2" xfId="11802"/>
    <cellStyle name="Input 6 9 3 3" xfId="6475"/>
    <cellStyle name="Input 6 9 3 3 2" xfId="13260"/>
    <cellStyle name="Input 6 9 3 4" xfId="3130"/>
    <cellStyle name="Input 6 9 3 4 2" xfId="9929"/>
    <cellStyle name="Input 6 9 3 5" xfId="8229"/>
    <cellStyle name="Input 6 9 4" xfId="4148"/>
    <cellStyle name="Input 6 9 4 2" xfId="10934"/>
    <cellStyle name="Input 6 9 5" xfId="3861"/>
    <cellStyle name="Input 6 9 5 2" xfId="10648"/>
    <cellStyle name="Input 6 9 6" xfId="2265"/>
    <cellStyle name="Input 6 9 6 2" xfId="9091"/>
    <cellStyle name="Input 6 9 7" xfId="7625"/>
    <cellStyle name="Input 7" xfId="174"/>
    <cellStyle name="Input 7 2" xfId="646"/>
    <cellStyle name="Input 7 2 2" xfId="4346"/>
    <cellStyle name="Input 7 2 2 2" xfId="11132"/>
    <cellStyle name="Input 7 2 3" xfId="6210"/>
    <cellStyle name="Input 7 2 3 2" xfId="12996"/>
    <cellStyle name="Input 7 2 4" xfId="2460"/>
    <cellStyle name="Input 7 2 4 2" xfId="9277"/>
    <cellStyle name="Input 7 2 5" xfId="7739"/>
    <cellStyle name="Input 7 3" xfId="1054"/>
    <cellStyle name="Input 7 3 2" xfId="4754"/>
    <cellStyle name="Input 7 3 2 2" xfId="11540"/>
    <cellStyle name="Input 7 3 3" xfId="6435"/>
    <cellStyle name="Input 7 3 3 2" xfId="13221"/>
    <cellStyle name="Input 7 3 4" xfId="2868"/>
    <cellStyle name="Input 7 3 4 2" xfId="9667"/>
    <cellStyle name="Input 7 3 5" xfId="7967"/>
    <cellStyle name="Input 7 4" xfId="3874"/>
    <cellStyle name="Input 7 4 2" xfId="10660"/>
    <cellStyle name="Input 7 5" xfId="7161"/>
    <cellStyle name="Input 7 5 2" xfId="13946"/>
    <cellStyle name="Input 7 6" xfId="1991"/>
    <cellStyle name="Input 7 6 2" xfId="8829"/>
    <cellStyle name="Input 7 7" xfId="7472"/>
    <cellStyle name="Input 8" xfId="402"/>
    <cellStyle name="Input 8 2" xfId="874"/>
    <cellStyle name="Input 8 2 2" xfId="4574"/>
    <cellStyle name="Input 8 2 2 2" xfId="11360"/>
    <cellStyle name="Input 8 2 3" xfId="6344"/>
    <cellStyle name="Input 8 2 3 2" xfId="13130"/>
    <cellStyle name="Input 8 2 4" xfId="2688"/>
    <cellStyle name="Input 8 2 4 2" xfId="9496"/>
    <cellStyle name="Input 8 2 5" xfId="7866"/>
    <cellStyle name="Input 8 3" xfId="1273"/>
    <cellStyle name="Input 8 3 2" xfId="4973"/>
    <cellStyle name="Input 8 3 2 2" xfId="11759"/>
    <cellStyle name="Input 8 3 3" xfId="6039"/>
    <cellStyle name="Input 8 3 3 2" xfId="12825"/>
    <cellStyle name="Input 8 3 4" xfId="3087"/>
    <cellStyle name="Input 8 3 4 2" xfId="9886"/>
    <cellStyle name="Input 8 3 5" xfId="8186"/>
    <cellStyle name="Input 8 4" xfId="4102"/>
    <cellStyle name="Input 8 4 2" xfId="10888"/>
    <cellStyle name="Input 8 5" xfId="6732"/>
    <cellStyle name="Input 8 5 2" xfId="13517"/>
    <cellStyle name="Input 8 6" xfId="2219"/>
    <cellStyle name="Input 8 6 2" xfId="9048"/>
    <cellStyle name="Input 8 7" xfId="7599"/>
    <cellStyle name="Input 9" xfId="577"/>
    <cellStyle name="Input 9 2" xfId="4277"/>
    <cellStyle name="Input 9 2 2" xfId="11063"/>
    <cellStyle name="Input 9 3" xfId="6723"/>
    <cellStyle name="Input 9 3 2" xfId="13508"/>
    <cellStyle name="Input 9 4" xfId="2393"/>
    <cellStyle name="Input 9 4 2" xfId="9213"/>
    <cellStyle name="Input 9 5" xfId="7697"/>
    <cellStyle name="Linked Cell 2" xfId="82"/>
    <cellStyle name="Linked Cell 2 2" xfId="1980"/>
    <cellStyle name="Linked Cell 2 3" xfId="1989"/>
    <cellStyle name="Linked Cell 3" xfId="1969"/>
    <cellStyle name="Linked Cell 3 2" xfId="1984"/>
    <cellStyle name="Linked Cell 4" xfId="41"/>
    <cellStyle name="Linked Cell 5" xfId="14221"/>
    <cellStyle name="Neutral 2" xfId="132"/>
    <cellStyle name="Neutral 3" xfId="1970"/>
    <cellStyle name="Neutral 4" xfId="42"/>
    <cellStyle name="Normal" xfId="0" builtinId="0"/>
    <cellStyle name="Normal 10" xfId="3"/>
    <cellStyle name="Normal 2" xfId="137"/>
    <cellStyle name="Normal 2 2" xfId="88"/>
    <cellStyle name="Normal 2 3" xfId="64"/>
    <cellStyle name="Normal 2 3 10" xfId="1778"/>
    <cellStyle name="Normal 2 3 10 2" xfId="3592"/>
    <cellStyle name="Normal 2 3 11" xfId="1870"/>
    <cellStyle name="Normal 2 3 11 2" xfId="3674"/>
    <cellStyle name="Normal 2 3 12" xfId="1979"/>
    <cellStyle name="Normal 2 3 2" xfId="247"/>
    <cellStyle name="Normal 2 3 2 2" xfId="719"/>
    <cellStyle name="Normal 2 3 2 2 2" xfId="2533"/>
    <cellStyle name="Normal 2 3 2 3" xfId="2064"/>
    <cellStyle name="Normal 2 3 3" xfId="306"/>
    <cellStyle name="Normal 2 3 3 2" xfId="778"/>
    <cellStyle name="Normal 2 3 3 2 2" xfId="2592"/>
    <cellStyle name="Normal 2 3 3 3" xfId="2123"/>
    <cellStyle name="Normal 2 3 4" xfId="397"/>
    <cellStyle name="Normal 2 3 4 2" xfId="869"/>
    <cellStyle name="Normal 2 3 4 2 2" xfId="2683"/>
    <cellStyle name="Normal 2 3 4 3" xfId="2214"/>
    <cellStyle name="Normal 2 3 5" xfId="446"/>
    <cellStyle name="Normal 2 3 5 2" xfId="918"/>
    <cellStyle name="Normal 2 3 5 2 2" xfId="2732"/>
    <cellStyle name="Normal 2 3 5 3" xfId="2263"/>
    <cellStyle name="Normal 2 3 6" xfId="524"/>
    <cellStyle name="Normal 2 3 6 2" xfId="996"/>
    <cellStyle name="Normal 2 3 6 2 2" xfId="2810"/>
    <cellStyle name="Normal 2 3 6 3" xfId="2341"/>
    <cellStyle name="Normal 2 3 7" xfId="563"/>
    <cellStyle name="Normal 2 3 7 2" xfId="1035"/>
    <cellStyle name="Normal 2 3 7 2 2" xfId="2849"/>
    <cellStyle name="Normal 2 3 7 3" xfId="2380"/>
    <cellStyle name="Normal 2 3 8" xfId="589"/>
    <cellStyle name="Normal 2 3 8 2" xfId="2404"/>
    <cellStyle name="Normal 2 3 9" xfId="1535"/>
    <cellStyle name="Normal 2 3 9 2" xfId="3349"/>
    <cellStyle name="Normal 3" xfId="138"/>
    <cellStyle name="Normal 3 2" xfId="14224"/>
    <cellStyle name="Normal 3 2 2" xfId="14227"/>
    <cellStyle name="Normal 3 3" xfId="14223"/>
    <cellStyle name="Normal 4" xfId="111"/>
    <cellStyle name="Normal 4 2" xfId="14225"/>
    <cellStyle name="Normal 5" xfId="165"/>
    <cellStyle name="Normal 6" xfId="113"/>
    <cellStyle name="Normal 6 10" xfId="1776"/>
    <cellStyle name="Normal 6 10 2" xfId="3590"/>
    <cellStyle name="Normal 6 11" xfId="1868"/>
    <cellStyle name="Normal 6 11 2" xfId="3672"/>
    <cellStyle name="Normal 6 12" xfId="1985"/>
    <cellStyle name="Normal 6 2" xfId="245"/>
    <cellStyle name="Normal 6 2 2" xfId="717"/>
    <cellStyle name="Normal 6 2 2 2" xfId="2531"/>
    <cellStyle name="Normal 6 2 3" xfId="2062"/>
    <cellStyle name="Normal 6 3" xfId="304"/>
    <cellStyle name="Normal 6 3 2" xfId="776"/>
    <cellStyle name="Normal 6 3 2 2" xfId="2590"/>
    <cellStyle name="Normal 6 3 3" xfId="2121"/>
    <cellStyle name="Normal 6 4" xfId="395"/>
    <cellStyle name="Normal 6 4 2" xfId="867"/>
    <cellStyle name="Normal 6 4 2 2" xfId="2681"/>
    <cellStyle name="Normal 6 4 3" xfId="2212"/>
    <cellStyle name="Normal 6 5" xfId="444"/>
    <cellStyle name="Normal 6 5 2" xfId="916"/>
    <cellStyle name="Normal 6 5 2 2" xfId="2730"/>
    <cellStyle name="Normal 6 5 3" xfId="2261"/>
    <cellStyle name="Normal 6 6" xfId="522"/>
    <cellStyle name="Normal 6 6 2" xfId="994"/>
    <cellStyle name="Normal 6 6 2 2" xfId="2808"/>
    <cellStyle name="Normal 6 6 3" xfId="2339"/>
    <cellStyle name="Normal 6 7" xfId="561"/>
    <cellStyle name="Normal 6 7 2" xfId="1033"/>
    <cellStyle name="Normal 6 7 2 2" xfId="2847"/>
    <cellStyle name="Normal 6 7 3" xfId="2378"/>
    <cellStyle name="Normal 6 8" xfId="615"/>
    <cellStyle name="Normal 6 8 2" xfId="2430"/>
    <cellStyle name="Normal 6 9" xfId="1533"/>
    <cellStyle name="Normal 6 9 2" xfId="3347"/>
    <cellStyle name="Normal 7" xfId="156"/>
    <cellStyle name="Normal 8" xfId="1931"/>
    <cellStyle name="Normal 9" xfId="1927"/>
    <cellStyle name="Note 10" xfId="611"/>
    <cellStyle name="Note 10 2" xfId="4311"/>
    <cellStyle name="Note 10 2 2" xfId="11097"/>
    <cellStyle name="Note 10 3" xfId="7197"/>
    <cellStyle name="Note 10 3 2" xfId="13982"/>
    <cellStyle name="Note 10 4" xfId="2426"/>
    <cellStyle name="Note 10 4 2" xfId="9245"/>
    <cellStyle name="Note 10 5" xfId="7719"/>
    <cellStyle name="Note 11" xfId="1557"/>
    <cellStyle name="Note 11 2" xfId="5257"/>
    <cellStyle name="Note 11 2 2" xfId="12043"/>
    <cellStyle name="Note 11 3" xfId="6859"/>
    <cellStyle name="Note 11 3 2" xfId="13644"/>
    <cellStyle name="Note 11 4" xfId="6339"/>
    <cellStyle name="Note 11 4 2" xfId="13125"/>
    <cellStyle name="Note 11 5" xfId="3371"/>
    <cellStyle name="Note 11 5 2" xfId="10167"/>
    <cellStyle name="Note 11 6" xfId="8453"/>
    <cellStyle name="Note 12" xfId="1591"/>
    <cellStyle name="Note 12 2" xfId="5291"/>
    <cellStyle name="Note 12 2 2" xfId="12077"/>
    <cellStyle name="Note 12 3" xfId="6893"/>
    <cellStyle name="Note 12 3 2" xfId="13678"/>
    <cellStyle name="Note 12 4" xfId="7074"/>
    <cellStyle name="Note 12 4 2" xfId="13859"/>
    <cellStyle name="Note 12 5" xfId="3405"/>
    <cellStyle name="Note 12 5 2" xfId="10201"/>
    <cellStyle name="Note 12 6" xfId="8487"/>
    <cellStyle name="Note 13" xfId="1971"/>
    <cellStyle name="Note 13 2" xfId="8820"/>
    <cellStyle name="Note 14" xfId="3745"/>
    <cellStyle name="Note 14 2" xfId="10532"/>
    <cellStyle name="Note 15" xfId="43"/>
    <cellStyle name="Note 2" xfId="89"/>
    <cellStyle name="Note 2 10" xfId="364"/>
    <cellStyle name="Note 2 10 2" xfId="836"/>
    <cellStyle name="Note 2 10 2 2" xfId="4536"/>
    <cellStyle name="Note 2 10 2 2 2" xfId="11322"/>
    <cellStyle name="Note 2 10 2 3" xfId="5650"/>
    <cellStyle name="Note 2 10 2 3 2" xfId="12436"/>
    <cellStyle name="Note 2 10 2 4" xfId="2650"/>
    <cellStyle name="Note 2 10 2 4 2" xfId="9461"/>
    <cellStyle name="Note 2 10 2 5" xfId="7847"/>
    <cellStyle name="Note 2 10 3" xfId="1238"/>
    <cellStyle name="Note 2 10 3 2" xfId="4938"/>
    <cellStyle name="Note 2 10 3 2 2" xfId="11724"/>
    <cellStyle name="Note 2 10 3 3" xfId="5905"/>
    <cellStyle name="Note 2 10 3 3 2" xfId="12691"/>
    <cellStyle name="Note 2 10 3 4" xfId="3052"/>
    <cellStyle name="Note 2 10 3 4 2" xfId="9851"/>
    <cellStyle name="Note 2 10 3 5" xfId="8151"/>
    <cellStyle name="Note 2 10 4" xfId="4064"/>
    <cellStyle name="Note 2 10 4 2" xfId="10850"/>
    <cellStyle name="Note 2 10 5" xfId="5903"/>
    <cellStyle name="Note 2 10 5 2" xfId="12689"/>
    <cellStyle name="Note 2 10 6" xfId="2181"/>
    <cellStyle name="Note 2 10 6 2" xfId="9013"/>
    <cellStyle name="Note 2 10 7" xfId="7580"/>
    <cellStyle name="Note 2 11" xfId="411"/>
    <cellStyle name="Note 2 11 2" xfId="883"/>
    <cellStyle name="Note 2 11 2 2" xfId="4583"/>
    <cellStyle name="Note 2 11 2 2 2" xfId="11369"/>
    <cellStyle name="Note 2 11 2 3" xfId="6582"/>
    <cellStyle name="Note 2 11 2 3 2" xfId="13367"/>
    <cellStyle name="Note 2 11 2 4" xfId="2697"/>
    <cellStyle name="Note 2 11 2 4 2" xfId="9505"/>
    <cellStyle name="Note 2 11 2 5" xfId="7871"/>
    <cellStyle name="Note 2 11 3" xfId="1282"/>
    <cellStyle name="Note 2 11 3 2" xfId="4982"/>
    <cellStyle name="Note 2 11 3 2 2" xfId="11768"/>
    <cellStyle name="Note 2 11 3 3" xfId="6156"/>
    <cellStyle name="Note 2 11 3 3 2" xfId="12942"/>
    <cellStyle name="Note 2 11 3 4" xfId="3096"/>
    <cellStyle name="Note 2 11 3 4 2" xfId="9895"/>
    <cellStyle name="Note 2 11 3 5" xfId="8195"/>
    <cellStyle name="Note 2 11 4" xfId="4111"/>
    <cellStyle name="Note 2 11 4 2" xfId="10897"/>
    <cellStyle name="Note 2 11 5" xfId="5873"/>
    <cellStyle name="Note 2 11 5 2" xfId="12659"/>
    <cellStyle name="Note 2 11 6" xfId="2228"/>
    <cellStyle name="Note 2 11 6 2" xfId="9057"/>
    <cellStyle name="Note 2 11 7" xfId="7604"/>
    <cellStyle name="Note 2 12" xfId="452"/>
    <cellStyle name="Note 2 12 2" xfId="924"/>
    <cellStyle name="Note 2 12 2 2" xfId="4624"/>
    <cellStyle name="Note 2 12 2 2 2" xfId="11410"/>
    <cellStyle name="Note 2 12 2 3" xfId="6303"/>
    <cellStyle name="Note 2 12 2 3 2" xfId="13089"/>
    <cellStyle name="Note 2 12 2 4" xfId="2738"/>
    <cellStyle name="Note 2 12 2 4 2" xfId="9543"/>
    <cellStyle name="Note 2 12 2 5" xfId="7894"/>
    <cellStyle name="Note 2 12 3" xfId="1320"/>
    <cellStyle name="Note 2 12 3 2" xfId="5020"/>
    <cellStyle name="Note 2 12 3 2 2" xfId="11806"/>
    <cellStyle name="Note 2 12 3 3" xfId="6074"/>
    <cellStyle name="Note 2 12 3 3 2" xfId="12860"/>
    <cellStyle name="Note 2 12 3 4" xfId="3134"/>
    <cellStyle name="Note 2 12 3 4 2" xfId="9933"/>
    <cellStyle name="Note 2 12 3 5" xfId="8233"/>
    <cellStyle name="Note 2 12 4" xfId="4152"/>
    <cellStyle name="Note 2 12 4 2" xfId="10938"/>
    <cellStyle name="Note 2 12 5" xfId="6608"/>
    <cellStyle name="Note 2 12 5 2" xfId="13393"/>
    <cellStyle name="Note 2 12 6" xfId="2269"/>
    <cellStyle name="Note 2 12 6 2" xfId="9095"/>
    <cellStyle name="Note 2 12 7" xfId="7627"/>
    <cellStyle name="Note 2 13" xfId="491"/>
    <cellStyle name="Note 2 13 2" xfId="963"/>
    <cellStyle name="Note 2 13 2 2" xfId="4663"/>
    <cellStyle name="Note 2 13 2 2 2" xfId="11449"/>
    <cellStyle name="Note 2 13 2 3" xfId="6777"/>
    <cellStyle name="Note 2 13 2 3 2" xfId="13562"/>
    <cellStyle name="Note 2 13 2 4" xfId="2777"/>
    <cellStyle name="Note 2 13 2 4 2" xfId="9582"/>
    <cellStyle name="Note 2 13 2 5" xfId="7916"/>
    <cellStyle name="Note 2 13 3" xfId="1359"/>
    <cellStyle name="Note 2 13 3 2" xfId="5059"/>
    <cellStyle name="Note 2 13 3 2 2" xfId="11845"/>
    <cellStyle name="Note 2 13 3 3" xfId="5746"/>
    <cellStyle name="Note 2 13 3 3 2" xfId="12532"/>
    <cellStyle name="Note 2 13 3 4" xfId="3173"/>
    <cellStyle name="Note 2 13 3 4 2" xfId="9972"/>
    <cellStyle name="Note 2 13 3 5" xfId="8270"/>
    <cellStyle name="Note 2 13 4" xfId="4191"/>
    <cellStyle name="Note 2 13 4 2" xfId="10977"/>
    <cellStyle name="Note 2 13 5" xfId="5756"/>
    <cellStyle name="Note 2 13 5 2" xfId="12542"/>
    <cellStyle name="Note 2 13 6" xfId="2308"/>
    <cellStyle name="Note 2 13 6 2" xfId="9134"/>
    <cellStyle name="Note 2 13 7" xfId="7649"/>
    <cellStyle name="Note 2 14" xfId="530"/>
    <cellStyle name="Note 2 14 2" xfId="1002"/>
    <cellStyle name="Note 2 14 2 2" xfId="4702"/>
    <cellStyle name="Note 2 14 2 2 2" xfId="11488"/>
    <cellStyle name="Note 2 14 2 3" xfId="3777"/>
    <cellStyle name="Note 2 14 2 3 2" xfId="10564"/>
    <cellStyle name="Note 2 14 2 4" xfId="2816"/>
    <cellStyle name="Note 2 14 2 4 2" xfId="9618"/>
    <cellStyle name="Note 2 14 2 5" xfId="7937"/>
    <cellStyle name="Note 2 14 3" xfId="1395"/>
    <cellStyle name="Note 2 14 3 2" xfId="5095"/>
    <cellStyle name="Note 2 14 3 2 2" xfId="11881"/>
    <cellStyle name="Note 2 14 3 3" xfId="6186"/>
    <cellStyle name="Note 2 14 3 3 2" xfId="12972"/>
    <cellStyle name="Note 2 14 3 4" xfId="3209"/>
    <cellStyle name="Note 2 14 3 4 2" xfId="10008"/>
    <cellStyle name="Note 2 14 3 5" xfId="8304"/>
    <cellStyle name="Note 2 14 4" xfId="4230"/>
    <cellStyle name="Note 2 14 4 2" xfId="11016"/>
    <cellStyle name="Note 2 14 5" xfId="7040"/>
    <cellStyle name="Note 2 14 5 2" xfId="13825"/>
    <cellStyle name="Note 2 14 6" xfId="2347"/>
    <cellStyle name="Note 2 14 6 2" xfId="9170"/>
    <cellStyle name="Note 2 14 7" xfId="7670"/>
    <cellStyle name="Note 2 15" xfId="602"/>
    <cellStyle name="Note 2 15 2" xfId="4302"/>
    <cellStyle name="Note 2 15 2 2" xfId="11088"/>
    <cellStyle name="Note 2 15 3" xfId="6516"/>
    <cellStyle name="Note 2 15 3 2" xfId="13301"/>
    <cellStyle name="Note 2 15 4" xfId="2417"/>
    <cellStyle name="Note 2 15 4 2" xfId="9236"/>
    <cellStyle name="Note 2 15 5" xfId="7713"/>
    <cellStyle name="Note 2 16" xfId="597"/>
    <cellStyle name="Note 2 16 2" xfId="4297"/>
    <cellStyle name="Note 2 16 2 2" xfId="11083"/>
    <cellStyle name="Note 2 16 3" xfId="6222"/>
    <cellStyle name="Note 2 16 3 2" xfId="13008"/>
    <cellStyle name="Note 2 16 4" xfId="2412"/>
    <cellStyle name="Note 2 16 4 2" xfId="9231"/>
    <cellStyle name="Note 2 16 5" xfId="7711"/>
    <cellStyle name="Note 2 17" xfId="1474"/>
    <cellStyle name="Note 2 17 2" xfId="5174"/>
    <cellStyle name="Note 2 17 2 2" xfId="11960"/>
    <cellStyle name="Note 2 17 3" xfId="6442"/>
    <cellStyle name="Note 2 17 3 2" xfId="13227"/>
    <cellStyle name="Note 2 17 4" xfId="3288"/>
    <cellStyle name="Note 2 17 4 2" xfId="10087"/>
    <cellStyle name="Note 2 17 5" xfId="8373"/>
    <cellStyle name="Note 2 18" xfId="1481"/>
    <cellStyle name="Note 2 18 2" xfId="5181"/>
    <cellStyle name="Note 2 18 2 2" xfId="11967"/>
    <cellStyle name="Note 2 18 3" xfId="6784"/>
    <cellStyle name="Note 2 18 3 2" xfId="13569"/>
    <cellStyle name="Note 2 18 4" xfId="6309"/>
    <cellStyle name="Note 2 18 4 2" xfId="13095"/>
    <cellStyle name="Note 2 18 5" xfId="3295"/>
    <cellStyle name="Note 2 18 5 2" xfId="10094"/>
    <cellStyle name="Note 2 18 6" xfId="8380"/>
    <cellStyle name="Note 2 19" xfId="1485"/>
    <cellStyle name="Note 2 19 2" xfId="5185"/>
    <cellStyle name="Note 2 19 2 2" xfId="11971"/>
    <cellStyle name="Note 2 19 3" xfId="6788"/>
    <cellStyle name="Note 2 19 3 2" xfId="13573"/>
    <cellStyle name="Note 2 19 4" xfId="5852"/>
    <cellStyle name="Note 2 19 4 2" xfId="12638"/>
    <cellStyle name="Note 2 19 5" xfId="3299"/>
    <cellStyle name="Note 2 19 5 2" xfId="10098"/>
    <cellStyle name="Note 2 19 6" xfId="8384"/>
    <cellStyle name="Note 2 2" xfId="67"/>
    <cellStyle name="Note 2 2 10" xfId="507"/>
    <cellStyle name="Note 2 2 10 2" xfId="979"/>
    <cellStyle name="Note 2 2 10 2 2" xfId="4679"/>
    <cellStyle name="Note 2 2 10 2 2 2" xfId="11465"/>
    <cellStyle name="Note 2 2 10 2 3" xfId="6208"/>
    <cellStyle name="Note 2 2 10 2 3 2" xfId="12994"/>
    <cellStyle name="Note 2 2 10 2 4" xfId="2793"/>
    <cellStyle name="Note 2 2 10 2 4 2" xfId="9598"/>
    <cellStyle name="Note 2 2 10 2 5" xfId="7926"/>
    <cellStyle name="Note 2 2 10 3" xfId="1375"/>
    <cellStyle name="Note 2 2 10 3 2" xfId="5075"/>
    <cellStyle name="Note 2 2 10 3 2 2" xfId="11861"/>
    <cellStyle name="Note 2 2 10 3 3" xfId="6838"/>
    <cellStyle name="Note 2 2 10 3 3 2" xfId="13623"/>
    <cellStyle name="Note 2 2 10 3 4" xfId="3189"/>
    <cellStyle name="Note 2 2 10 3 4 2" xfId="9988"/>
    <cellStyle name="Note 2 2 10 3 5" xfId="8286"/>
    <cellStyle name="Note 2 2 10 4" xfId="4207"/>
    <cellStyle name="Note 2 2 10 4 2" xfId="10993"/>
    <cellStyle name="Note 2 2 10 5" xfId="6627"/>
    <cellStyle name="Note 2 2 10 5 2" xfId="13412"/>
    <cellStyle name="Note 2 2 10 6" xfId="2324"/>
    <cellStyle name="Note 2 2 10 6 2" xfId="9150"/>
    <cellStyle name="Note 2 2 10 7" xfId="7659"/>
    <cellStyle name="Note 2 2 11" xfId="546"/>
    <cellStyle name="Note 2 2 11 2" xfId="1018"/>
    <cellStyle name="Note 2 2 11 2 2" xfId="4718"/>
    <cellStyle name="Note 2 2 11 2 2 2" xfId="11504"/>
    <cellStyle name="Note 2 2 11 2 3" xfId="5688"/>
    <cellStyle name="Note 2 2 11 2 3 2" xfId="12474"/>
    <cellStyle name="Note 2 2 11 2 4" xfId="2832"/>
    <cellStyle name="Note 2 2 11 2 4 2" xfId="9634"/>
    <cellStyle name="Note 2 2 11 2 5" xfId="7947"/>
    <cellStyle name="Note 2 2 11 3" xfId="1411"/>
    <cellStyle name="Note 2 2 11 3 2" xfId="5111"/>
    <cellStyle name="Note 2 2 11 3 2 2" xfId="11897"/>
    <cellStyle name="Note 2 2 11 3 3" xfId="7062"/>
    <cellStyle name="Note 2 2 11 3 3 2" xfId="13847"/>
    <cellStyle name="Note 2 2 11 3 4" xfId="3225"/>
    <cellStyle name="Note 2 2 11 3 4 2" xfId="10024"/>
    <cellStyle name="Note 2 2 11 3 5" xfId="8314"/>
    <cellStyle name="Note 2 2 11 4" xfId="4246"/>
    <cellStyle name="Note 2 2 11 4 2" xfId="11032"/>
    <cellStyle name="Note 2 2 11 5" xfId="5888"/>
    <cellStyle name="Note 2 2 11 5 2" xfId="12674"/>
    <cellStyle name="Note 2 2 11 6" xfId="2363"/>
    <cellStyle name="Note 2 2 11 6 2" xfId="9186"/>
    <cellStyle name="Note 2 2 11 7" xfId="7680"/>
    <cellStyle name="Note 2 2 12" xfId="590"/>
    <cellStyle name="Note 2 2 12 2" xfId="4290"/>
    <cellStyle name="Note 2 2 12 2 2" xfId="11076"/>
    <cellStyle name="Note 2 2 12 3" xfId="6652"/>
    <cellStyle name="Note 2 2 12 3 2" xfId="13437"/>
    <cellStyle name="Note 2 2 12 4" xfId="2405"/>
    <cellStyle name="Note 2 2 12 4 2" xfId="9224"/>
    <cellStyle name="Note 2 2 12 5" xfId="7706"/>
    <cellStyle name="Note 2 2 13" xfId="571"/>
    <cellStyle name="Note 2 2 13 2" xfId="4271"/>
    <cellStyle name="Note 2 2 13 2 2" xfId="11057"/>
    <cellStyle name="Note 2 2 13 3" xfId="6411"/>
    <cellStyle name="Note 2 2 13 3 2" xfId="13197"/>
    <cellStyle name="Note 2 2 13 4" xfId="2388"/>
    <cellStyle name="Note 2 2 13 4 2" xfId="9208"/>
    <cellStyle name="Note 2 2 13 5" xfId="7692"/>
    <cellStyle name="Note 2 2 14" xfId="1434"/>
    <cellStyle name="Note 2 2 14 2" xfId="5134"/>
    <cellStyle name="Note 2 2 14 2 2" xfId="11920"/>
    <cellStyle name="Note 2 2 14 3" xfId="6542"/>
    <cellStyle name="Note 2 2 14 3 2" xfId="13327"/>
    <cellStyle name="Note 2 2 14 4" xfId="3248"/>
    <cellStyle name="Note 2 2 14 4 2" xfId="10047"/>
    <cellStyle name="Note 2 2 14 5" xfId="8333"/>
    <cellStyle name="Note 2 2 15" xfId="1552"/>
    <cellStyle name="Note 2 2 15 2" xfId="5252"/>
    <cellStyle name="Note 2 2 15 2 2" xfId="12038"/>
    <cellStyle name="Note 2 2 15 3" xfId="6854"/>
    <cellStyle name="Note 2 2 15 3 2" xfId="13639"/>
    <cellStyle name="Note 2 2 15 4" xfId="6009"/>
    <cellStyle name="Note 2 2 15 4 2" xfId="12795"/>
    <cellStyle name="Note 2 2 15 5" xfId="3366"/>
    <cellStyle name="Note 2 2 15 5 2" xfId="10162"/>
    <cellStyle name="Note 2 2 15 6" xfId="8448"/>
    <cellStyle name="Note 2 2 16" xfId="1585"/>
    <cellStyle name="Note 2 2 16 2" xfId="5285"/>
    <cellStyle name="Note 2 2 16 2 2" xfId="12071"/>
    <cellStyle name="Note 2 2 16 3" xfId="6887"/>
    <cellStyle name="Note 2 2 16 3 2" xfId="13672"/>
    <cellStyle name="Note 2 2 16 4" xfId="6091"/>
    <cellStyle name="Note 2 2 16 4 2" xfId="12877"/>
    <cellStyle name="Note 2 2 16 5" xfId="3399"/>
    <cellStyle name="Note 2 2 16 5 2" xfId="10195"/>
    <cellStyle name="Note 2 2 16 6" xfId="8481"/>
    <cellStyle name="Note 2 2 17" xfId="1614"/>
    <cellStyle name="Note 2 2 17 2" xfId="5314"/>
    <cellStyle name="Note 2 2 17 2 2" xfId="12100"/>
    <cellStyle name="Note 2 2 17 3" xfId="6916"/>
    <cellStyle name="Note 2 2 17 3 2" xfId="13701"/>
    <cellStyle name="Note 2 2 17 4" xfId="5907"/>
    <cellStyle name="Note 2 2 17 4 2" xfId="12693"/>
    <cellStyle name="Note 2 2 17 5" xfId="3428"/>
    <cellStyle name="Note 2 2 17 5 2" xfId="10224"/>
    <cellStyle name="Note 2 2 17 6" xfId="8510"/>
    <cellStyle name="Note 2 2 18" xfId="1548"/>
    <cellStyle name="Note 2 2 18 2" xfId="5248"/>
    <cellStyle name="Note 2 2 18 2 2" xfId="12034"/>
    <cellStyle name="Note 2 2 18 3" xfId="6850"/>
    <cellStyle name="Note 2 2 18 3 2" xfId="13635"/>
    <cellStyle name="Note 2 2 18 4" xfId="6051"/>
    <cellStyle name="Note 2 2 18 4 2" xfId="12837"/>
    <cellStyle name="Note 2 2 18 5" xfId="3362"/>
    <cellStyle name="Note 2 2 18 5 2" xfId="10158"/>
    <cellStyle name="Note 2 2 18 6" xfId="8444"/>
    <cellStyle name="Note 2 2 19" xfId="1663"/>
    <cellStyle name="Note 2 2 19 2" xfId="5363"/>
    <cellStyle name="Note 2 2 19 2 2" xfId="12149"/>
    <cellStyle name="Note 2 2 19 3" xfId="6965"/>
    <cellStyle name="Note 2 2 19 3 2" xfId="13750"/>
    <cellStyle name="Note 2 2 19 4" xfId="3792"/>
    <cellStyle name="Note 2 2 19 4 2" xfId="10579"/>
    <cellStyle name="Note 2 2 19 5" xfId="3477"/>
    <cellStyle name="Note 2 2 19 5 2" xfId="10273"/>
    <cellStyle name="Note 2 2 19 6" xfId="8559"/>
    <cellStyle name="Note 2 2 2" xfId="187"/>
    <cellStyle name="Note 2 2 2 2" xfId="659"/>
    <cellStyle name="Note 2 2 2 2 2" xfId="4359"/>
    <cellStyle name="Note 2 2 2 2 2 2" xfId="11145"/>
    <cellStyle name="Note 2 2 2 2 3" xfId="6285"/>
    <cellStyle name="Note 2 2 2 2 3 2" xfId="13071"/>
    <cellStyle name="Note 2 2 2 2 4" xfId="2473"/>
    <cellStyle name="Note 2 2 2 2 4 2" xfId="9290"/>
    <cellStyle name="Note 2 2 2 2 5" xfId="7746"/>
    <cellStyle name="Note 2 2 2 3" xfId="1067"/>
    <cellStyle name="Note 2 2 2 3 2" xfId="4767"/>
    <cellStyle name="Note 2 2 2 3 2 2" xfId="11553"/>
    <cellStyle name="Note 2 2 2 3 3" xfId="6771"/>
    <cellStyle name="Note 2 2 2 3 3 2" xfId="13556"/>
    <cellStyle name="Note 2 2 2 3 4" xfId="2881"/>
    <cellStyle name="Note 2 2 2 3 4 2" xfId="9680"/>
    <cellStyle name="Note 2 2 2 3 5" xfId="7980"/>
    <cellStyle name="Note 2 2 2 4" xfId="3887"/>
    <cellStyle name="Note 2 2 2 4 2" xfId="10673"/>
    <cellStyle name="Note 2 2 2 5" xfId="6381"/>
    <cellStyle name="Note 2 2 2 5 2" xfId="13167"/>
    <cellStyle name="Note 2 2 2 6" xfId="2004"/>
    <cellStyle name="Note 2 2 2 6 2" xfId="8842"/>
    <cellStyle name="Note 2 2 2 7" xfId="7479"/>
    <cellStyle name="Note 2 2 20" xfId="1650"/>
    <cellStyle name="Note 2 2 20 2" xfId="5350"/>
    <cellStyle name="Note 2 2 20 2 2" xfId="12136"/>
    <cellStyle name="Note 2 2 20 3" xfId="6952"/>
    <cellStyle name="Note 2 2 20 3 2" xfId="13737"/>
    <cellStyle name="Note 2 2 20 4" xfId="4616"/>
    <cellStyle name="Note 2 2 20 4 2" xfId="11402"/>
    <cellStyle name="Note 2 2 20 5" xfId="3464"/>
    <cellStyle name="Note 2 2 20 5 2" xfId="10260"/>
    <cellStyle name="Note 2 2 20 6" xfId="8546"/>
    <cellStyle name="Note 2 2 21" xfId="1703"/>
    <cellStyle name="Note 2 2 21 2" xfId="5403"/>
    <cellStyle name="Note 2 2 21 2 2" xfId="12189"/>
    <cellStyle name="Note 2 2 21 3" xfId="7217"/>
    <cellStyle name="Note 2 2 21 3 2" xfId="14002"/>
    <cellStyle name="Note 2 2 21 4" xfId="3517"/>
    <cellStyle name="Note 2 2 21 4 2" xfId="10313"/>
    <cellStyle name="Note 2 2 21 5" xfId="8599"/>
    <cellStyle name="Note 2 2 22" xfId="1785"/>
    <cellStyle name="Note 2 2 22 2" xfId="5485"/>
    <cellStyle name="Note 2 2 22 2 2" xfId="12271"/>
    <cellStyle name="Note 2 2 22 3" xfId="7296"/>
    <cellStyle name="Note 2 2 22 3 2" xfId="14081"/>
    <cellStyle name="Note 2 2 22 4" xfId="3599"/>
    <cellStyle name="Note 2 2 22 4 2" xfId="10392"/>
    <cellStyle name="Note 2 2 22 5" xfId="8678"/>
    <cellStyle name="Note 2 2 23" xfId="1801"/>
    <cellStyle name="Note 2 2 23 2" xfId="5501"/>
    <cellStyle name="Note 2 2 23 2 2" xfId="12287"/>
    <cellStyle name="Note 2 2 23 3" xfId="7312"/>
    <cellStyle name="Note 2 2 23 3 2" xfId="14097"/>
    <cellStyle name="Note 2 2 23 4" xfId="3615"/>
    <cellStyle name="Note 2 2 23 4 2" xfId="10408"/>
    <cellStyle name="Note 2 2 23 5" xfId="8694"/>
    <cellStyle name="Note 2 2 24" xfId="1816"/>
    <cellStyle name="Note 2 2 24 2" xfId="5516"/>
    <cellStyle name="Note 2 2 24 2 2" xfId="12302"/>
    <cellStyle name="Note 2 2 24 3" xfId="7327"/>
    <cellStyle name="Note 2 2 24 3 2" xfId="14112"/>
    <cellStyle name="Note 2 2 24 4" xfId="3630"/>
    <cellStyle name="Note 2 2 24 4 2" xfId="10423"/>
    <cellStyle name="Note 2 2 24 5" xfId="8709"/>
    <cellStyle name="Note 2 2 25" xfId="1899"/>
    <cellStyle name="Note 2 2 25 2" xfId="5598"/>
    <cellStyle name="Note 2 2 25 2 2" xfId="12384"/>
    <cellStyle name="Note 2 2 25 3" xfId="7407"/>
    <cellStyle name="Note 2 2 25 3 2" xfId="14192"/>
    <cellStyle name="Note 2 2 25 4" xfId="3695"/>
    <cellStyle name="Note 2 2 25 4 2" xfId="10483"/>
    <cellStyle name="Note 2 2 25 5" xfId="8789"/>
    <cellStyle name="Note 2 2 26" xfId="1915"/>
    <cellStyle name="Note 2 2 26 2" xfId="5614"/>
    <cellStyle name="Note 2 2 26 2 2" xfId="12400"/>
    <cellStyle name="Note 2 2 26 3" xfId="7423"/>
    <cellStyle name="Note 2 2 26 3 2" xfId="14208"/>
    <cellStyle name="Note 2 2 26 4" xfId="8805"/>
    <cellStyle name="Note 2 2 27" xfId="3769"/>
    <cellStyle name="Note 2 2 27 2" xfId="10556"/>
    <cellStyle name="Note 2 2 28" xfId="6180"/>
    <cellStyle name="Note 2 2 28 2" xfId="12966"/>
    <cellStyle name="Note 2 2 29" xfId="7443"/>
    <cellStyle name="Note 2 2 3" xfId="230"/>
    <cellStyle name="Note 2 2 3 2" xfId="702"/>
    <cellStyle name="Note 2 2 3 2 2" xfId="4402"/>
    <cellStyle name="Note 2 2 3 2 2 2" xfId="11188"/>
    <cellStyle name="Note 2 2 3 2 3" xfId="6663"/>
    <cellStyle name="Note 2 2 3 2 3 2" xfId="13448"/>
    <cellStyle name="Note 2 2 3 2 4" xfId="2516"/>
    <cellStyle name="Note 2 2 3 2 4 2" xfId="9333"/>
    <cellStyle name="Note 2 2 3 2 5" xfId="7773"/>
    <cellStyle name="Note 2 2 3 3" xfId="1110"/>
    <cellStyle name="Note 2 2 3 3 2" xfId="4810"/>
    <cellStyle name="Note 2 2 3 3 2 2" xfId="11596"/>
    <cellStyle name="Note 2 2 3 3 3" xfId="6839"/>
    <cellStyle name="Note 2 2 3 3 3 2" xfId="13624"/>
    <cellStyle name="Note 2 2 3 3 4" xfId="2924"/>
    <cellStyle name="Note 2 2 3 3 4 2" xfId="9723"/>
    <cellStyle name="Note 2 2 3 3 5" xfId="8023"/>
    <cellStyle name="Note 2 2 3 4" xfId="3930"/>
    <cellStyle name="Note 2 2 3 4 2" xfId="10716"/>
    <cellStyle name="Note 2 2 3 5" xfId="6724"/>
    <cellStyle name="Note 2 2 3 5 2" xfId="13509"/>
    <cellStyle name="Note 2 2 3 6" xfId="2047"/>
    <cellStyle name="Note 2 2 3 6 2" xfId="8885"/>
    <cellStyle name="Note 2 2 3 7" xfId="7506"/>
    <cellStyle name="Note 2 2 4" xfId="289"/>
    <cellStyle name="Note 2 2 4 2" xfId="761"/>
    <cellStyle name="Note 2 2 4 2 2" xfId="4461"/>
    <cellStyle name="Note 2 2 4 2 2 2" xfId="11247"/>
    <cellStyle name="Note 2 2 4 2 3" xfId="6090"/>
    <cellStyle name="Note 2 2 4 2 3 2" xfId="12876"/>
    <cellStyle name="Note 2 2 4 2 4" xfId="2575"/>
    <cellStyle name="Note 2 2 4 2 4 2" xfId="9389"/>
    <cellStyle name="Note 2 2 4 2 5" xfId="7806"/>
    <cellStyle name="Note 2 2 4 3" xfId="1166"/>
    <cellStyle name="Note 2 2 4 3 2" xfId="4866"/>
    <cellStyle name="Note 2 2 4 3 2 2" xfId="11652"/>
    <cellStyle name="Note 2 2 4 3 3" xfId="6572"/>
    <cellStyle name="Note 2 2 4 3 3 2" xfId="13357"/>
    <cellStyle name="Note 2 2 4 3 4" xfId="2980"/>
    <cellStyle name="Note 2 2 4 3 4 2" xfId="9779"/>
    <cellStyle name="Note 2 2 4 3 5" xfId="8079"/>
    <cellStyle name="Note 2 2 4 4" xfId="3989"/>
    <cellStyle name="Note 2 2 4 4 2" xfId="10775"/>
    <cellStyle name="Note 2 2 4 5" xfId="4145"/>
    <cellStyle name="Note 2 2 4 5 2" xfId="10931"/>
    <cellStyle name="Note 2 2 4 6" xfId="2106"/>
    <cellStyle name="Note 2 2 4 6 2" xfId="8941"/>
    <cellStyle name="Note 2 2 4 7" xfId="7539"/>
    <cellStyle name="Note 2 2 5" xfId="308"/>
    <cellStyle name="Note 2 2 5 2" xfId="780"/>
    <cellStyle name="Note 2 2 5 2 2" xfId="4480"/>
    <cellStyle name="Note 2 2 5 2 2 2" xfId="11266"/>
    <cellStyle name="Note 2 2 5 2 3" xfId="5918"/>
    <cellStyle name="Note 2 2 5 2 3 2" xfId="12704"/>
    <cellStyle name="Note 2 2 5 2 4" xfId="2594"/>
    <cellStyle name="Note 2 2 5 2 4 2" xfId="9405"/>
    <cellStyle name="Note 2 2 5 2 5" xfId="7815"/>
    <cellStyle name="Note 2 2 5 3" xfId="1182"/>
    <cellStyle name="Note 2 2 5 3 2" xfId="4882"/>
    <cellStyle name="Note 2 2 5 3 2 2" xfId="11668"/>
    <cellStyle name="Note 2 2 5 3 3" xfId="7168"/>
    <cellStyle name="Note 2 2 5 3 3 2" xfId="13953"/>
    <cellStyle name="Note 2 2 5 3 4" xfId="2996"/>
    <cellStyle name="Note 2 2 5 3 4 2" xfId="9795"/>
    <cellStyle name="Note 2 2 5 3 5" xfId="8095"/>
    <cellStyle name="Note 2 2 5 4" xfId="4008"/>
    <cellStyle name="Note 2 2 5 4 2" xfId="10794"/>
    <cellStyle name="Note 2 2 5 5" xfId="3807"/>
    <cellStyle name="Note 2 2 5 5 2" xfId="10594"/>
    <cellStyle name="Note 2 2 5 6" xfId="2125"/>
    <cellStyle name="Note 2 2 5 6 2" xfId="8957"/>
    <cellStyle name="Note 2 2 5 7" xfId="7548"/>
    <cellStyle name="Note 2 2 6" xfId="344"/>
    <cellStyle name="Note 2 2 6 2" xfId="816"/>
    <cellStyle name="Note 2 2 6 2 2" xfId="4516"/>
    <cellStyle name="Note 2 2 6 2 2 2" xfId="11302"/>
    <cellStyle name="Note 2 2 6 2 3" xfId="6365"/>
    <cellStyle name="Note 2 2 6 2 3 2" xfId="13151"/>
    <cellStyle name="Note 2 2 6 2 4" xfId="2630"/>
    <cellStyle name="Note 2 2 6 2 4 2" xfId="9441"/>
    <cellStyle name="Note 2 2 6 2 5" xfId="7836"/>
    <cellStyle name="Note 2 2 6 3" xfId="1218"/>
    <cellStyle name="Note 2 2 6 3 2" xfId="4918"/>
    <cellStyle name="Note 2 2 6 3 2 2" xfId="11704"/>
    <cellStyle name="Note 2 2 6 3 3" xfId="6440"/>
    <cellStyle name="Note 2 2 6 3 3 2" xfId="13225"/>
    <cellStyle name="Note 2 2 6 3 4" xfId="3032"/>
    <cellStyle name="Note 2 2 6 3 4 2" xfId="9831"/>
    <cellStyle name="Note 2 2 6 3 5" xfId="8131"/>
    <cellStyle name="Note 2 2 6 4" xfId="4044"/>
    <cellStyle name="Note 2 2 6 4 2" xfId="10830"/>
    <cellStyle name="Note 2 2 6 5" xfId="6077"/>
    <cellStyle name="Note 2 2 6 5 2" xfId="12863"/>
    <cellStyle name="Note 2 2 6 6" xfId="2161"/>
    <cellStyle name="Note 2 2 6 6 2" xfId="8993"/>
    <cellStyle name="Note 2 2 6 7" xfId="7569"/>
    <cellStyle name="Note 2 2 7" xfId="380"/>
    <cellStyle name="Note 2 2 7 2" xfId="852"/>
    <cellStyle name="Note 2 2 7 2 2" xfId="4552"/>
    <cellStyle name="Note 2 2 7 2 2 2" xfId="11338"/>
    <cellStyle name="Note 2 2 7 2 3" xfId="6508"/>
    <cellStyle name="Note 2 2 7 2 3 2" xfId="13293"/>
    <cellStyle name="Note 2 2 7 2 4" xfId="2666"/>
    <cellStyle name="Note 2 2 7 2 4 2" xfId="9477"/>
    <cellStyle name="Note 2 2 7 2 5" xfId="7857"/>
    <cellStyle name="Note 2 2 7 3" xfId="1254"/>
    <cellStyle name="Note 2 2 7 3 2" xfId="4954"/>
    <cellStyle name="Note 2 2 7 3 2 2" xfId="11740"/>
    <cellStyle name="Note 2 2 7 3 3" xfId="3717"/>
    <cellStyle name="Note 2 2 7 3 3 2" xfId="10505"/>
    <cellStyle name="Note 2 2 7 3 4" xfId="3068"/>
    <cellStyle name="Note 2 2 7 3 4 2" xfId="9867"/>
    <cellStyle name="Note 2 2 7 3 5" xfId="8167"/>
    <cellStyle name="Note 2 2 7 4" xfId="4080"/>
    <cellStyle name="Note 2 2 7 4 2" xfId="10866"/>
    <cellStyle name="Note 2 2 7 5" xfId="5782"/>
    <cellStyle name="Note 2 2 7 5 2" xfId="12568"/>
    <cellStyle name="Note 2 2 7 6" xfId="2197"/>
    <cellStyle name="Note 2 2 7 6 2" xfId="9029"/>
    <cellStyle name="Note 2 2 7 7" xfId="7590"/>
    <cellStyle name="Note 2 2 8" xfId="429"/>
    <cellStyle name="Note 2 2 8 2" xfId="901"/>
    <cellStyle name="Note 2 2 8 2 2" xfId="4601"/>
    <cellStyle name="Note 2 2 8 2 2 2" xfId="11387"/>
    <cellStyle name="Note 2 2 8 2 3" xfId="7094"/>
    <cellStyle name="Note 2 2 8 2 3 2" xfId="13879"/>
    <cellStyle name="Note 2 2 8 2 4" xfId="2715"/>
    <cellStyle name="Note 2 2 8 2 4 2" xfId="9523"/>
    <cellStyle name="Note 2 2 8 2 5" xfId="7883"/>
    <cellStyle name="Note 2 2 8 3" xfId="1300"/>
    <cellStyle name="Note 2 2 8 3 2" xfId="5000"/>
    <cellStyle name="Note 2 2 8 3 2 2" xfId="11786"/>
    <cellStyle name="Note 2 2 8 3 3" xfId="3709"/>
    <cellStyle name="Note 2 2 8 3 3 2" xfId="10497"/>
    <cellStyle name="Note 2 2 8 3 4" xfId="3114"/>
    <cellStyle name="Note 2 2 8 3 4 2" xfId="9913"/>
    <cellStyle name="Note 2 2 8 3 5" xfId="8213"/>
    <cellStyle name="Note 2 2 8 4" xfId="4129"/>
    <cellStyle name="Note 2 2 8 4 2" xfId="10915"/>
    <cellStyle name="Note 2 2 8 5" xfId="5663"/>
    <cellStyle name="Note 2 2 8 5 2" xfId="12449"/>
    <cellStyle name="Note 2 2 8 6" xfId="2246"/>
    <cellStyle name="Note 2 2 8 6 2" xfId="9075"/>
    <cellStyle name="Note 2 2 8 7" xfId="7616"/>
    <cellStyle name="Note 2 2 9" xfId="469"/>
    <cellStyle name="Note 2 2 9 2" xfId="941"/>
    <cellStyle name="Note 2 2 9 2 2" xfId="4641"/>
    <cellStyle name="Note 2 2 9 2 2 2" xfId="11427"/>
    <cellStyle name="Note 2 2 9 2 3" xfId="6452"/>
    <cellStyle name="Note 2 2 9 2 3 2" xfId="13237"/>
    <cellStyle name="Note 2 2 9 2 4" xfId="2755"/>
    <cellStyle name="Note 2 2 9 2 4 2" xfId="9560"/>
    <cellStyle name="Note 2 2 9 2 5" xfId="7904"/>
    <cellStyle name="Note 2 2 9 3" xfId="1337"/>
    <cellStyle name="Note 2 2 9 3 2" xfId="5037"/>
    <cellStyle name="Note 2 2 9 3 2 2" xfId="11823"/>
    <cellStyle name="Note 2 2 9 3 3" xfId="5937"/>
    <cellStyle name="Note 2 2 9 3 3 2" xfId="12723"/>
    <cellStyle name="Note 2 2 9 3 4" xfId="3151"/>
    <cellStyle name="Note 2 2 9 3 4 2" xfId="9950"/>
    <cellStyle name="Note 2 2 9 3 5" xfId="8250"/>
    <cellStyle name="Note 2 2 9 4" xfId="4169"/>
    <cellStyle name="Note 2 2 9 4 2" xfId="10955"/>
    <cellStyle name="Note 2 2 9 5" xfId="5665"/>
    <cellStyle name="Note 2 2 9 5 2" xfId="12451"/>
    <cellStyle name="Note 2 2 9 6" xfId="2286"/>
    <cellStyle name="Note 2 2 9 6 2" xfId="9112"/>
    <cellStyle name="Note 2 2 9 7" xfId="7637"/>
    <cellStyle name="Note 2 20" xfId="1541"/>
    <cellStyle name="Note 2 20 2" xfId="5241"/>
    <cellStyle name="Note 2 20 2 2" xfId="12027"/>
    <cellStyle name="Note 2 20 3" xfId="6843"/>
    <cellStyle name="Note 2 20 3 2" xfId="13628"/>
    <cellStyle name="Note 2 20 4" xfId="7198"/>
    <cellStyle name="Note 2 20 4 2" xfId="13983"/>
    <cellStyle name="Note 2 20 5" xfId="3355"/>
    <cellStyle name="Note 2 20 5 2" xfId="10151"/>
    <cellStyle name="Note 2 20 6" xfId="8437"/>
    <cellStyle name="Note 2 21" xfId="1654"/>
    <cellStyle name="Note 2 21 2" xfId="5354"/>
    <cellStyle name="Note 2 21 2 2" xfId="12140"/>
    <cellStyle name="Note 2 21 3" xfId="6956"/>
    <cellStyle name="Note 2 21 3 2" xfId="13741"/>
    <cellStyle name="Note 2 21 4" xfId="4096"/>
    <cellStyle name="Note 2 21 4 2" xfId="10882"/>
    <cellStyle name="Note 2 21 5" xfId="3468"/>
    <cellStyle name="Note 2 21 5 2" xfId="10264"/>
    <cellStyle name="Note 2 21 6" xfId="8550"/>
    <cellStyle name="Note 2 22" xfId="1473"/>
    <cellStyle name="Note 2 22 2" xfId="5173"/>
    <cellStyle name="Note 2 22 2 2" xfId="11959"/>
    <cellStyle name="Note 2 22 3" xfId="6776"/>
    <cellStyle name="Note 2 22 3 2" xfId="13561"/>
    <cellStyle name="Note 2 22 4" xfId="5705"/>
    <cellStyle name="Note 2 22 4 2" xfId="12491"/>
    <cellStyle name="Note 2 22 5" xfId="3287"/>
    <cellStyle name="Note 2 22 5 2" xfId="10086"/>
    <cellStyle name="Note 2 22 6" xfId="8372"/>
    <cellStyle name="Note 2 23" xfId="1687"/>
    <cellStyle name="Note 2 23 2" xfId="5387"/>
    <cellStyle name="Note 2 23 2 2" xfId="12173"/>
    <cellStyle name="Note 2 23 3" xfId="6989"/>
    <cellStyle name="Note 2 23 3 2" xfId="13774"/>
    <cellStyle name="Note 2 23 4" xfId="3835"/>
    <cellStyle name="Note 2 23 4 2" xfId="10622"/>
    <cellStyle name="Note 2 23 5" xfId="3501"/>
    <cellStyle name="Note 2 23 5 2" xfId="10297"/>
    <cellStyle name="Note 2 23 6" xfId="8583"/>
    <cellStyle name="Note 2 24" xfId="1733"/>
    <cellStyle name="Note 2 24 2" xfId="5433"/>
    <cellStyle name="Note 2 24 2 2" xfId="12219"/>
    <cellStyle name="Note 2 24 3" xfId="7247"/>
    <cellStyle name="Note 2 24 3 2" xfId="14032"/>
    <cellStyle name="Note 2 24 4" xfId="3547"/>
    <cellStyle name="Note 2 24 4 2" xfId="10343"/>
    <cellStyle name="Note 2 24 5" xfId="8629"/>
    <cellStyle name="Note 2 25" xfId="1740"/>
    <cellStyle name="Note 2 25 2" xfId="5440"/>
    <cellStyle name="Note 2 25 2 2" xfId="12226"/>
    <cellStyle name="Note 2 25 3" xfId="7254"/>
    <cellStyle name="Note 2 25 3 2" xfId="14039"/>
    <cellStyle name="Note 2 25 4" xfId="3554"/>
    <cellStyle name="Note 2 25 4 2" xfId="10350"/>
    <cellStyle name="Note 2 25 5" xfId="8636"/>
    <cellStyle name="Note 2 26" xfId="1723"/>
    <cellStyle name="Note 2 26 2" xfId="5423"/>
    <cellStyle name="Note 2 26 2 2" xfId="12209"/>
    <cellStyle name="Note 2 26 3" xfId="7237"/>
    <cellStyle name="Note 2 26 3 2" xfId="14022"/>
    <cellStyle name="Note 2 26 4" xfId="3537"/>
    <cellStyle name="Note 2 26 4 2" xfId="10333"/>
    <cellStyle name="Note 2 26 5" xfId="8619"/>
    <cellStyle name="Note 2 27" xfId="1827"/>
    <cellStyle name="Note 2 27 2" xfId="5527"/>
    <cellStyle name="Note 2 27 2 2" xfId="12313"/>
    <cellStyle name="Note 2 27 3" xfId="7338"/>
    <cellStyle name="Note 2 27 3 2" xfId="14123"/>
    <cellStyle name="Note 2 27 4" xfId="3639"/>
    <cellStyle name="Note 2 27 4 2" xfId="10432"/>
    <cellStyle name="Note 2 27 5" xfId="8720"/>
    <cellStyle name="Note 2 28" xfId="1863"/>
    <cellStyle name="Note 2 28 2" xfId="5563"/>
    <cellStyle name="Note 2 28 2 2" xfId="12349"/>
    <cellStyle name="Note 2 28 3" xfId="7374"/>
    <cellStyle name="Note 2 28 3 2" xfId="14159"/>
    <cellStyle name="Note 2 28 4" xfId="3668"/>
    <cellStyle name="Note 2 28 4 2" xfId="10460"/>
    <cellStyle name="Note 2 28 5" xfId="8756"/>
    <cellStyle name="Note 2 29" xfId="1855"/>
    <cellStyle name="Note 2 29 2" xfId="5555"/>
    <cellStyle name="Note 2 29 2 2" xfId="12341"/>
    <cellStyle name="Note 2 29 3" xfId="7366"/>
    <cellStyle name="Note 2 29 3 2" xfId="14151"/>
    <cellStyle name="Note 2 29 4" xfId="8748"/>
    <cellStyle name="Note 2 3" xfId="152"/>
    <cellStyle name="Note 2 3 10" xfId="511"/>
    <cellStyle name="Note 2 3 10 2" xfId="983"/>
    <cellStyle name="Note 2 3 10 2 2" xfId="4683"/>
    <cellStyle name="Note 2 3 10 2 2 2" xfId="11469"/>
    <cellStyle name="Note 2 3 10 2 3" xfId="4097"/>
    <cellStyle name="Note 2 3 10 2 3 2" xfId="10883"/>
    <cellStyle name="Note 2 3 10 2 4" xfId="2797"/>
    <cellStyle name="Note 2 3 10 2 4 2" xfId="9602"/>
    <cellStyle name="Note 2 3 10 2 5" xfId="7928"/>
    <cellStyle name="Note 2 3 10 3" xfId="1379"/>
    <cellStyle name="Note 2 3 10 3 2" xfId="5079"/>
    <cellStyle name="Note 2 3 10 3 2 2" xfId="11865"/>
    <cellStyle name="Note 2 3 10 3 3" xfId="6382"/>
    <cellStyle name="Note 2 3 10 3 3 2" xfId="13168"/>
    <cellStyle name="Note 2 3 10 3 4" xfId="3193"/>
    <cellStyle name="Note 2 3 10 3 4 2" xfId="9992"/>
    <cellStyle name="Note 2 3 10 3 5" xfId="8290"/>
    <cellStyle name="Note 2 3 10 4" xfId="4211"/>
    <cellStyle name="Note 2 3 10 4 2" xfId="10997"/>
    <cellStyle name="Note 2 3 10 5" xfId="6230"/>
    <cellStyle name="Note 2 3 10 5 2" xfId="13016"/>
    <cellStyle name="Note 2 3 10 6" xfId="2328"/>
    <cellStyle name="Note 2 3 10 6 2" xfId="9154"/>
    <cellStyle name="Note 2 3 10 7" xfId="7661"/>
    <cellStyle name="Note 2 3 11" xfId="550"/>
    <cellStyle name="Note 2 3 11 2" xfId="1022"/>
    <cellStyle name="Note 2 3 11 2 2" xfId="4722"/>
    <cellStyle name="Note 2 3 11 2 2 2" xfId="11508"/>
    <cellStyle name="Note 2 3 11 2 3" xfId="5234"/>
    <cellStyle name="Note 2 3 11 2 3 2" xfId="12020"/>
    <cellStyle name="Note 2 3 11 2 4" xfId="2836"/>
    <cellStyle name="Note 2 3 11 2 4 2" xfId="9638"/>
    <cellStyle name="Note 2 3 11 2 5" xfId="7949"/>
    <cellStyle name="Note 2 3 11 3" xfId="1415"/>
    <cellStyle name="Note 2 3 11 3 2" xfId="5115"/>
    <cellStyle name="Note 2 3 11 3 2 2" xfId="11901"/>
    <cellStyle name="Note 2 3 11 3 3" xfId="6829"/>
    <cellStyle name="Note 2 3 11 3 3 2" xfId="13614"/>
    <cellStyle name="Note 2 3 11 3 4" xfId="3229"/>
    <cellStyle name="Note 2 3 11 3 4 2" xfId="10028"/>
    <cellStyle name="Note 2 3 11 3 5" xfId="8317"/>
    <cellStyle name="Note 2 3 11 4" xfId="4250"/>
    <cellStyle name="Note 2 3 11 4 2" xfId="11036"/>
    <cellStyle name="Note 2 3 11 5" xfId="6583"/>
    <cellStyle name="Note 2 3 11 5 2" xfId="13368"/>
    <cellStyle name="Note 2 3 11 6" xfId="2367"/>
    <cellStyle name="Note 2 3 11 6 2" xfId="9190"/>
    <cellStyle name="Note 2 3 11 7" xfId="7682"/>
    <cellStyle name="Note 2 3 12" xfId="634"/>
    <cellStyle name="Note 2 3 12 2" xfId="4334"/>
    <cellStyle name="Note 2 3 12 2 2" xfId="11120"/>
    <cellStyle name="Note 2 3 12 3" xfId="6360"/>
    <cellStyle name="Note 2 3 12 3 2" xfId="13146"/>
    <cellStyle name="Note 2 3 12 4" xfId="2448"/>
    <cellStyle name="Note 2 3 12 4 2" xfId="9266"/>
    <cellStyle name="Note 2 3 12 5" xfId="7731"/>
    <cellStyle name="Note 2 3 13" xfId="1047"/>
    <cellStyle name="Note 2 3 13 2" xfId="4747"/>
    <cellStyle name="Note 2 3 13 2 2" xfId="11533"/>
    <cellStyle name="Note 2 3 13 3" xfId="5751"/>
    <cellStyle name="Note 2 3 13 3 2" xfId="12537"/>
    <cellStyle name="Note 2 3 13 4" xfId="2861"/>
    <cellStyle name="Note 2 3 13 4 2" xfId="9660"/>
    <cellStyle name="Note 2 3 13 5" xfId="7960"/>
    <cellStyle name="Note 2 3 14" xfId="1430"/>
    <cellStyle name="Note 2 3 14 2" xfId="5130"/>
    <cellStyle name="Note 2 3 14 2 2" xfId="11916"/>
    <cellStyle name="Note 2 3 14 3" xfId="5838"/>
    <cellStyle name="Note 2 3 14 3 2" xfId="12624"/>
    <cellStyle name="Note 2 3 14 4" xfId="3244"/>
    <cellStyle name="Note 2 3 14 4 2" xfId="10043"/>
    <cellStyle name="Note 2 3 14 5" xfId="8329"/>
    <cellStyle name="Note 2 3 15" xfId="1559"/>
    <cellStyle name="Note 2 3 15 2" xfId="5259"/>
    <cellStyle name="Note 2 3 15 2 2" xfId="12045"/>
    <cellStyle name="Note 2 3 15 3" xfId="6861"/>
    <cellStyle name="Note 2 3 15 3 2" xfId="13646"/>
    <cellStyle name="Note 2 3 15 4" xfId="3946"/>
    <cellStyle name="Note 2 3 15 4 2" xfId="10732"/>
    <cellStyle name="Note 2 3 15 5" xfId="3373"/>
    <cellStyle name="Note 2 3 15 5 2" xfId="10169"/>
    <cellStyle name="Note 2 3 15 6" xfId="8455"/>
    <cellStyle name="Note 2 3 16" xfId="1593"/>
    <cellStyle name="Note 2 3 16 2" xfId="5293"/>
    <cellStyle name="Note 2 3 16 2 2" xfId="12079"/>
    <cellStyle name="Note 2 3 16 3" xfId="6895"/>
    <cellStyle name="Note 2 3 16 3 2" xfId="13680"/>
    <cellStyle name="Note 2 3 16 4" xfId="6417"/>
    <cellStyle name="Note 2 3 16 4 2" xfId="13203"/>
    <cellStyle name="Note 2 3 16 5" xfId="3407"/>
    <cellStyle name="Note 2 3 16 5 2" xfId="10203"/>
    <cellStyle name="Note 2 3 16 6" xfId="8489"/>
    <cellStyle name="Note 2 3 17" xfId="1621"/>
    <cellStyle name="Note 2 3 17 2" xfId="5321"/>
    <cellStyle name="Note 2 3 17 2 2" xfId="12107"/>
    <cellStyle name="Note 2 3 17 3" xfId="6923"/>
    <cellStyle name="Note 2 3 17 3 2" xfId="13708"/>
    <cellStyle name="Note 2 3 17 4" xfId="6568"/>
    <cellStyle name="Note 2 3 17 4 2" xfId="13353"/>
    <cellStyle name="Note 2 3 17 5" xfId="3435"/>
    <cellStyle name="Note 2 3 17 5 2" xfId="10231"/>
    <cellStyle name="Note 2 3 17 6" xfId="8517"/>
    <cellStyle name="Note 2 3 18" xfId="1573"/>
    <cellStyle name="Note 2 3 18 2" xfId="5273"/>
    <cellStyle name="Note 2 3 18 2 2" xfId="12059"/>
    <cellStyle name="Note 2 3 18 3" xfId="6875"/>
    <cellStyle name="Note 2 3 18 3 2" xfId="13660"/>
    <cellStyle name="Note 2 3 18 4" xfId="6220"/>
    <cellStyle name="Note 2 3 18 4 2" xfId="13006"/>
    <cellStyle name="Note 2 3 18 5" xfId="3387"/>
    <cellStyle name="Note 2 3 18 5 2" xfId="10183"/>
    <cellStyle name="Note 2 3 18 6" xfId="8469"/>
    <cellStyle name="Note 2 3 19" xfId="1667"/>
    <cellStyle name="Note 2 3 19 2" xfId="5367"/>
    <cellStyle name="Note 2 3 19 2 2" xfId="12153"/>
    <cellStyle name="Note 2 3 19 3" xfId="6969"/>
    <cellStyle name="Note 2 3 19 3 2" xfId="13754"/>
    <cellStyle name="Note 2 3 19 4" xfId="3863"/>
    <cellStyle name="Note 2 3 19 4 2" xfId="10650"/>
    <cellStyle name="Note 2 3 19 5" xfId="3481"/>
    <cellStyle name="Note 2 3 19 5 2" xfId="10277"/>
    <cellStyle name="Note 2 3 19 6" xfId="8563"/>
    <cellStyle name="Note 2 3 2" xfId="183"/>
    <cellStyle name="Note 2 3 2 2" xfId="655"/>
    <cellStyle name="Note 2 3 2 2 2" xfId="4355"/>
    <cellStyle name="Note 2 3 2 2 2 2" xfId="11141"/>
    <cellStyle name="Note 2 3 2 2 3" xfId="6030"/>
    <cellStyle name="Note 2 3 2 2 3 2" xfId="12816"/>
    <cellStyle name="Note 2 3 2 2 4" xfId="2469"/>
    <cellStyle name="Note 2 3 2 2 4 2" xfId="9286"/>
    <cellStyle name="Note 2 3 2 2 5" xfId="7744"/>
    <cellStyle name="Note 2 3 2 3" xfId="1063"/>
    <cellStyle name="Note 2 3 2 3 2" xfId="4763"/>
    <cellStyle name="Note 2 3 2 3 2 2" xfId="11549"/>
    <cellStyle name="Note 2 3 2 3 3" xfId="7025"/>
    <cellStyle name="Note 2 3 2 3 3 2" xfId="13810"/>
    <cellStyle name="Note 2 3 2 3 4" xfId="2877"/>
    <cellStyle name="Note 2 3 2 3 4 2" xfId="9676"/>
    <cellStyle name="Note 2 3 2 3 5" xfId="7976"/>
    <cellStyle name="Note 2 3 2 4" xfId="3883"/>
    <cellStyle name="Note 2 3 2 4 2" xfId="10669"/>
    <cellStyle name="Note 2 3 2 5" xfId="6828"/>
    <cellStyle name="Note 2 3 2 5 2" xfId="13613"/>
    <cellStyle name="Note 2 3 2 6" xfId="2000"/>
    <cellStyle name="Note 2 3 2 6 2" xfId="8838"/>
    <cellStyle name="Note 2 3 2 7" xfId="7477"/>
    <cellStyle name="Note 2 3 20" xfId="1672"/>
    <cellStyle name="Note 2 3 20 2" xfId="5372"/>
    <cellStyle name="Note 2 3 20 2 2" xfId="12158"/>
    <cellStyle name="Note 2 3 20 3" xfId="6974"/>
    <cellStyle name="Note 2 3 20 3 2" xfId="13759"/>
    <cellStyle name="Note 2 3 20 4" xfId="3747"/>
    <cellStyle name="Note 2 3 20 4 2" xfId="10534"/>
    <cellStyle name="Note 2 3 20 5" xfId="3486"/>
    <cellStyle name="Note 2 3 20 5 2" xfId="10282"/>
    <cellStyle name="Note 2 3 20 6" xfId="8568"/>
    <cellStyle name="Note 2 3 21" xfId="1700"/>
    <cellStyle name="Note 2 3 21 2" xfId="5400"/>
    <cellStyle name="Note 2 3 21 2 2" xfId="12186"/>
    <cellStyle name="Note 2 3 21 3" xfId="7214"/>
    <cellStyle name="Note 2 3 21 3 2" xfId="13999"/>
    <cellStyle name="Note 2 3 21 4" xfId="3514"/>
    <cellStyle name="Note 2 3 21 4 2" xfId="10310"/>
    <cellStyle name="Note 2 3 21 5" xfId="8596"/>
    <cellStyle name="Note 2 3 22" xfId="1789"/>
    <cellStyle name="Note 2 3 22 2" xfId="5489"/>
    <cellStyle name="Note 2 3 22 2 2" xfId="12275"/>
    <cellStyle name="Note 2 3 22 3" xfId="7300"/>
    <cellStyle name="Note 2 3 22 3 2" xfId="14085"/>
    <cellStyle name="Note 2 3 22 4" xfId="3603"/>
    <cellStyle name="Note 2 3 22 4 2" xfId="10396"/>
    <cellStyle name="Note 2 3 22 5" xfId="8682"/>
    <cellStyle name="Note 2 3 23" xfId="1805"/>
    <cellStyle name="Note 2 3 23 2" xfId="5505"/>
    <cellStyle name="Note 2 3 23 2 2" xfId="12291"/>
    <cellStyle name="Note 2 3 23 3" xfId="7316"/>
    <cellStyle name="Note 2 3 23 3 2" xfId="14101"/>
    <cellStyle name="Note 2 3 23 4" xfId="3619"/>
    <cellStyle name="Note 2 3 23 4 2" xfId="10412"/>
    <cellStyle name="Note 2 3 23 5" xfId="8698"/>
    <cellStyle name="Note 2 3 24" xfId="1873"/>
    <cellStyle name="Note 2 3 24 2" xfId="5572"/>
    <cellStyle name="Note 2 3 24 2 2" xfId="12358"/>
    <cellStyle name="Note 2 3 24 3" xfId="7381"/>
    <cellStyle name="Note 2 3 24 3 2" xfId="14166"/>
    <cellStyle name="Note 2 3 24 4" xfId="3676"/>
    <cellStyle name="Note 2 3 24 4 2" xfId="10465"/>
    <cellStyle name="Note 2 3 24 5" xfId="8763"/>
    <cellStyle name="Note 2 3 25" xfId="1903"/>
    <cellStyle name="Note 2 3 25 2" xfId="5602"/>
    <cellStyle name="Note 2 3 25 2 2" xfId="12388"/>
    <cellStyle name="Note 2 3 25 3" xfId="7411"/>
    <cellStyle name="Note 2 3 25 3 2" xfId="14196"/>
    <cellStyle name="Note 2 3 25 4" xfId="3698"/>
    <cellStyle name="Note 2 3 25 4 2" xfId="10486"/>
    <cellStyle name="Note 2 3 25 5" xfId="8793"/>
    <cellStyle name="Note 2 3 26" xfId="1918"/>
    <cellStyle name="Note 2 3 26 2" xfId="5617"/>
    <cellStyle name="Note 2 3 26 2 2" xfId="12403"/>
    <cellStyle name="Note 2 3 26 3" xfId="7426"/>
    <cellStyle name="Note 2 3 26 3 2" xfId="14211"/>
    <cellStyle name="Note 2 3 26 4" xfId="8808"/>
    <cellStyle name="Note 2 3 27" xfId="3852"/>
    <cellStyle name="Note 2 3 27 2" xfId="10639"/>
    <cellStyle name="Note 2 3 28" xfId="6660"/>
    <cellStyle name="Note 2 3 28 2" xfId="13445"/>
    <cellStyle name="Note 2 3 29" xfId="7466"/>
    <cellStyle name="Note 2 3 3" xfId="234"/>
    <cellStyle name="Note 2 3 3 2" xfId="706"/>
    <cellStyle name="Note 2 3 3 2 2" xfId="4406"/>
    <cellStyle name="Note 2 3 3 2 2 2" xfId="11192"/>
    <cellStyle name="Note 2 3 3 2 3" xfId="6278"/>
    <cellStyle name="Note 2 3 3 2 3 2" xfId="13064"/>
    <cellStyle name="Note 2 3 3 2 4" xfId="2520"/>
    <cellStyle name="Note 2 3 3 2 4 2" xfId="9337"/>
    <cellStyle name="Note 2 3 3 2 5" xfId="7775"/>
    <cellStyle name="Note 2 3 3 3" xfId="1114"/>
    <cellStyle name="Note 2 3 3 3 2" xfId="4814"/>
    <cellStyle name="Note 2 3 3 3 2 2" xfId="11600"/>
    <cellStyle name="Note 2 3 3 3 3" xfId="6383"/>
    <cellStyle name="Note 2 3 3 3 3 2" xfId="13169"/>
    <cellStyle name="Note 2 3 3 3 4" xfId="2928"/>
    <cellStyle name="Note 2 3 3 3 4 2" xfId="9727"/>
    <cellStyle name="Note 2 3 3 3 5" xfId="8027"/>
    <cellStyle name="Note 2 3 3 4" xfId="3934"/>
    <cellStyle name="Note 2 3 3 4 2" xfId="10720"/>
    <cellStyle name="Note 2 3 3 5" xfId="6342"/>
    <cellStyle name="Note 2 3 3 5 2" xfId="13128"/>
    <cellStyle name="Note 2 3 3 6" xfId="2051"/>
    <cellStyle name="Note 2 3 3 6 2" xfId="8889"/>
    <cellStyle name="Note 2 3 3 7" xfId="7508"/>
    <cellStyle name="Note 2 3 4" xfId="293"/>
    <cellStyle name="Note 2 3 4 2" xfId="765"/>
    <cellStyle name="Note 2 3 4 2 2" xfId="4465"/>
    <cellStyle name="Note 2 3 4 2 2 2" xfId="11251"/>
    <cellStyle name="Note 2 3 4 2 3" xfId="7110"/>
    <cellStyle name="Note 2 3 4 2 3 2" xfId="13895"/>
    <cellStyle name="Note 2 3 4 2 4" xfId="2579"/>
    <cellStyle name="Note 2 3 4 2 4 2" xfId="9393"/>
    <cellStyle name="Note 2 3 4 2 5" xfId="7808"/>
    <cellStyle name="Note 2 3 4 3" xfId="1170"/>
    <cellStyle name="Note 2 3 4 3 2" xfId="4870"/>
    <cellStyle name="Note 2 3 4 3 2 2" xfId="11656"/>
    <cellStyle name="Note 2 3 4 3 3" xfId="6184"/>
    <cellStyle name="Note 2 3 4 3 3 2" xfId="12970"/>
    <cellStyle name="Note 2 3 4 3 4" xfId="2984"/>
    <cellStyle name="Note 2 3 4 3 4 2" xfId="9783"/>
    <cellStyle name="Note 2 3 4 3 5" xfId="8083"/>
    <cellStyle name="Note 2 3 4 4" xfId="3993"/>
    <cellStyle name="Note 2 3 4 4 2" xfId="10779"/>
    <cellStyle name="Note 2 3 4 5" xfId="6708"/>
    <cellStyle name="Note 2 3 4 5 2" xfId="13493"/>
    <cellStyle name="Note 2 3 4 6" xfId="2110"/>
    <cellStyle name="Note 2 3 4 6 2" xfId="8945"/>
    <cellStyle name="Note 2 3 4 7" xfId="7541"/>
    <cellStyle name="Note 2 3 5" xfId="312"/>
    <cellStyle name="Note 2 3 5 2" xfId="784"/>
    <cellStyle name="Note 2 3 5 2 2" xfId="4484"/>
    <cellStyle name="Note 2 3 5 2 2 2" xfId="11270"/>
    <cellStyle name="Note 2 3 5 2 3" xfId="5875"/>
    <cellStyle name="Note 2 3 5 2 3 2" xfId="12661"/>
    <cellStyle name="Note 2 3 5 2 4" xfId="2598"/>
    <cellStyle name="Note 2 3 5 2 4 2" xfId="9409"/>
    <cellStyle name="Note 2 3 5 2 5" xfId="7817"/>
    <cellStyle name="Note 2 3 5 3" xfId="1186"/>
    <cellStyle name="Note 2 3 5 3 2" xfId="4886"/>
    <cellStyle name="Note 2 3 5 3 2 2" xfId="11672"/>
    <cellStyle name="Note 2 3 5 3 3" xfId="7016"/>
    <cellStyle name="Note 2 3 5 3 3 2" xfId="13801"/>
    <cellStyle name="Note 2 3 5 3 4" xfId="3000"/>
    <cellStyle name="Note 2 3 5 3 4 2" xfId="9799"/>
    <cellStyle name="Note 2 3 5 3 5" xfId="8099"/>
    <cellStyle name="Note 2 3 5 4" xfId="4012"/>
    <cellStyle name="Note 2 3 5 4 2" xfId="10798"/>
    <cellStyle name="Note 2 3 5 5" xfId="4419"/>
    <cellStyle name="Note 2 3 5 5 2" xfId="11205"/>
    <cellStyle name="Note 2 3 5 6" xfId="2129"/>
    <cellStyle name="Note 2 3 5 6 2" xfId="8961"/>
    <cellStyle name="Note 2 3 5 7" xfId="7550"/>
    <cellStyle name="Note 2 3 6" xfId="348"/>
    <cellStyle name="Note 2 3 6 2" xfId="820"/>
    <cellStyle name="Note 2 3 6 2 2" xfId="4520"/>
    <cellStyle name="Note 2 3 6 2 2 2" xfId="11306"/>
    <cellStyle name="Note 2 3 6 2 3" xfId="5913"/>
    <cellStyle name="Note 2 3 6 2 3 2" xfId="12699"/>
    <cellStyle name="Note 2 3 6 2 4" xfId="2634"/>
    <cellStyle name="Note 2 3 6 2 4 2" xfId="9445"/>
    <cellStyle name="Note 2 3 6 2 5" xfId="7838"/>
    <cellStyle name="Note 2 3 6 3" xfId="1222"/>
    <cellStyle name="Note 2 3 6 3 2" xfId="4922"/>
    <cellStyle name="Note 2 3 6 3 2 2" xfId="11708"/>
    <cellStyle name="Note 2 3 6 3 3" xfId="7128"/>
    <cellStyle name="Note 2 3 6 3 3 2" xfId="13913"/>
    <cellStyle name="Note 2 3 6 3 4" xfId="3036"/>
    <cellStyle name="Note 2 3 6 3 4 2" xfId="9835"/>
    <cellStyle name="Note 2 3 6 3 5" xfId="8135"/>
    <cellStyle name="Note 2 3 6 4" xfId="4048"/>
    <cellStyle name="Note 2 3 6 4 2" xfId="10834"/>
    <cellStyle name="Note 2 3 6 5" xfId="7123"/>
    <cellStyle name="Note 2 3 6 5 2" xfId="13908"/>
    <cellStyle name="Note 2 3 6 6" xfId="2165"/>
    <cellStyle name="Note 2 3 6 6 2" xfId="8997"/>
    <cellStyle name="Note 2 3 6 7" xfId="7571"/>
    <cellStyle name="Note 2 3 7" xfId="384"/>
    <cellStyle name="Note 2 3 7 2" xfId="856"/>
    <cellStyle name="Note 2 3 7 2 2" xfId="4556"/>
    <cellStyle name="Note 2 3 7 2 2 2" xfId="11342"/>
    <cellStyle name="Note 2 3 7 2 3" xfId="6099"/>
    <cellStyle name="Note 2 3 7 2 3 2" xfId="12885"/>
    <cellStyle name="Note 2 3 7 2 4" xfId="2670"/>
    <cellStyle name="Note 2 3 7 2 4 2" xfId="9481"/>
    <cellStyle name="Note 2 3 7 2 5" xfId="7859"/>
    <cellStyle name="Note 2 3 7 3" xfId="1258"/>
    <cellStyle name="Note 2 3 7 3 2" xfId="4958"/>
    <cellStyle name="Note 2 3 7 3 2 2" xfId="11744"/>
    <cellStyle name="Note 2 3 7 3 3" xfId="3822"/>
    <cellStyle name="Note 2 3 7 3 3 2" xfId="10609"/>
    <cellStyle name="Note 2 3 7 3 4" xfId="3072"/>
    <cellStyle name="Note 2 3 7 3 4 2" xfId="9871"/>
    <cellStyle name="Note 2 3 7 3 5" xfId="8171"/>
    <cellStyle name="Note 2 3 7 4" xfId="4084"/>
    <cellStyle name="Note 2 3 7 4 2" xfId="10870"/>
    <cellStyle name="Note 2 3 7 5" xfId="6513"/>
    <cellStyle name="Note 2 3 7 5 2" xfId="13298"/>
    <cellStyle name="Note 2 3 7 6" xfId="2201"/>
    <cellStyle name="Note 2 3 7 6 2" xfId="9033"/>
    <cellStyle name="Note 2 3 7 7" xfId="7592"/>
    <cellStyle name="Note 2 3 8" xfId="433"/>
    <cellStyle name="Note 2 3 8 2" xfId="905"/>
    <cellStyle name="Note 2 3 8 2 2" xfId="4605"/>
    <cellStyle name="Note 2 3 8 2 2 2" xfId="11391"/>
    <cellStyle name="Note 2 3 8 2 3" xfId="6050"/>
    <cellStyle name="Note 2 3 8 2 3 2" xfId="12836"/>
    <cellStyle name="Note 2 3 8 2 4" xfId="2719"/>
    <cellStyle name="Note 2 3 8 2 4 2" xfId="9527"/>
    <cellStyle name="Note 2 3 8 2 5" xfId="7885"/>
    <cellStyle name="Note 2 3 8 3" xfId="1304"/>
    <cellStyle name="Note 2 3 8 3 2" xfId="5004"/>
    <cellStyle name="Note 2 3 8 3 2 2" xfId="11790"/>
    <cellStyle name="Note 2 3 8 3 3" xfId="6598"/>
    <cellStyle name="Note 2 3 8 3 3 2" xfId="13383"/>
    <cellStyle name="Note 2 3 8 3 4" xfId="3118"/>
    <cellStyle name="Note 2 3 8 3 4 2" xfId="9917"/>
    <cellStyle name="Note 2 3 8 3 5" xfId="8217"/>
    <cellStyle name="Note 2 3 8 4" xfId="4133"/>
    <cellStyle name="Note 2 3 8 4 2" xfId="10919"/>
    <cellStyle name="Note 2 3 8 5" xfId="7050"/>
    <cellStyle name="Note 2 3 8 5 2" xfId="13835"/>
    <cellStyle name="Note 2 3 8 6" xfId="2250"/>
    <cellStyle name="Note 2 3 8 6 2" xfId="9079"/>
    <cellStyle name="Note 2 3 8 7" xfId="7618"/>
    <cellStyle name="Note 2 3 9" xfId="473"/>
    <cellStyle name="Note 2 3 9 2" xfId="945"/>
    <cellStyle name="Note 2 3 9 2 2" xfId="4645"/>
    <cellStyle name="Note 2 3 9 2 2 2" xfId="11431"/>
    <cellStyle name="Note 2 3 9 2 3" xfId="7180"/>
    <cellStyle name="Note 2 3 9 2 3 2" xfId="13965"/>
    <cellStyle name="Note 2 3 9 2 4" xfId="2759"/>
    <cellStyle name="Note 2 3 9 2 4 2" xfId="9564"/>
    <cellStyle name="Note 2 3 9 2 5" xfId="7906"/>
    <cellStyle name="Note 2 3 9 3" xfId="1341"/>
    <cellStyle name="Note 2 3 9 3 2" xfId="5041"/>
    <cellStyle name="Note 2 3 9 3 2 2" xfId="11827"/>
    <cellStyle name="Note 2 3 9 3 3" xfId="6666"/>
    <cellStyle name="Note 2 3 9 3 3 2" xfId="13451"/>
    <cellStyle name="Note 2 3 9 3 4" xfId="3155"/>
    <cellStyle name="Note 2 3 9 3 4 2" xfId="9954"/>
    <cellStyle name="Note 2 3 9 3 5" xfId="8254"/>
    <cellStyle name="Note 2 3 9 4" xfId="4173"/>
    <cellStyle name="Note 2 3 9 4 2" xfId="10959"/>
    <cellStyle name="Note 2 3 9 5" xfId="7045"/>
    <cellStyle name="Note 2 3 9 5 2" xfId="13830"/>
    <cellStyle name="Note 2 3 9 6" xfId="2290"/>
    <cellStyle name="Note 2 3 9 6 2" xfId="9116"/>
    <cellStyle name="Note 2 3 9 7" xfId="7639"/>
    <cellStyle name="Note 2 30" xfId="3790"/>
    <cellStyle name="Note 2 30 2" xfId="10577"/>
    <cellStyle name="Note 2 31" xfId="6003"/>
    <cellStyle name="Note 2 31 2" xfId="12789"/>
    <cellStyle name="Note 2 32" xfId="7449"/>
    <cellStyle name="Note 2 4" xfId="164"/>
    <cellStyle name="Note 2 4 10" xfId="515"/>
    <cellStyle name="Note 2 4 10 2" xfId="987"/>
    <cellStyle name="Note 2 4 10 2 2" xfId="4687"/>
    <cellStyle name="Note 2 4 10 2 2 2" xfId="11473"/>
    <cellStyle name="Note 2 4 10 2 3" xfId="6386"/>
    <cellStyle name="Note 2 4 10 2 3 2" xfId="13172"/>
    <cellStyle name="Note 2 4 10 2 4" xfId="2801"/>
    <cellStyle name="Note 2 4 10 2 4 2" xfId="9606"/>
    <cellStyle name="Note 2 4 10 2 5" xfId="7930"/>
    <cellStyle name="Note 2 4 10 3" xfId="1383"/>
    <cellStyle name="Note 2 4 10 3 2" xfId="5083"/>
    <cellStyle name="Note 2 4 10 3 2 2" xfId="11869"/>
    <cellStyle name="Note 2 4 10 3 3" xfId="5930"/>
    <cellStyle name="Note 2 4 10 3 3 2" xfId="12716"/>
    <cellStyle name="Note 2 4 10 3 4" xfId="3197"/>
    <cellStyle name="Note 2 4 10 3 4 2" xfId="9996"/>
    <cellStyle name="Note 2 4 10 3 5" xfId="8294"/>
    <cellStyle name="Note 2 4 10 4" xfId="4215"/>
    <cellStyle name="Note 2 4 10 4 2" xfId="11001"/>
    <cellStyle name="Note 2 4 10 5" xfId="5778"/>
    <cellStyle name="Note 2 4 10 5 2" xfId="12564"/>
    <cellStyle name="Note 2 4 10 6" xfId="2332"/>
    <cellStyle name="Note 2 4 10 6 2" xfId="9158"/>
    <cellStyle name="Note 2 4 10 7" xfId="7663"/>
    <cellStyle name="Note 2 4 11" xfId="554"/>
    <cellStyle name="Note 2 4 11 2" xfId="1026"/>
    <cellStyle name="Note 2 4 11 2 2" xfId="4726"/>
    <cellStyle name="Note 2 4 11 2 2 2" xfId="11512"/>
    <cellStyle name="Note 2 4 11 2 3" xfId="4569"/>
    <cellStyle name="Note 2 4 11 2 3 2" xfId="11355"/>
    <cellStyle name="Note 2 4 11 2 4" xfId="2840"/>
    <cellStyle name="Note 2 4 11 2 4 2" xfId="9642"/>
    <cellStyle name="Note 2 4 11 2 5" xfId="7951"/>
    <cellStyle name="Note 2 4 11 3" xfId="1419"/>
    <cellStyle name="Note 2 4 11 3 2" xfId="5119"/>
    <cellStyle name="Note 2 4 11 3 2 2" xfId="11905"/>
    <cellStyle name="Note 2 4 11 3 3" xfId="6368"/>
    <cellStyle name="Note 2 4 11 3 3 2" xfId="13154"/>
    <cellStyle name="Note 2 4 11 3 4" xfId="3233"/>
    <cellStyle name="Note 2 4 11 3 4 2" xfId="10032"/>
    <cellStyle name="Note 2 4 11 3 5" xfId="8320"/>
    <cellStyle name="Note 2 4 11 4" xfId="4254"/>
    <cellStyle name="Note 2 4 11 4 2" xfId="11040"/>
    <cellStyle name="Note 2 4 11 5" xfId="6195"/>
    <cellStyle name="Note 2 4 11 5 2" xfId="12981"/>
    <cellStyle name="Note 2 4 11 6" xfId="2371"/>
    <cellStyle name="Note 2 4 11 6 2" xfId="9194"/>
    <cellStyle name="Note 2 4 11 7" xfId="7684"/>
    <cellStyle name="Note 2 4 12" xfId="642"/>
    <cellStyle name="Note 2 4 12 2" xfId="4342"/>
    <cellStyle name="Note 2 4 12 2 2" xfId="11128"/>
    <cellStyle name="Note 2 4 12 3" xfId="6604"/>
    <cellStyle name="Note 2 4 12 3 2" xfId="13389"/>
    <cellStyle name="Note 2 4 12 4" xfId="2456"/>
    <cellStyle name="Note 2 4 12 4 2" xfId="9273"/>
    <cellStyle name="Note 2 4 12 5" xfId="7736"/>
    <cellStyle name="Note 2 4 13" xfId="1051"/>
    <cellStyle name="Note 2 4 13 2" xfId="4751"/>
    <cellStyle name="Note 2 4 13 2 2" xfId="11537"/>
    <cellStyle name="Note 2 4 13 3" xfId="6476"/>
    <cellStyle name="Note 2 4 13 3 2" xfId="13261"/>
    <cellStyle name="Note 2 4 13 4" xfId="2865"/>
    <cellStyle name="Note 2 4 13 4 2" xfId="9664"/>
    <cellStyle name="Note 2 4 13 5" xfId="7964"/>
    <cellStyle name="Note 2 4 14" xfId="1428"/>
    <cellStyle name="Note 2 4 14 2" xfId="5128"/>
    <cellStyle name="Note 2 4 14 2 2" xfId="11914"/>
    <cellStyle name="Note 2 4 14 3" xfId="6611"/>
    <cellStyle name="Note 2 4 14 3 2" xfId="13396"/>
    <cellStyle name="Note 2 4 14 4" xfId="3242"/>
    <cellStyle name="Note 2 4 14 4 2" xfId="10041"/>
    <cellStyle name="Note 2 4 14 5" xfId="8327"/>
    <cellStyle name="Note 2 4 15" xfId="1563"/>
    <cellStyle name="Note 2 4 15 2" xfId="5263"/>
    <cellStyle name="Note 2 4 15 2 2" xfId="12049"/>
    <cellStyle name="Note 2 4 15 3" xfId="6865"/>
    <cellStyle name="Note 2 4 15 3 2" xfId="13650"/>
    <cellStyle name="Note 2 4 15 4" xfId="7032"/>
    <cellStyle name="Note 2 4 15 4 2" xfId="13817"/>
    <cellStyle name="Note 2 4 15 5" xfId="3377"/>
    <cellStyle name="Note 2 4 15 5 2" xfId="10173"/>
    <cellStyle name="Note 2 4 15 6" xfId="8459"/>
    <cellStyle name="Note 2 4 16" xfId="1597"/>
    <cellStyle name="Note 2 4 16 2" xfId="5297"/>
    <cellStyle name="Note 2 4 16 2 2" xfId="12083"/>
    <cellStyle name="Note 2 4 16 3" xfId="6899"/>
    <cellStyle name="Note 2 4 16 3 2" xfId="13684"/>
    <cellStyle name="Note 2 4 16 4" xfId="6025"/>
    <cellStyle name="Note 2 4 16 4 2" xfId="12811"/>
    <cellStyle name="Note 2 4 16 5" xfId="3411"/>
    <cellStyle name="Note 2 4 16 5 2" xfId="10207"/>
    <cellStyle name="Note 2 4 16 6" xfId="8493"/>
    <cellStyle name="Note 2 4 17" xfId="1625"/>
    <cellStyle name="Note 2 4 17 2" xfId="5325"/>
    <cellStyle name="Note 2 4 17 2 2" xfId="12111"/>
    <cellStyle name="Note 2 4 17 3" xfId="6927"/>
    <cellStyle name="Note 2 4 17 3 2" xfId="13712"/>
    <cellStyle name="Note 2 4 17 4" xfId="5995"/>
    <cellStyle name="Note 2 4 17 4 2" xfId="12781"/>
    <cellStyle name="Note 2 4 17 5" xfId="3439"/>
    <cellStyle name="Note 2 4 17 5 2" xfId="10235"/>
    <cellStyle name="Note 2 4 17 6" xfId="8521"/>
    <cellStyle name="Note 2 4 18" xfId="1461"/>
    <cellStyle name="Note 2 4 18 2" xfId="5161"/>
    <cellStyle name="Note 2 4 18 2 2" xfId="11947"/>
    <cellStyle name="Note 2 4 18 3" xfId="6765"/>
    <cellStyle name="Note 2 4 18 3 2" xfId="13550"/>
    <cellStyle name="Note 2 4 18 4" xfId="6681"/>
    <cellStyle name="Note 2 4 18 4 2" xfId="13466"/>
    <cellStyle name="Note 2 4 18 5" xfId="3275"/>
    <cellStyle name="Note 2 4 18 5 2" xfId="10074"/>
    <cellStyle name="Note 2 4 18 6" xfId="8360"/>
    <cellStyle name="Note 2 4 19" xfId="1670"/>
    <cellStyle name="Note 2 4 19 2" xfId="5370"/>
    <cellStyle name="Note 2 4 19 2 2" xfId="12156"/>
    <cellStyle name="Note 2 4 19 3" xfId="6972"/>
    <cellStyle name="Note 2 4 19 3 2" xfId="13757"/>
    <cellStyle name="Note 2 4 19 4" xfId="3776"/>
    <cellStyle name="Note 2 4 19 4 2" xfId="10563"/>
    <cellStyle name="Note 2 4 19 5" xfId="3484"/>
    <cellStyle name="Note 2 4 19 5 2" xfId="10280"/>
    <cellStyle name="Note 2 4 19 6" xfId="8566"/>
    <cellStyle name="Note 2 4 2" xfId="179"/>
    <cellStyle name="Note 2 4 2 2" xfId="651"/>
    <cellStyle name="Note 2 4 2 2 2" xfId="4351"/>
    <cellStyle name="Note 2 4 2 2 2 2" xfId="11137"/>
    <cellStyle name="Note 2 4 2 2 3" xfId="5984"/>
    <cellStyle name="Note 2 4 2 2 3 2" xfId="12770"/>
    <cellStyle name="Note 2 4 2 2 4" xfId="2465"/>
    <cellStyle name="Note 2 4 2 2 4 2" xfId="9282"/>
    <cellStyle name="Note 2 4 2 2 5" xfId="7742"/>
    <cellStyle name="Note 2 4 2 3" xfId="1059"/>
    <cellStyle name="Note 2 4 2 3 2" xfId="4759"/>
    <cellStyle name="Note 2 4 2 3 2 2" xfId="11545"/>
    <cellStyle name="Note 2 4 2 3 3" xfId="7121"/>
    <cellStyle name="Note 2 4 2 3 3 2" xfId="13906"/>
    <cellStyle name="Note 2 4 2 3 4" xfId="2873"/>
    <cellStyle name="Note 2 4 2 3 4 2" xfId="9672"/>
    <cellStyle name="Note 2 4 2 3 5" xfId="7972"/>
    <cellStyle name="Note 2 4 2 4" xfId="3879"/>
    <cellStyle name="Note 2 4 2 4 2" xfId="10665"/>
    <cellStyle name="Note 2 4 2 5" xfId="7061"/>
    <cellStyle name="Note 2 4 2 5 2" xfId="13846"/>
    <cellStyle name="Note 2 4 2 6" xfId="1996"/>
    <cellStyle name="Note 2 4 2 6 2" xfId="8834"/>
    <cellStyle name="Note 2 4 2 7" xfId="7475"/>
    <cellStyle name="Note 2 4 20" xfId="1551"/>
    <cellStyle name="Note 2 4 20 2" xfId="5251"/>
    <cellStyle name="Note 2 4 20 2 2" xfId="12037"/>
    <cellStyle name="Note 2 4 20 3" xfId="6853"/>
    <cellStyle name="Note 2 4 20 3 2" xfId="13638"/>
    <cellStyle name="Note 2 4 20 4" xfId="5973"/>
    <cellStyle name="Note 2 4 20 4 2" xfId="12759"/>
    <cellStyle name="Note 2 4 20 5" xfId="3365"/>
    <cellStyle name="Note 2 4 20 5 2" xfId="10161"/>
    <cellStyle name="Note 2 4 20 6" xfId="8447"/>
    <cellStyle name="Note 2 4 21" xfId="1698"/>
    <cellStyle name="Note 2 4 21 2" xfId="5398"/>
    <cellStyle name="Note 2 4 21 2 2" xfId="12184"/>
    <cellStyle name="Note 2 4 21 3" xfId="7212"/>
    <cellStyle name="Note 2 4 21 3 2" xfId="13997"/>
    <cellStyle name="Note 2 4 21 4" xfId="3512"/>
    <cellStyle name="Note 2 4 21 4 2" xfId="10308"/>
    <cellStyle name="Note 2 4 21 5" xfId="8594"/>
    <cellStyle name="Note 2 4 22" xfId="1793"/>
    <cellStyle name="Note 2 4 22 2" xfId="5493"/>
    <cellStyle name="Note 2 4 22 2 2" xfId="12279"/>
    <cellStyle name="Note 2 4 22 3" xfId="7304"/>
    <cellStyle name="Note 2 4 22 3 2" xfId="14089"/>
    <cellStyle name="Note 2 4 22 4" xfId="3607"/>
    <cellStyle name="Note 2 4 22 4 2" xfId="10400"/>
    <cellStyle name="Note 2 4 22 5" xfId="8686"/>
    <cellStyle name="Note 2 4 23" xfId="1809"/>
    <cellStyle name="Note 2 4 23 2" xfId="5509"/>
    <cellStyle name="Note 2 4 23 2 2" xfId="12295"/>
    <cellStyle name="Note 2 4 23 3" xfId="7320"/>
    <cellStyle name="Note 2 4 23 3 2" xfId="14105"/>
    <cellStyle name="Note 2 4 23 4" xfId="3623"/>
    <cellStyle name="Note 2 4 23 4 2" xfId="10416"/>
    <cellStyle name="Note 2 4 23 5" xfId="8702"/>
    <cellStyle name="Note 2 4 24" xfId="1877"/>
    <cellStyle name="Note 2 4 24 2" xfId="5576"/>
    <cellStyle name="Note 2 4 24 2 2" xfId="12362"/>
    <cellStyle name="Note 2 4 24 3" xfId="7385"/>
    <cellStyle name="Note 2 4 24 3 2" xfId="14170"/>
    <cellStyle name="Note 2 4 24 4" xfId="3680"/>
    <cellStyle name="Note 2 4 24 4 2" xfId="10469"/>
    <cellStyle name="Note 2 4 24 5" xfId="8767"/>
    <cellStyle name="Note 2 4 25" xfId="1907"/>
    <cellStyle name="Note 2 4 25 2" xfId="5606"/>
    <cellStyle name="Note 2 4 25 2 2" xfId="12392"/>
    <cellStyle name="Note 2 4 25 3" xfId="7415"/>
    <cellStyle name="Note 2 4 25 3 2" xfId="14200"/>
    <cellStyle name="Note 2 4 25 4" xfId="3701"/>
    <cellStyle name="Note 2 4 25 4 2" xfId="10489"/>
    <cellStyle name="Note 2 4 25 5" xfId="8797"/>
    <cellStyle name="Note 2 4 26" xfId="1921"/>
    <cellStyle name="Note 2 4 26 2" xfId="5620"/>
    <cellStyle name="Note 2 4 26 2 2" xfId="12406"/>
    <cellStyle name="Note 2 4 26 3" xfId="7429"/>
    <cellStyle name="Note 2 4 26 3 2" xfId="14214"/>
    <cellStyle name="Note 2 4 26 4" xfId="8811"/>
    <cellStyle name="Note 2 4 27" xfId="3864"/>
    <cellStyle name="Note 2 4 27 2" xfId="10651"/>
    <cellStyle name="Note 2 4 28" xfId="6525"/>
    <cellStyle name="Note 2 4 28 2" xfId="13310"/>
    <cellStyle name="Note 2 4 29" xfId="7470"/>
    <cellStyle name="Note 2 4 3" xfId="238"/>
    <cellStyle name="Note 2 4 3 2" xfId="710"/>
    <cellStyle name="Note 2 4 3 2 2" xfId="4410"/>
    <cellStyle name="Note 2 4 3 2 2 2" xfId="11196"/>
    <cellStyle name="Note 2 4 3 2 3" xfId="5814"/>
    <cellStyle name="Note 2 4 3 2 3 2" xfId="12600"/>
    <cellStyle name="Note 2 4 3 2 4" xfId="2524"/>
    <cellStyle name="Note 2 4 3 2 4 2" xfId="9341"/>
    <cellStyle name="Note 2 4 3 2 5" xfId="7777"/>
    <cellStyle name="Note 2 4 3 3" xfId="1118"/>
    <cellStyle name="Note 2 4 3 3 2" xfId="4818"/>
    <cellStyle name="Note 2 4 3 3 2 2" xfId="11604"/>
    <cellStyle name="Note 2 4 3 3 3" xfId="5931"/>
    <cellStyle name="Note 2 4 3 3 3 2" xfId="12717"/>
    <cellStyle name="Note 2 4 3 3 4" xfId="2932"/>
    <cellStyle name="Note 2 4 3 3 4 2" xfId="9731"/>
    <cellStyle name="Note 2 4 3 3 5" xfId="8031"/>
    <cellStyle name="Note 2 4 3 4" xfId="3938"/>
    <cellStyle name="Note 2 4 3 4 2" xfId="10724"/>
    <cellStyle name="Note 2 4 3 5" xfId="5898"/>
    <cellStyle name="Note 2 4 3 5 2" xfId="12684"/>
    <cellStyle name="Note 2 4 3 6" xfId="2055"/>
    <cellStyle name="Note 2 4 3 6 2" xfId="8893"/>
    <cellStyle name="Note 2 4 3 7" xfId="7510"/>
    <cellStyle name="Note 2 4 4" xfId="297"/>
    <cellStyle name="Note 2 4 4 2" xfId="769"/>
    <cellStyle name="Note 2 4 4 2 2" xfId="4469"/>
    <cellStyle name="Note 2 4 4 2 2 2" xfId="11255"/>
    <cellStyle name="Note 2 4 4 2 3" xfId="6418"/>
    <cellStyle name="Note 2 4 4 2 3 2" xfId="13204"/>
    <cellStyle name="Note 2 4 4 2 4" xfId="2583"/>
    <cellStyle name="Note 2 4 4 2 4 2" xfId="9397"/>
    <cellStyle name="Note 2 4 4 2 5" xfId="7810"/>
    <cellStyle name="Note 2 4 4 3" xfId="1174"/>
    <cellStyle name="Note 2 4 4 3 2" xfId="4874"/>
    <cellStyle name="Note 2 4 4 3 2 2" xfId="11660"/>
    <cellStyle name="Note 2 4 4 3 3" xfId="5692"/>
    <cellStyle name="Note 2 4 4 3 3 2" xfId="12478"/>
    <cellStyle name="Note 2 4 4 3 4" xfId="2988"/>
    <cellStyle name="Note 2 4 4 3 4 2" xfId="9787"/>
    <cellStyle name="Note 2 4 4 3 5" xfId="8087"/>
    <cellStyle name="Note 2 4 4 4" xfId="3997"/>
    <cellStyle name="Note 2 4 4 4 2" xfId="10783"/>
    <cellStyle name="Note 2 4 4 5" xfId="6327"/>
    <cellStyle name="Note 2 4 4 5 2" xfId="13113"/>
    <cellStyle name="Note 2 4 4 6" xfId="2114"/>
    <cellStyle name="Note 2 4 4 6 2" xfId="8949"/>
    <cellStyle name="Note 2 4 4 7" xfId="7543"/>
    <cellStyle name="Note 2 4 5" xfId="316"/>
    <cellStyle name="Note 2 4 5 2" xfId="788"/>
    <cellStyle name="Note 2 4 5 2 2" xfId="4488"/>
    <cellStyle name="Note 2 4 5 2 2 2" xfId="11274"/>
    <cellStyle name="Note 2 4 5 2 3" xfId="6571"/>
    <cellStyle name="Note 2 4 5 2 3 2" xfId="13356"/>
    <cellStyle name="Note 2 4 5 2 4" xfId="2602"/>
    <cellStyle name="Note 2 4 5 2 4 2" xfId="9413"/>
    <cellStyle name="Note 2 4 5 2 5" xfId="7819"/>
    <cellStyle name="Note 2 4 5 3" xfId="1190"/>
    <cellStyle name="Note 2 4 5 3 2" xfId="4890"/>
    <cellStyle name="Note 2 4 5 3 2 2" xfId="11676"/>
    <cellStyle name="Note 2 4 5 3 3" xfId="6757"/>
    <cellStyle name="Note 2 4 5 3 3 2" xfId="13542"/>
    <cellStyle name="Note 2 4 5 3 4" xfId="3004"/>
    <cellStyle name="Note 2 4 5 3 4 2" xfId="9803"/>
    <cellStyle name="Note 2 4 5 3 5" xfId="8103"/>
    <cellStyle name="Note 2 4 5 4" xfId="4016"/>
    <cellStyle name="Note 2 4 5 4 2" xfId="10802"/>
    <cellStyle name="Note 2 4 5 5" xfId="3829"/>
    <cellStyle name="Note 2 4 5 5 2" xfId="10616"/>
    <cellStyle name="Note 2 4 5 6" xfId="2133"/>
    <cellStyle name="Note 2 4 5 6 2" xfId="8965"/>
    <cellStyle name="Note 2 4 5 7" xfId="7552"/>
    <cellStyle name="Note 2 4 6" xfId="352"/>
    <cellStyle name="Note 2 4 6 2" xfId="824"/>
    <cellStyle name="Note 2 4 6 2 2" xfId="4524"/>
    <cellStyle name="Note 2 4 6 2 2 2" xfId="11310"/>
    <cellStyle name="Note 2 4 6 2 3" xfId="5754"/>
    <cellStyle name="Note 2 4 6 2 3 2" xfId="12540"/>
    <cellStyle name="Note 2 4 6 2 4" xfId="2638"/>
    <cellStyle name="Note 2 4 6 2 4 2" xfId="9449"/>
    <cellStyle name="Note 2 4 6 2 5" xfId="7840"/>
    <cellStyle name="Note 2 4 6 3" xfId="1226"/>
    <cellStyle name="Note 2 4 6 3 2" xfId="4926"/>
    <cellStyle name="Note 2 4 6 3 2 2" xfId="11712"/>
    <cellStyle name="Note 2 4 6 3 3" xfId="7018"/>
    <cellStyle name="Note 2 4 6 3 3 2" xfId="13803"/>
    <cellStyle name="Note 2 4 6 3 4" xfId="3040"/>
    <cellStyle name="Note 2 4 6 3 4 2" xfId="9839"/>
    <cellStyle name="Note 2 4 6 3 5" xfId="8139"/>
    <cellStyle name="Note 2 4 6 4" xfId="4052"/>
    <cellStyle name="Note 2 4 6 4 2" xfId="10838"/>
    <cellStyle name="Note 2 4 6 5" xfId="7027"/>
    <cellStyle name="Note 2 4 6 5 2" xfId="13812"/>
    <cellStyle name="Note 2 4 6 6" xfId="2169"/>
    <cellStyle name="Note 2 4 6 6 2" xfId="9001"/>
    <cellStyle name="Note 2 4 6 7" xfId="7573"/>
    <cellStyle name="Note 2 4 7" xfId="388"/>
    <cellStyle name="Note 2 4 7 2" xfId="860"/>
    <cellStyle name="Note 2 4 7 2 2" xfId="4560"/>
    <cellStyle name="Note 2 4 7 2 2 2" xfId="11346"/>
    <cellStyle name="Note 2 4 7 2 3" xfId="7159"/>
    <cellStyle name="Note 2 4 7 2 3 2" xfId="13944"/>
    <cellStyle name="Note 2 4 7 2 4" xfId="2674"/>
    <cellStyle name="Note 2 4 7 2 4 2" xfId="9485"/>
    <cellStyle name="Note 2 4 7 2 5" xfId="7861"/>
    <cellStyle name="Note 2 4 7 3" xfId="1262"/>
    <cellStyle name="Note 2 4 7 3 2" xfId="4962"/>
    <cellStyle name="Note 2 4 7 3 2 2" xfId="11748"/>
    <cellStyle name="Note 2 4 7 3 3" xfId="4734"/>
    <cellStyle name="Note 2 4 7 3 3 2" xfId="11520"/>
    <cellStyle name="Note 2 4 7 3 4" xfId="3076"/>
    <cellStyle name="Note 2 4 7 3 4 2" xfId="9875"/>
    <cellStyle name="Note 2 4 7 3 5" xfId="8175"/>
    <cellStyle name="Note 2 4 7 4" xfId="4088"/>
    <cellStyle name="Note 2 4 7 4 2" xfId="10874"/>
    <cellStyle name="Note 2 4 7 5" xfId="6103"/>
    <cellStyle name="Note 2 4 7 5 2" xfId="12889"/>
    <cellStyle name="Note 2 4 7 6" xfId="2205"/>
    <cellStyle name="Note 2 4 7 6 2" xfId="9037"/>
    <cellStyle name="Note 2 4 7 7" xfId="7594"/>
    <cellStyle name="Note 2 4 8" xfId="437"/>
    <cellStyle name="Note 2 4 8 2" xfId="909"/>
    <cellStyle name="Note 2 4 8 2 2" xfId="4609"/>
    <cellStyle name="Note 2 4 8 2 2 2" xfId="11395"/>
    <cellStyle name="Note 2 4 8 2 3" xfId="6034"/>
    <cellStyle name="Note 2 4 8 2 3 2" xfId="12820"/>
    <cellStyle name="Note 2 4 8 2 4" xfId="2723"/>
    <cellStyle name="Note 2 4 8 2 4 2" xfId="9531"/>
    <cellStyle name="Note 2 4 8 2 5" xfId="7887"/>
    <cellStyle name="Note 2 4 8 3" xfId="1308"/>
    <cellStyle name="Note 2 4 8 3 2" xfId="5008"/>
    <cellStyle name="Note 2 4 8 3 2 2" xfId="11794"/>
    <cellStyle name="Note 2 4 8 3 3" xfId="6204"/>
    <cellStyle name="Note 2 4 8 3 3 2" xfId="12990"/>
    <cellStyle name="Note 2 4 8 3 4" xfId="3122"/>
    <cellStyle name="Note 2 4 8 3 4 2" xfId="9921"/>
    <cellStyle name="Note 2 4 8 3 5" xfId="8221"/>
    <cellStyle name="Note 2 4 8 4" xfId="4137"/>
    <cellStyle name="Note 2 4 8 4 2" xfId="10923"/>
    <cellStyle name="Note 2 4 8 5" xfId="6063"/>
    <cellStyle name="Note 2 4 8 5 2" xfId="12849"/>
    <cellStyle name="Note 2 4 8 6" xfId="2254"/>
    <cellStyle name="Note 2 4 8 6 2" xfId="9083"/>
    <cellStyle name="Note 2 4 8 7" xfId="7620"/>
    <cellStyle name="Note 2 4 9" xfId="477"/>
    <cellStyle name="Note 2 4 9 2" xfId="949"/>
    <cellStyle name="Note 2 4 9 2 2" xfId="4649"/>
    <cellStyle name="Note 2 4 9 2 2 2" xfId="11435"/>
    <cellStyle name="Note 2 4 9 2 3" xfId="7004"/>
    <cellStyle name="Note 2 4 9 2 3 2" xfId="13789"/>
    <cellStyle name="Note 2 4 9 2 4" xfId="2763"/>
    <cellStyle name="Note 2 4 9 2 4 2" xfId="9568"/>
    <cellStyle name="Note 2 4 9 2 5" xfId="7908"/>
    <cellStyle name="Note 2 4 9 3" xfId="1345"/>
    <cellStyle name="Note 2 4 9 3 2" xfId="5045"/>
    <cellStyle name="Note 2 4 9 3 2 2" xfId="11831"/>
    <cellStyle name="Note 2 4 9 3 3" xfId="6661"/>
    <cellStyle name="Note 2 4 9 3 3 2" xfId="13446"/>
    <cellStyle name="Note 2 4 9 3 4" xfId="3159"/>
    <cellStyle name="Note 2 4 9 3 4 2" xfId="9958"/>
    <cellStyle name="Note 2 4 9 3 5" xfId="8258"/>
    <cellStyle name="Note 2 4 9 4" xfId="4177"/>
    <cellStyle name="Note 2 4 9 4 2" xfId="10963"/>
    <cellStyle name="Note 2 4 9 5" xfId="6062"/>
    <cellStyle name="Note 2 4 9 5 2" xfId="12848"/>
    <cellStyle name="Note 2 4 9 6" xfId="2294"/>
    <cellStyle name="Note 2 4 9 6 2" xfId="9120"/>
    <cellStyle name="Note 2 4 9 7" xfId="7641"/>
    <cellStyle name="Note 2 5" xfId="203"/>
    <cellStyle name="Note 2 5 2" xfId="675"/>
    <cellStyle name="Note 2 5 2 2" xfId="4375"/>
    <cellStyle name="Note 2 5 2 2 2" xfId="11161"/>
    <cellStyle name="Note 2 5 2 3" xfId="5700"/>
    <cellStyle name="Note 2 5 2 3 2" xfId="12486"/>
    <cellStyle name="Note 2 5 2 4" xfId="2489"/>
    <cellStyle name="Note 2 5 2 4 2" xfId="9306"/>
    <cellStyle name="Note 2 5 2 5" xfId="7756"/>
    <cellStyle name="Note 2 5 3" xfId="1083"/>
    <cellStyle name="Note 2 5 3 2" xfId="4783"/>
    <cellStyle name="Note 2 5 3 2 2" xfId="11569"/>
    <cellStyle name="Note 2 5 3 3" xfId="6629"/>
    <cellStyle name="Note 2 5 3 3 2" xfId="13414"/>
    <cellStyle name="Note 2 5 3 4" xfId="2897"/>
    <cellStyle name="Note 2 5 3 4 2" xfId="9696"/>
    <cellStyle name="Note 2 5 3 5" xfId="7996"/>
    <cellStyle name="Note 2 5 4" xfId="3903"/>
    <cellStyle name="Note 2 5 4 2" xfId="10689"/>
    <cellStyle name="Note 2 5 5" xfId="6227"/>
    <cellStyle name="Note 2 5 5 2" xfId="13013"/>
    <cellStyle name="Note 2 5 6" xfId="2020"/>
    <cellStyle name="Note 2 5 6 2" xfId="8858"/>
    <cellStyle name="Note 2 5 7" xfId="7489"/>
    <cellStyle name="Note 2 6" xfId="214"/>
    <cellStyle name="Note 2 6 2" xfId="686"/>
    <cellStyle name="Note 2 6 2 2" xfId="4386"/>
    <cellStyle name="Note 2 6 2 2 2" xfId="11172"/>
    <cellStyle name="Note 2 6 2 3" xfId="6431"/>
    <cellStyle name="Note 2 6 2 3 2" xfId="13217"/>
    <cellStyle name="Note 2 6 2 4" xfId="2500"/>
    <cellStyle name="Note 2 6 2 4 2" xfId="9317"/>
    <cellStyle name="Note 2 6 2 5" xfId="7763"/>
    <cellStyle name="Note 2 6 3" xfId="1094"/>
    <cellStyle name="Note 2 6 3 2" xfId="4794"/>
    <cellStyle name="Note 2 6 3 2 2" xfId="11580"/>
    <cellStyle name="Note 2 6 3 3" xfId="5747"/>
    <cellStyle name="Note 2 6 3 3 2" xfId="12533"/>
    <cellStyle name="Note 2 6 3 4" xfId="2908"/>
    <cellStyle name="Note 2 6 3 4 2" xfId="9707"/>
    <cellStyle name="Note 2 6 3 5" xfId="8007"/>
    <cellStyle name="Note 2 6 4" xfId="3914"/>
    <cellStyle name="Note 2 6 4 2" xfId="10700"/>
    <cellStyle name="Note 2 6 5" xfId="6457"/>
    <cellStyle name="Note 2 6 5 2" xfId="13242"/>
    <cellStyle name="Note 2 6 6" xfId="2031"/>
    <cellStyle name="Note 2 6 6 2" xfId="8869"/>
    <cellStyle name="Note 2 6 7" xfId="7496"/>
    <cellStyle name="Note 2 7" xfId="265"/>
    <cellStyle name="Note 2 7 2" xfId="737"/>
    <cellStyle name="Note 2 7 2 2" xfId="4437"/>
    <cellStyle name="Note 2 7 2 2 2" xfId="11223"/>
    <cellStyle name="Note 2 7 2 3" xfId="5966"/>
    <cellStyle name="Note 2 7 2 3 2" xfId="12752"/>
    <cellStyle name="Note 2 7 2 4" xfId="2551"/>
    <cellStyle name="Note 2 7 2 4 2" xfId="9365"/>
    <cellStyle name="Note 2 7 2 5" xfId="7792"/>
    <cellStyle name="Note 2 7 3" xfId="1142"/>
    <cellStyle name="Note 2 7 3 2" xfId="4842"/>
    <cellStyle name="Note 2 7 3 2 2" xfId="11628"/>
    <cellStyle name="Note 2 7 3 3" xfId="7171"/>
    <cellStyle name="Note 2 7 3 3 2" xfId="13956"/>
    <cellStyle name="Note 2 7 3 4" xfId="2956"/>
    <cellStyle name="Note 2 7 3 4 2" xfId="9755"/>
    <cellStyle name="Note 2 7 3 5" xfId="8055"/>
    <cellStyle name="Note 2 7 4" xfId="3965"/>
    <cellStyle name="Note 2 7 4 2" xfId="10751"/>
    <cellStyle name="Note 2 7 5" xfId="6094"/>
    <cellStyle name="Note 2 7 5 2" xfId="12880"/>
    <cellStyle name="Note 2 7 6" xfId="2082"/>
    <cellStyle name="Note 2 7 6 2" xfId="8917"/>
    <cellStyle name="Note 2 7 7" xfId="7525"/>
    <cellStyle name="Note 2 8" xfId="285"/>
    <cellStyle name="Note 2 8 2" xfId="757"/>
    <cellStyle name="Note 2 8 2 2" xfId="4457"/>
    <cellStyle name="Note 2 8 2 2 2" xfId="11243"/>
    <cellStyle name="Note 2 8 2 3" xfId="6492"/>
    <cellStyle name="Note 2 8 2 3 2" xfId="13277"/>
    <cellStyle name="Note 2 8 2 4" xfId="2571"/>
    <cellStyle name="Note 2 8 2 4 2" xfId="9385"/>
    <cellStyle name="Note 2 8 2 5" xfId="7803"/>
    <cellStyle name="Note 2 8 3" xfId="1162"/>
    <cellStyle name="Note 2 8 3 2" xfId="4862"/>
    <cellStyle name="Note 2 8 3 2 2" xfId="11648"/>
    <cellStyle name="Note 2 8 3 3" xfId="5876"/>
    <cellStyle name="Note 2 8 3 3 2" xfId="12662"/>
    <cellStyle name="Note 2 8 3 4" xfId="2976"/>
    <cellStyle name="Note 2 8 3 4 2" xfId="9775"/>
    <cellStyle name="Note 2 8 3 5" xfId="8075"/>
    <cellStyle name="Note 2 8 4" xfId="3985"/>
    <cellStyle name="Note 2 8 4 2" xfId="10771"/>
    <cellStyle name="Note 2 8 5" xfId="5922"/>
    <cellStyle name="Note 2 8 5 2" xfId="12708"/>
    <cellStyle name="Note 2 8 6" xfId="2102"/>
    <cellStyle name="Note 2 8 6 2" xfId="8937"/>
    <cellStyle name="Note 2 8 7" xfId="7536"/>
    <cellStyle name="Note 2 9" xfId="328"/>
    <cellStyle name="Note 2 9 2" xfId="800"/>
    <cellStyle name="Note 2 9 2 2" xfId="4500"/>
    <cellStyle name="Note 2 9 2 2 2" xfId="11286"/>
    <cellStyle name="Note 2 9 2 3" xfId="6445"/>
    <cellStyle name="Note 2 9 2 3 2" xfId="13230"/>
    <cellStyle name="Note 2 9 2 4" xfId="2614"/>
    <cellStyle name="Note 2 9 2 4 2" xfId="9425"/>
    <cellStyle name="Note 2 9 2 5" xfId="7826"/>
    <cellStyle name="Note 2 9 3" xfId="1202"/>
    <cellStyle name="Note 2 9 3 2" xfId="4902"/>
    <cellStyle name="Note 2 9 3 2 2" xfId="11688"/>
    <cellStyle name="Note 2 9 3 3" xfId="5868"/>
    <cellStyle name="Note 2 9 3 3 2" xfId="12654"/>
    <cellStyle name="Note 2 9 3 4" xfId="3016"/>
    <cellStyle name="Note 2 9 3 4 2" xfId="9815"/>
    <cellStyle name="Note 2 9 3 5" xfId="8115"/>
    <cellStyle name="Note 2 9 4" xfId="4028"/>
    <cellStyle name="Note 2 9 4 2" xfId="10814"/>
    <cellStyle name="Note 2 9 5" xfId="6601"/>
    <cellStyle name="Note 2 9 5 2" xfId="13386"/>
    <cellStyle name="Note 2 9 6" xfId="2145"/>
    <cellStyle name="Note 2 9 6 2" xfId="8977"/>
    <cellStyle name="Note 2 9 7" xfId="7559"/>
    <cellStyle name="Note 3" xfId="108"/>
    <cellStyle name="Note 3 10" xfId="500"/>
    <cellStyle name="Note 3 10 2" xfId="972"/>
    <cellStyle name="Note 3 10 2 2" xfId="4672"/>
    <cellStyle name="Note 3 10 2 2 2" xfId="11458"/>
    <cellStyle name="Note 3 10 2 3" xfId="6636"/>
    <cellStyle name="Note 3 10 2 3 2" xfId="13421"/>
    <cellStyle name="Note 3 10 2 4" xfId="2786"/>
    <cellStyle name="Note 3 10 2 4 2" xfId="9591"/>
    <cellStyle name="Note 3 10 2 5" xfId="7919"/>
    <cellStyle name="Note 3 10 3" xfId="1368"/>
    <cellStyle name="Note 3 10 3 2" xfId="5068"/>
    <cellStyle name="Note 3 10 3 2 2" xfId="11854"/>
    <cellStyle name="Note 3 10 3 3" xfId="7162"/>
    <cellStyle name="Note 3 10 3 3 2" xfId="13947"/>
    <cellStyle name="Note 3 10 3 4" xfId="3182"/>
    <cellStyle name="Note 3 10 3 4 2" xfId="9981"/>
    <cellStyle name="Note 3 10 3 5" xfId="8279"/>
    <cellStyle name="Note 3 10 4" xfId="4200"/>
    <cellStyle name="Note 3 10 4 2" xfId="10986"/>
    <cellStyle name="Note 3 10 5" xfId="5661"/>
    <cellStyle name="Note 3 10 5 2" xfId="12447"/>
    <cellStyle name="Note 3 10 6" xfId="2317"/>
    <cellStyle name="Note 3 10 6 2" xfId="9143"/>
    <cellStyle name="Note 3 10 7" xfId="7652"/>
    <cellStyle name="Note 3 11" xfId="539"/>
    <cellStyle name="Note 3 11 2" xfId="1011"/>
    <cellStyle name="Note 3 11 2 2" xfId="4711"/>
    <cellStyle name="Note 3 11 2 2 2" xfId="11497"/>
    <cellStyle name="Note 3 11 2 3" xfId="6282"/>
    <cellStyle name="Note 3 11 2 3 2" xfId="13068"/>
    <cellStyle name="Note 3 11 2 4" xfId="2825"/>
    <cellStyle name="Note 3 11 2 4 2" xfId="9627"/>
    <cellStyle name="Note 3 11 2 5" xfId="7940"/>
    <cellStyle name="Note 3 11 3" xfId="1404"/>
    <cellStyle name="Note 3 11 3 2" xfId="5104"/>
    <cellStyle name="Note 3 11 3 2 2" xfId="11890"/>
    <cellStyle name="Note 3 11 3 3" xfId="6088"/>
    <cellStyle name="Note 3 11 3 3 2" xfId="12874"/>
    <cellStyle name="Note 3 11 3 4" xfId="3218"/>
    <cellStyle name="Note 3 11 3 4 2" xfId="10017"/>
    <cellStyle name="Note 3 11 3 5" xfId="8307"/>
    <cellStyle name="Note 3 11 4" xfId="4239"/>
    <cellStyle name="Note 3 11 4 2" xfId="11025"/>
    <cellStyle name="Note 3 11 5" xfId="5962"/>
    <cellStyle name="Note 3 11 5 2" xfId="12748"/>
    <cellStyle name="Note 3 11 6" xfId="2356"/>
    <cellStyle name="Note 3 11 6 2" xfId="9179"/>
    <cellStyle name="Note 3 11 7" xfId="7673"/>
    <cellStyle name="Note 3 12" xfId="612"/>
    <cellStyle name="Note 3 12 2" xfId="4312"/>
    <cellStyle name="Note 3 12 2 2" xfId="11098"/>
    <cellStyle name="Note 3 12 3" xfId="7181"/>
    <cellStyle name="Note 3 12 3 2" xfId="13966"/>
    <cellStyle name="Note 3 12 4" xfId="2427"/>
    <cellStyle name="Note 3 12 4 2" xfId="9246"/>
    <cellStyle name="Note 3 12 5" xfId="7720"/>
    <cellStyle name="Note 3 13" xfId="622"/>
    <cellStyle name="Note 3 13 2" xfId="4322"/>
    <cellStyle name="Note 3 13 2 2" xfId="11108"/>
    <cellStyle name="Note 3 13 3" xfId="6017"/>
    <cellStyle name="Note 3 13 3 2" xfId="12803"/>
    <cellStyle name="Note 3 13 4" xfId="2436"/>
    <cellStyle name="Note 3 13 4 2" xfId="9254"/>
    <cellStyle name="Note 3 13 5" xfId="7725"/>
    <cellStyle name="Note 3 14" xfId="1490"/>
    <cellStyle name="Note 3 14 2" xfId="5190"/>
    <cellStyle name="Note 3 14 2 2" xfId="11976"/>
    <cellStyle name="Note 3 14 3" xfId="6197"/>
    <cellStyle name="Note 3 14 3 2" xfId="12983"/>
    <cellStyle name="Note 3 14 4" xfId="3304"/>
    <cellStyle name="Note 3 14 4 2" xfId="10103"/>
    <cellStyle name="Note 3 14 5" xfId="8389"/>
    <cellStyle name="Note 3 15" xfId="1521"/>
    <cellStyle name="Note 3 15 2" xfId="5221"/>
    <cellStyle name="Note 3 15 2 2" xfId="12007"/>
    <cellStyle name="Note 3 15 3" xfId="6823"/>
    <cellStyle name="Note 3 15 3 2" xfId="13608"/>
    <cellStyle name="Note 3 15 4" xfId="6305"/>
    <cellStyle name="Note 3 15 4 2" xfId="13091"/>
    <cellStyle name="Note 3 15 5" xfId="3335"/>
    <cellStyle name="Note 3 15 5 2" xfId="10134"/>
    <cellStyle name="Note 3 15 6" xfId="8420"/>
    <cellStyle name="Note 3 16" xfId="1435"/>
    <cellStyle name="Note 3 16 2" xfId="5135"/>
    <cellStyle name="Note 3 16 2 2" xfId="11921"/>
    <cellStyle name="Note 3 16 3" xfId="6741"/>
    <cellStyle name="Note 3 16 3 2" xfId="13526"/>
    <cellStyle name="Note 3 16 4" xfId="6185"/>
    <cellStyle name="Note 3 16 4 2" xfId="12971"/>
    <cellStyle name="Note 3 16 5" xfId="3249"/>
    <cellStyle name="Note 3 16 5 2" xfId="10048"/>
    <cellStyle name="Note 3 16 6" xfId="8334"/>
    <cellStyle name="Note 3 17" xfId="1445"/>
    <cellStyle name="Note 3 17 2" xfId="5145"/>
    <cellStyle name="Note 3 17 2 2" xfId="11931"/>
    <cellStyle name="Note 3 17 3" xfId="6751"/>
    <cellStyle name="Note 3 17 3 2" xfId="13536"/>
    <cellStyle name="Note 3 17 4" xfId="5668"/>
    <cellStyle name="Note 3 17 4 2" xfId="12454"/>
    <cellStyle name="Note 3 17 5" xfId="3259"/>
    <cellStyle name="Note 3 17 5 2" xfId="10058"/>
    <cellStyle name="Note 3 17 6" xfId="8344"/>
    <cellStyle name="Note 3 18" xfId="1572"/>
    <cellStyle name="Note 3 18 2" xfId="5272"/>
    <cellStyle name="Note 3 18 2 2" xfId="12058"/>
    <cellStyle name="Note 3 18 3" xfId="6874"/>
    <cellStyle name="Note 3 18 3 2" xfId="13659"/>
    <cellStyle name="Note 3 18 4" xfId="6577"/>
    <cellStyle name="Note 3 18 4 2" xfId="13362"/>
    <cellStyle name="Note 3 18 5" xfId="3386"/>
    <cellStyle name="Note 3 18 5 2" xfId="10182"/>
    <cellStyle name="Note 3 18 6" xfId="8468"/>
    <cellStyle name="Note 3 19" xfId="1644"/>
    <cellStyle name="Note 3 19 2" xfId="5344"/>
    <cellStyle name="Note 3 19 2 2" xfId="12130"/>
    <cellStyle name="Note 3 19 3" xfId="6946"/>
    <cellStyle name="Note 3 19 3 2" xfId="13731"/>
    <cellStyle name="Note 3 19 4" xfId="3723"/>
    <cellStyle name="Note 3 19 4 2" xfId="10511"/>
    <cellStyle name="Note 3 19 5" xfId="3458"/>
    <cellStyle name="Note 3 19 5 2" xfId="10254"/>
    <cellStyle name="Note 3 19 6" xfId="8540"/>
    <cellStyle name="Note 3 2" xfId="194"/>
    <cellStyle name="Note 3 2 2" xfId="666"/>
    <cellStyle name="Note 3 2 2 2" xfId="4366"/>
    <cellStyle name="Note 3 2 2 2 2" xfId="11152"/>
    <cellStyle name="Note 3 2 2 3" xfId="5785"/>
    <cellStyle name="Note 3 2 2 3 2" xfId="12571"/>
    <cellStyle name="Note 3 2 2 4" xfId="2480"/>
    <cellStyle name="Note 3 2 2 4 2" xfId="9297"/>
    <cellStyle name="Note 3 2 2 5" xfId="7753"/>
    <cellStyle name="Note 3 2 3" xfId="1074"/>
    <cellStyle name="Note 3 2 3 2" xfId="4774"/>
    <cellStyle name="Note 3 2 3 2 2" xfId="11560"/>
    <cellStyle name="Note 3 2 3 3" xfId="6320"/>
    <cellStyle name="Note 3 2 3 3 2" xfId="13106"/>
    <cellStyle name="Note 3 2 3 4" xfId="2888"/>
    <cellStyle name="Note 3 2 3 4 2" xfId="9687"/>
    <cellStyle name="Note 3 2 3 5" xfId="7987"/>
    <cellStyle name="Note 3 2 4" xfId="3894"/>
    <cellStyle name="Note 3 2 4 2" xfId="10680"/>
    <cellStyle name="Note 3 2 5" xfId="5819"/>
    <cellStyle name="Note 3 2 5 2" xfId="12605"/>
    <cellStyle name="Note 3 2 6" xfId="2011"/>
    <cellStyle name="Note 3 2 6 2" xfId="8849"/>
    <cellStyle name="Note 3 2 7" xfId="7486"/>
    <cellStyle name="Note 3 20" xfId="1639"/>
    <cellStyle name="Note 3 20 2" xfId="5339"/>
    <cellStyle name="Note 3 20 2 2" xfId="12125"/>
    <cellStyle name="Note 3 20 3" xfId="6941"/>
    <cellStyle name="Note 3 20 3 2" xfId="13726"/>
    <cellStyle name="Note 3 20 4" xfId="4476"/>
    <cellStyle name="Note 3 20 4 2" xfId="11262"/>
    <cellStyle name="Note 3 20 5" xfId="3453"/>
    <cellStyle name="Note 3 20 5 2" xfId="10249"/>
    <cellStyle name="Note 3 20 6" xfId="8535"/>
    <cellStyle name="Note 3 21" xfId="1744"/>
    <cellStyle name="Note 3 21 2" xfId="5444"/>
    <cellStyle name="Note 3 21 2 2" xfId="12230"/>
    <cellStyle name="Note 3 21 3" xfId="7258"/>
    <cellStyle name="Note 3 21 3 2" xfId="14043"/>
    <cellStyle name="Note 3 21 4" xfId="3558"/>
    <cellStyle name="Note 3 21 4 2" xfId="10354"/>
    <cellStyle name="Note 3 21 5" xfId="8640"/>
    <cellStyle name="Note 3 22" xfId="1764"/>
    <cellStyle name="Note 3 22 2" xfId="5464"/>
    <cellStyle name="Note 3 22 2 2" xfId="12250"/>
    <cellStyle name="Note 3 22 3" xfId="7278"/>
    <cellStyle name="Note 3 22 3 2" xfId="14063"/>
    <cellStyle name="Note 3 22 4" xfId="3578"/>
    <cellStyle name="Note 3 22 4 2" xfId="10374"/>
    <cellStyle name="Note 3 22 5" xfId="8660"/>
    <cellStyle name="Note 3 23" xfId="1783"/>
    <cellStyle name="Note 3 23 2" xfId="5483"/>
    <cellStyle name="Note 3 23 2 2" xfId="12269"/>
    <cellStyle name="Note 3 23 3" xfId="7294"/>
    <cellStyle name="Note 3 23 3 2" xfId="14079"/>
    <cellStyle name="Note 3 23 4" xfId="3597"/>
    <cellStyle name="Note 3 23 4 2" xfId="10390"/>
    <cellStyle name="Note 3 23 5" xfId="8676"/>
    <cellStyle name="Note 3 24" xfId="1839"/>
    <cellStyle name="Note 3 24 2" xfId="5539"/>
    <cellStyle name="Note 3 24 2 2" xfId="12325"/>
    <cellStyle name="Note 3 24 3" xfId="7350"/>
    <cellStyle name="Note 3 24 3 2" xfId="14135"/>
    <cellStyle name="Note 3 24 4" xfId="3648"/>
    <cellStyle name="Note 3 24 4 2" xfId="10441"/>
    <cellStyle name="Note 3 24 5" xfId="8732"/>
    <cellStyle name="Note 3 25" xfId="1885"/>
    <cellStyle name="Note 3 25 2" xfId="5584"/>
    <cellStyle name="Note 3 25 2 2" xfId="12370"/>
    <cellStyle name="Note 3 25 3" xfId="7393"/>
    <cellStyle name="Note 3 25 3 2" xfId="14178"/>
    <cellStyle name="Note 3 25 4" xfId="3687"/>
    <cellStyle name="Note 3 25 4 2" xfId="10476"/>
    <cellStyle name="Note 3 25 5" xfId="8775"/>
    <cellStyle name="Note 3 26" xfId="1851"/>
    <cellStyle name="Note 3 26 2" xfId="5551"/>
    <cellStyle name="Note 3 26 2 2" xfId="12337"/>
    <cellStyle name="Note 3 26 3" xfId="7362"/>
    <cellStyle name="Note 3 26 3 2" xfId="14147"/>
    <cellStyle name="Note 3 26 4" xfId="8744"/>
    <cellStyle name="Note 3 27" xfId="3809"/>
    <cellStyle name="Note 3 27 2" xfId="10596"/>
    <cellStyle name="Note 3 28" xfId="5760"/>
    <cellStyle name="Note 3 28 2" xfId="12546"/>
    <cellStyle name="Note 3 29" xfId="7454"/>
    <cellStyle name="Note 3 3" xfId="223"/>
    <cellStyle name="Note 3 3 2" xfId="695"/>
    <cellStyle name="Note 3 3 2 2" xfId="4395"/>
    <cellStyle name="Note 3 3 2 2 2" xfId="11181"/>
    <cellStyle name="Note 3 3 2 3" xfId="6669"/>
    <cellStyle name="Note 3 3 2 3 2" xfId="13454"/>
    <cellStyle name="Note 3 3 2 4" xfId="2509"/>
    <cellStyle name="Note 3 3 2 4 2" xfId="9326"/>
    <cellStyle name="Note 3 3 2 5" xfId="7766"/>
    <cellStyle name="Note 3 3 3" xfId="1103"/>
    <cellStyle name="Note 3 3 3 2" xfId="4803"/>
    <cellStyle name="Note 3 3 3 2 2" xfId="11589"/>
    <cellStyle name="Note 3 3 3 3" xfId="7163"/>
    <cellStyle name="Note 3 3 3 3 2" xfId="13948"/>
    <cellStyle name="Note 3 3 3 4" xfId="2917"/>
    <cellStyle name="Note 3 3 3 4 2" xfId="9716"/>
    <cellStyle name="Note 3 3 3 5" xfId="8016"/>
    <cellStyle name="Note 3 3 4" xfId="3923"/>
    <cellStyle name="Note 3 3 4 2" xfId="10709"/>
    <cellStyle name="Note 3 3 5" xfId="7058"/>
    <cellStyle name="Note 3 3 5 2" xfId="13843"/>
    <cellStyle name="Note 3 3 6" xfId="2040"/>
    <cellStyle name="Note 3 3 6 2" xfId="8878"/>
    <cellStyle name="Note 3 3 7" xfId="7499"/>
    <cellStyle name="Note 3 4" xfId="274"/>
    <cellStyle name="Note 3 4 2" xfId="746"/>
    <cellStyle name="Note 3 4 2 2" xfId="4446"/>
    <cellStyle name="Note 3 4 2 2 2" xfId="11232"/>
    <cellStyle name="Note 3 4 2 3" xfId="6262"/>
    <cellStyle name="Note 3 4 2 3 2" xfId="13048"/>
    <cellStyle name="Note 3 4 2 4" xfId="2560"/>
    <cellStyle name="Note 3 4 2 4 2" xfId="9374"/>
    <cellStyle name="Note 3 4 2 5" xfId="7795"/>
    <cellStyle name="Note 3 4 3" xfId="1151"/>
    <cellStyle name="Note 3 4 3 2" xfId="4851"/>
    <cellStyle name="Note 3 4 3 2 2" xfId="11637"/>
    <cellStyle name="Note 3 4 3 3" xfId="5976"/>
    <cellStyle name="Note 3 4 3 3 2" xfId="12762"/>
    <cellStyle name="Note 3 4 3 4" xfId="2965"/>
    <cellStyle name="Note 3 4 3 4 2" xfId="9764"/>
    <cellStyle name="Note 3 4 3 5" xfId="8064"/>
    <cellStyle name="Note 3 4 4" xfId="3974"/>
    <cellStyle name="Note 3 4 4 2" xfId="10760"/>
    <cellStyle name="Note 3 4 5" xfId="6414"/>
    <cellStyle name="Note 3 4 5 2" xfId="13200"/>
    <cellStyle name="Note 3 4 6" xfId="2091"/>
    <cellStyle name="Note 3 4 6 2" xfId="8926"/>
    <cellStyle name="Note 3 4 7" xfId="7528"/>
    <cellStyle name="Note 3 5" xfId="252"/>
    <cellStyle name="Note 3 5 2" xfId="724"/>
    <cellStyle name="Note 3 5 2 2" xfId="4424"/>
    <cellStyle name="Note 3 5 2 2 2" xfId="11210"/>
    <cellStyle name="Note 3 5 2 3" xfId="7193"/>
    <cellStyle name="Note 3 5 2 3 2" xfId="13978"/>
    <cellStyle name="Note 3 5 2 4" xfId="2538"/>
    <cellStyle name="Note 3 5 2 4 2" xfId="9352"/>
    <cellStyle name="Note 3 5 2 5" xfId="7785"/>
    <cellStyle name="Note 3 5 3" xfId="1129"/>
    <cellStyle name="Note 3 5 3 2" xfId="4829"/>
    <cellStyle name="Note 3 5 3 2 2" xfId="11615"/>
    <cellStyle name="Note 3 5 3 3" xfId="6544"/>
    <cellStyle name="Note 3 5 3 3 2" xfId="13329"/>
    <cellStyle name="Note 3 5 3 4" xfId="2943"/>
    <cellStyle name="Note 3 5 3 4 2" xfId="9742"/>
    <cellStyle name="Note 3 5 3 5" xfId="8042"/>
    <cellStyle name="Note 3 5 4" xfId="3952"/>
    <cellStyle name="Note 3 5 4 2" xfId="10738"/>
    <cellStyle name="Note 3 5 5" xfId="6580"/>
    <cellStyle name="Note 3 5 5 2" xfId="13365"/>
    <cellStyle name="Note 3 5 6" xfId="2069"/>
    <cellStyle name="Note 3 5 6 2" xfId="8904"/>
    <cellStyle name="Note 3 5 7" xfId="7518"/>
    <cellStyle name="Note 3 6" xfId="337"/>
    <cellStyle name="Note 3 6 2" xfId="809"/>
    <cellStyle name="Note 3 6 2 2" xfId="4509"/>
    <cellStyle name="Note 3 6 2 2 2" xfId="11295"/>
    <cellStyle name="Note 3 6 2 3" xfId="6423"/>
    <cellStyle name="Note 3 6 2 3 2" xfId="13209"/>
    <cellStyle name="Note 3 6 2 4" xfId="2623"/>
    <cellStyle name="Note 3 6 2 4 2" xfId="9434"/>
    <cellStyle name="Note 3 6 2 5" xfId="7829"/>
    <cellStyle name="Note 3 6 3" xfId="1211"/>
    <cellStyle name="Note 3 6 3 2" xfId="4911"/>
    <cellStyle name="Note 3 6 3 2 2" xfId="11697"/>
    <cellStyle name="Note 3 6 3 3" xfId="5755"/>
    <cellStyle name="Note 3 6 3 3 2" xfId="12541"/>
    <cellStyle name="Note 3 6 3 4" xfId="3025"/>
    <cellStyle name="Note 3 6 3 4 2" xfId="9824"/>
    <cellStyle name="Note 3 6 3 5" xfId="8124"/>
    <cellStyle name="Note 3 6 4" xfId="4037"/>
    <cellStyle name="Note 3 6 4 2" xfId="10823"/>
    <cellStyle name="Note 3 6 5" xfId="6498"/>
    <cellStyle name="Note 3 6 5 2" xfId="13283"/>
    <cellStyle name="Note 3 6 6" xfId="2154"/>
    <cellStyle name="Note 3 6 6 2" xfId="8986"/>
    <cellStyle name="Note 3 6 7" xfId="7562"/>
    <cellStyle name="Note 3 7" xfId="373"/>
    <cellStyle name="Note 3 7 2" xfId="845"/>
    <cellStyle name="Note 3 7 2 2" xfId="4545"/>
    <cellStyle name="Note 3 7 2 2 2" xfId="11331"/>
    <cellStyle name="Note 3 7 2 3" xfId="5810"/>
    <cellStyle name="Note 3 7 2 3 2" xfId="12596"/>
    <cellStyle name="Note 3 7 2 4" xfId="2659"/>
    <cellStyle name="Note 3 7 2 4 2" xfId="9470"/>
    <cellStyle name="Note 3 7 2 5" xfId="7850"/>
    <cellStyle name="Note 3 7 3" xfId="1247"/>
    <cellStyle name="Note 3 7 3 2" xfId="4947"/>
    <cellStyle name="Note 3 7 3 2 2" xfId="11733"/>
    <cellStyle name="Note 3 7 3 3" xfId="4696"/>
    <cellStyle name="Note 3 7 3 3 2" xfId="11482"/>
    <cellStyle name="Note 3 7 3 4" xfId="3061"/>
    <cellStyle name="Note 3 7 3 4 2" xfId="9860"/>
    <cellStyle name="Note 3 7 3 5" xfId="8160"/>
    <cellStyle name="Note 3 7 4" xfId="4073"/>
    <cellStyle name="Note 3 7 4 2" xfId="10859"/>
    <cellStyle name="Note 3 7 5" xfId="6279"/>
    <cellStyle name="Note 3 7 5 2" xfId="13065"/>
    <cellStyle name="Note 3 7 6" xfId="2190"/>
    <cellStyle name="Note 3 7 6 2" xfId="9022"/>
    <cellStyle name="Note 3 7 7" xfId="7583"/>
    <cellStyle name="Note 3 8" xfId="420"/>
    <cellStyle name="Note 3 8 2" xfId="892"/>
    <cellStyle name="Note 3 8 2 2" xfId="4592"/>
    <cellStyle name="Note 3 8 2 2 2" xfId="11378"/>
    <cellStyle name="Note 3 8 2 3" xfId="6504"/>
    <cellStyle name="Note 3 8 2 3 2" xfId="13289"/>
    <cellStyle name="Note 3 8 2 4" xfId="2706"/>
    <cellStyle name="Note 3 8 2 4 2" xfId="9514"/>
    <cellStyle name="Note 3 8 2 5" xfId="7874"/>
    <cellStyle name="Note 3 8 3" xfId="1291"/>
    <cellStyle name="Note 3 8 3 2" xfId="4991"/>
    <cellStyle name="Note 3 8 3 2 2" xfId="11777"/>
    <cellStyle name="Note 3 8 3 3" xfId="5478"/>
    <cellStyle name="Note 3 8 3 3 2" xfId="12264"/>
    <cellStyle name="Note 3 8 3 4" xfId="3105"/>
    <cellStyle name="Note 3 8 3 4 2" xfId="9904"/>
    <cellStyle name="Note 3 8 3 5" xfId="8204"/>
    <cellStyle name="Note 3 8 4" xfId="4120"/>
    <cellStyle name="Note 3 8 4 2" xfId="10906"/>
    <cellStyle name="Note 3 8 5" xfId="5759"/>
    <cellStyle name="Note 3 8 5 2" xfId="12545"/>
    <cellStyle name="Note 3 8 6" xfId="2237"/>
    <cellStyle name="Note 3 8 6 2" xfId="9066"/>
    <cellStyle name="Note 3 8 7" xfId="7607"/>
    <cellStyle name="Note 3 9" xfId="461"/>
    <cellStyle name="Note 3 9 2" xfId="933"/>
    <cellStyle name="Note 3 9 2 2" xfId="4633"/>
    <cellStyle name="Note 3 9 2 2 2" xfId="11419"/>
    <cellStyle name="Note 3 9 2 3" xfId="6190"/>
    <cellStyle name="Note 3 9 2 3 2" xfId="12976"/>
    <cellStyle name="Note 3 9 2 4" xfId="2747"/>
    <cellStyle name="Note 3 9 2 4 2" xfId="9552"/>
    <cellStyle name="Note 3 9 2 5" xfId="7897"/>
    <cellStyle name="Note 3 9 3" xfId="1329"/>
    <cellStyle name="Note 3 9 3 2" xfId="5029"/>
    <cellStyle name="Note 3 9 3 2 2" xfId="11815"/>
    <cellStyle name="Note 3 9 3 3" xfId="6433"/>
    <cellStyle name="Note 3 9 3 3 2" xfId="13219"/>
    <cellStyle name="Note 3 9 3 4" xfId="3143"/>
    <cellStyle name="Note 3 9 3 4 2" xfId="9942"/>
    <cellStyle name="Note 3 9 3 5" xfId="8242"/>
    <cellStyle name="Note 3 9 4" xfId="4161"/>
    <cellStyle name="Note 3 9 4 2" xfId="10947"/>
    <cellStyle name="Note 3 9 5" xfId="6494"/>
    <cellStyle name="Note 3 9 5 2" xfId="13279"/>
    <cellStyle name="Note 3 9 6" xfId="2278"/>
    <cellStyle name="Note 3 9 6 2" xfId="9104"/>
    <cellStyle name="Note 3 9 7" xfId="7630"/>
    <cellStyle name="Note 4" xfId="120"/>
    <cellStyle name="Note 4 10" xfId="505"/>
    <cellStyle name="Note 4 10 2" xfId="977"/>
    <cellStyle name="Note 4 10 2 2" xfId="4677"/>
    <cellStyle name="Note 4 10 2 2 2" xfId="11463"/>
    <cellStyle name="Note 4 10 2 3" xfId="5828"/>
    <cellStyle name="Note 4 10 2 3 2" xfId="12614"/>
    <cellStyle name="Note 4 10 2 4" xfId="2791"/>
    <cellStyle name="Note 4 10 2 4 2" xfId="9596"/>
    <cellStyle name="Note 4 10 2 5" xfId="7924"/>
    <cellStyle name="Note 4 10 3" xfId="1373"/>
    <cellStyle name="Note 4 10 3 2" xfId="5073"/>
    <cellStyle name="Note 4 10 3 2 2" xfId="11859"/>
    <cellStyle name="Note 4 10 3 3" xfId="6043"/>
    <cellStyle name="Note 4 10 3 3 2" xfId="12829"/>
    <cellStyle name="Note 4 10 3 4" xfId="3187"/>
    <cellStyle name="Note 4 10 3 4 2" xfId="9986"/>
    <cellStyle name="Note 4 10 3 5" xfId="8284"/>
    <cellStyle name="Note 4 10 4" xfId="4205"/>
    <cellStyle name="Note 4 10 4 2" xfId="10991"/>
    <cellStyle name="Note 4 10 5" xfId="6311"/>
    <cellStyle name="Note 4 10 5 2" xfId="13097"/>
    <cellStyle name="Note 4 10 6" xfId="2322"/>
    <cellStyle name="Note 4 10 6 2" xfId="9148"/>
    <cellStyle name="Note 4 10 7" xfId="7657"/>
    <cellStyle name="Note 4 11" xfId="544"/>
    <cellStyle name="Note 4 11 2" xfId="1016"/>
    <cellStyle name="Note 4 11 2 2" xfId="4716"/>
    <cellStyle name="Note 4 11 2 2 2" xfId="11502"/>
    <cellStyle name="Note 4 11 2 3" xfId="5735"/>
    <cellStyle name="Note 4 11 2 3 2" xfId="12521"/>
    <cellStyle name="Note 4 11 2 4" xfId="2830"/>
    <cellStyle name="Note 4 11 2 4 2" xfId="9632"/>
    <cellStyle name="Note 4 11 2 5" xfId="7945"/>
    <cellStyle name="Note 4 11 3" xfId="1409"/>
    <cellStyle name="Note 4 11 3 2" xfId="5109"/>
    <cellStyle name="Note 4 11 3 2 2" xfId="11895"/>
    <cellStyle name="Note 4 11 3 3" xfId="7013"/>
    <cellStyle name="Note 4 11 3 3 2" xfId="13798"/>
    <cellStyle name="Note 4 11 3 4" xfId="3223"/>
    <cellStyle name="Note 4 11 3 4 2" xfId="10022"/>
    <cellStyle name="Note 4 11 3 5" xfId="8312"/>
    <cellStyle name="Note 4 11 4" xfId="4244"/>
    <cellStyle name="Note 4 11 4 2" xfId="11030"/>
    <cellStyle name="Note 4 11 5" xfId="6655"/>
    <cellStyle name="Note 4 11 5 2" xfId="13440"/>
    <cellStyle name="Note 4 11 6" xfId="2361"/>
    <cellStyle name="Note 4 11 6 2" xfId="9184"/>
    <cellStyle name="Note 4 11 7" xfId="7678"/>
    <cellStyle name="Note 4 12" xfId="619"/>
    <cellStyle name="Note 4 12 2" xfId="4319"/>
    <cellStyle name="Note 4 12 2 2" xfId="11105"/>
    <cellStyle name="Note 4 12 3" xfId="5635"/>
    <cellStyle name="Note 4 12 3 2" xfId="12421"/>
    <cellStyle name="Note 4 12 4" xfId="2434"/>
    <cellStyle name="Note 4 12 4 2" xfId="9252"/>
    <cellStyle name="Note 4 12 5" xfId="7723"/>
    <cellStyle name="Note 4 13" xfId="1039"/>
    <cellStyle name="Note 4 13 2" xfId="4739"/>
    <cellStyle name="Note 4 13 2 2" xfId="11525"/>
    <cellStyle name="Note 4 13 3" xfId="6599"/>
    <cellStyle name="Note 4 13 3 2" xfId="13384"/>
    <cellStyle name="Note 4 13 4" xfId="2853"/>
    <cellStyle name="Note 4 13 4 2" xfId="9652"/>
    <cellStyle name="Note 4 13 5" xfId="7956"/>
    <cellStyle name="Note 4 14" xfId="1483"/>
    <cellStyle name="Note 4 14 2" xfId="5183"/>
    <cellStyle name="Note 4 14 2 2" xfId="11969"/>
    <cellStyle name="Note 4 14 3" xfId="6625"/>
    <cellStyle name="Note 4 14 3 2" xfId="13410"/>
    <cellStyle name="Note 4 14 4" xfId="3297"/>
    <cellStyle name="Note 4 14 4 2" xfId="10096"/>
    <cellStyle name="Note 4 14 5" xfId="8382"/>
    <cellStyle name="Note 4 15" xfId="1478"/>
    <cellStyle name="Note 4 15 2" xfId="5178"/>
    <cellStyle name="Note 4 15 2 2" xfId="11964"/>
    <cellStyle name="Note 4 15 3" xfId="6781"/>
    <cellStyle name="Note 4 15 3 2" xfId="13566"/>
    <cellStyle name="Note 4 15 4" xfId="6066"/>
    <cellStyle name="Note 4 15 4 2" xfId="12852"/>
    <cellStyle name="Note 4 15 5" xfId="3292"/>
    <cellStyle name="Note 4 15 5 2" xfId="10091"/>
    <cellStyle name="Note 4 15 6" xfId="8377"/>
    <cellStyle name="Note 4 16" xfId="1497"/>
    <cellStyle name="Note 4 16 2" xfId="5197"/>
    <cellStyle name="Note 4 16 2 2" xfId="11983"/>
    <cellStyle name="Note 4 16 3" xfId="6799"/>
    <cellStyle name="Note 4 16 3 2" xfId="13584"/>
    <cellStyle name="Note 4 16 4" xfId="5728"/>
    <cellStyle name="Note 4 16 4 2" xfId="12514"/>
    <cellStyle name="Note 4 16 5" xfId="3311"/>
    <cellStyle name="Note 4 16 5 2" xfId="10110"/>
    <cellStyle name="Note 4 16 6" xfId="8396"/>
    <cellStyle name="Note 4 17" xfId="1550"/>
    <cellStyle name="Note 4 17 2" xfId="5250"/>
    <cellStyle name="Note 4 17 2 2" xfId="12036"/>
    <cellStyle name="Note 4 17 3" xfId="6852"/>
    <cellStyle name="Note 4 17 3 2" xfId="13637"/>
    <cellStyle name="Note 4 17 4" xfId="6797"/>
    <cellStyle name="Note 4 17 4 2" xfId="13582"/>
    <cellStyle name="Note 4 17 5" xfId="3364"/>
    <cellStyle name="Note 4 17 5 2" xfId="10160"/>
    <cellStyle name="Note 4 17 6" xfId="8446"/>
    <cellStyle name="Note 4 18" xfId="1571"/>
    <cellStyle name="Note 4 18 2" xfId="5271"/>
    <cellStyle name="Note 4 18 2 2" xfId="12057"/>
    <cellStyle name="Note 4 18 3" xfId="6873"/>
    <cellStyle name="Note 4 18 3 2" xfId="13658"/>
    <cellStyle name="Note 4 18 4" xfId="5844"/>
    <cellStyle name="Note 4 18 4 2" xfId="12630"/>
    <cellStyle name="Note 4 18 5" xfId="3385"/>
    <cellStyle name="Note 4 18 5 2" xfId="10181"/>
    <cellStyle name="Note 4 18 6" xfId="8467"/>
    <cellStyle name="Note 4 19" xfId="1590"/>
    <cellStyle name="Note 4 19 2" xfId="5290"/>
    <cellStyle name="Note 4 19 2 2" xfId="12076"/>
    <cellStyle name="Note 4 19 3" xfId="6892"/>
    <cellStyle name="Note 4 19 3 2" xfId="13677"/>
    <cellStyle name="Note 4 19 4" xfId="7089"/>
    <cellStyle name="Note 4 19 4 2" xfId="13874"/>
    <cellStyle name="Note 4 19 5" xfId="3404"/>
    <cellStyle name="Note 4 19 5 2" xfId="10200"/>
    <cellStyle name="Note 4 19 6" xfId="8486"/>
    <cellStyle name="Note 4 2" xfId="189"/>
    <cellStyle name="Note 4 2 2" xfId="661"/>
    <cellStyle name="Note 4 2 2 2" xfId="4361"/>
    <cellStyle name="Note 4 2 2 2 2" xfId="11147"/>
    <cellStyle name="Note 4 2 2 3" xfId="6600"/>
    <cellStyle name="Note 4 2 2 3 2" xfId="13385"/>
    <cellStyle name="Note 4 2 2 4" xfId="2475"/>
    <cellStyle name="Note 4 2 2 4 2" xfId="9292"/>
    <cellStyle name="Note 4 2 2 5" xfId="7748"/>
    <cellStyle name="Note 4 2 3" xfId="1069"/>
    <cellStyle name="Note 4 2 3 2" xfId="4769"/>
    <cellStyle name="Note 4 2 3 2 2" xfId="11555"/>
    <cellStyle name="Note 4 2 3 3" xfId="5991"/>
    <cellStyle name="Note 4 2 3 3 2" xfId="12777"/>
    <cellStyle name="Note 4 2 3 4" xfId="2883"/>
    <cellStyle name="Note 4 2 3 4 2" xfId="9682"/>
    <cellStyle name="Note 4 2 3 5" xfId="7982"/>
    <cellStyle name="Note 4 2 4" xfId="3889"/>
    <cellStyle name="Note 4 2 4 2" xfId="10675"/>
    <cellStyle name="Note 4 2 5" xfId="6695"/>
    <cellStyle name="Note 4 2 5 2" xfId="13480"/>
    <cellStyle name="Note 4 2 6" xfId="2006"/>
    <cellStyle name="Note 4 2 6 2" xfId="8844"/>
    <cellStyle name="Note 4 2 7" xfId="7481"/>
    <cellStyle name="Note 4 20" xfId="1681"/>
    <cellStyle name="Note 4 20 2" xfId="5381"/>
    <cellStyle name="Note 4 20 2 2" xfId="12167"/>
    <cellStyle name="Note 4 20 3" xfId="6983"/>
    <cellStyle name="Note 4 20 3 2" xfId="13768"/>
    <cellStyle name="Note 4 20 4" xfId="3788"/>
    <cellStyle name="Note 4 20 4 2" xfId="10575"/>
    <cellStyle name="Note 4 20 5" xfId="3495"/>
    <cellStyle name="Note 4 20 5 2" xfId="10291"/>
    <cellStyle name="Note 4 20 6" xfId="8577"/>
    <cellStyle name="Note 4 21" xfId="1741"/>
    <cellStyle name="Note 4 21 2" xfId="5441"/>
    <cellStyle name="Note 4 21 2 2" xfId="12227"/>
    <cellStyle name="Note 4 21 3" xfId="7255"/>
    <cellStyle name="Note 4 21 3 2" xfId="14040"/>
    <cellStyle name="Note 4 21 4" xfId="3555"/>
    <cellStyle name="Note 4 21 4 2" xfId="10351"/>
    <cellStyle name="Note 4 21 5" xfId="8637"/>
    <cellStyle name="Note 4 22" xfId="1737"/>
    <cellStyle name="Note 4 22 2" xfId="5437"/>
    <cellStyle name="Note 4 22 2 2" xfId="12223"/>
    <cellStyle name="Note 4 22 3" xfId="7251"/>
    <cellStyle name="Note 4 22 3 2" xfId="14036"/>
    <cellStyle name="Note 4 22 4" xfId="3551"/>
    <cellStyle name="Note 4 22 4 2" xfId="10347"/>
    <cellStyle name="Note 4 22 5" xfId="8633"/>
    <cellStyle name="Note 4 23" xfId="1766"/>
    <cellStyle name="Note 4 23 2" xfId="5466"/>
    <cellStyle name="Note 4 23 2 2" xfId="12252"/>
    <cellStyle name="Note 4 23 3" xfId="7280"/>
    <cellStyle name="Note 4 23 3 2" xfId="14065"/>
    <cellStyle name="Note 4 23 4" xfId="3580"/>
    <cellStyle name="Note 4 23 4 2" xfId="10376"/>
    <cellStyle name="Note 4 23 5" xfId="8662"/>
    <cellStyle name="Note 4 24" xfId="1822"/>
    <cellStyle name="Note 4 24 2" xfId="5522"/>
    <cellStyle name="Note 4 24 2 2" xfId="12308"/>
    <cellStyle name="Note 4 24 3" xfId="7333"/>
    <cellStyle name="Note 4 24 3 2" xfId="14118"/>
    <cellStyle name="Note 4 24 4" xfId="3634"/>
    <cellStyle name="Note 4 24 4 2" xfId="10427"/>
    <cellStyle name="Note 4 24 5" xfId="8715"/>
    <cellStyle name="Note 4 25" xfId="1890"/>
    <cellStyle name="Note 4 25 2" xfId="5589"/>
    <cellStyle name="Note 4 25 2 2" xfId="12375"/>
    <cellStyle name="Note 4 25 3" xfId="7398"/>
    <cellStyle name="Note 4 25 3 2" xfId="14183"/>
    <cellStyle name="Note 4 25 4" xfId="3692"/>
    <cellStyle name="Note 4 25 4 2" xfId="10481"/>
    <cellStyle name="Note 4 25 5" xfId="8780"/>
    <cellStyle name="Note 4 26" xfId="1866"/>
    <cellStyle name="Note 4 26 2" xfId="5566"/>
    <cellStyle name="Note 4 26 2 2" xfId="12352"/>
    <cellStyle name="Note 4 26 3" xfId="7377"/>
    <cellStyle name="Note 4 26 3 2" xfId="14162"/>
    <cellStyle name="Note 4 26 4" xfId="8759"/>
    <cellStyle name="Note 4 27" xfId="3821"/>
    <cellStyle name="Note 4 27 2" xfId="10608"/>
    <cellStyle name="Note 4 28" xfId="7142"/>
    <cellStyle name="Note 4 28 2" xfId="13927"/>
    <cellStyle name="Note 4 29" xfId="7460"/>
    <cellStyle name="Note 4 3" xfId="228"/>
    <cellStyle name="Note 4 3 2" xfId="700"/>
    <cellStyle name="Note 4 3 2 2" xfId="4400"/>
    <cellStyle name="Note 4 3 2 2 2" xfId="11186"/>
    <cellStyle name="Note 4 3 2 3" xfId="5842"/>
    <cellStyle name="Note 4 3 2 3 2" xfId="12628"/>
    <cellStyle name="Note 4 3 2 4" xfId="2514"/>
    <cellStyle name="Note 4 3 2 4 2" xfId="9331"/>
    <cellStyle name="Note 4 3 2 5" xfId="7771"/>
    <cellStyle name="Note 4 3 3" xfId="1108"/>
    <cellStyle name="Note 4 3 3 2" xfId="4808"/>
    <cellStyle name="Note 4 3 3 2 2" xfId="11594"/>
    <cellStyle name="Note 4 3 3 3" xfId="6042"/>
    <cellStyle name="Note 4 3 3 3 2" xfId="12828"/>
    <cellStyle name="Note 4 3 3 4" xfId="2922"/>
    <cellStyle name="Note 4 3 3 4 2" xfId="9721"/>
    <cellStyle name="Note 4 3 3 5" xfId="8021"/>
    <cellStyle name="Note 4 3 4" xfId="3928"/>
    <cellStyle name="Note 4 3 4 2" xfId="10714"/>
    <cellStyle name="Note 4 3 5" xfId="6002"/>
    <cellStyle name="Note 4 3 5 2" xfId="12788"/>
    <cellStyle name="Note 4 3 6" xfId="2045"/>
    <cellStyle name="Note 4 3 6 2" xfId="8883"/>
    <cellStyle name="Note 4 3 7" xfId="7504"/>
    <cellStyle name="Note 4 4" xfId="279"/>
    <cellStyle name="Note 4 4 2" xfId="751"/>
    <cellStyle name="Note 4 4 2 2" xfId="4451"/>
    <cellStyle name="Note 4 4 2 2 2" xfId="11237"/>
    <cellStyle name="Note 4 4 2 3" xfId="6545"/>
    <cellStyle name="Note 4 4 2 3 2" xfId="13330"/>
    <cellStyle name="Note 4 4 2 4" xfId="2565"/>
    <cellStyle name="Note 4 4 2 4 2" xfId="9379"/>
    <cellStyle name="Note 4 4 2 5" xfId="7800"/>
    <cellStyle name="Note 4 4 3" xfId="1156"/>
    <cellStyle name="Note 4 4 3 2" xfId="4856"/>
    <cellStyle name="Note 4 4 3 2 2" xfId="11642"/>
    <cellStyle name="Note 4 4 3 3" xfId="6683"/>
    <cellStyle name="Note 4 4 3 3 2" xfId="13468"/>
    <cellStyle name="Note 4 4 3 4" xfId="2970"/>
    <cellStyle name="Note 4 4 3 4 2" xfId="9769"/>
    <cellStyle name="Note 4 4 3 5" xfId="8069"/>
    <cellStyle name="Note 4 4 4" xfId="3979"/>
    <cellStyle name="Note 4 4 4 2" xfId="10765"/>
    <cellStyle name="Note 4 4 5" xfId="6007"/>
    <cellStyle name="Note 4 4 5 2" xfId="12793"/>
    <cellStyle name="Note 4 4 6" xfId="2096"/>
    <cellStyle name="Note 4 4 6 2" xfId="8931"/>
    <cellStyle name="Note 4 4 7" xfId="7533"/>
    <cellStyle name="Note 4 5" xfId="248"/>
    <cellStyle name="Note 4 5 2" xfId="720"/>
    <cellStyle name="Note 4 5 2 2" xfId="4420"/>
    <cellStyle name="Note 4 5 2 2 2" xfId="11206"/>
    <cellStyle name="Note 4 5 2 3" xfId="6462"/>
    <cellStyle name="Note 4 5 2 3 2" xfId="13247"/>
    <cellStyle name="Note 4 5 2 4" xfId="2534"/>
    <cellStyle name="Note 4 5 2 4 2" xfId="9348"/>
    <cellStyle name="Note 4 5 2 5" xfId="7781"/>
    <cellStyle name="Note 4 5 3" xfId="1125"/>
    <cellStyle name="Note 4 5 3 2" xfId="4825"/>
    <cellStyle name="Note 4 5 3 2 2" xfId="11611"/>
    <cellStyle name="Note 4 5 3 3" xfId="5840"/>
    <cellStyle name="Note 4 5 3 3 2" xfId="12626"/>
    <cellStyle name="Note 4 5 3 4" xfId="2939"/>
    <cellStyle name="Note 4 5 3 4 2" xfId="9738"/>
    <cellStyle name="Note 4 5 3 5" xfId="8038"/>
    <cellStyle name="Note 4 5 4" xfId="3948"/>
    <cellStyle name="Note 4 5 4 2" xfId="10734"/>
    <cellStyle name="Note 4 5 5" xfId="5885"/>
    <cellStyle name="Note 4 5 5 2" xfId="12671"/>
    <cellStyle name="Note 4 5 6" xfId="2065"/>
    <cellStyle name="Note 4 5 6 2" xfId="8900"/>
    <cellStyle name="Note 4 5 7" xfId="7514"/>
    <cellStyle name="Note 4 6" xfId="342"/>
    <cellStyle name="Note 4 6 2" xfId="814"/>
    <cellStyle name="Note 4 6 2 2" xfId="4514"/>
    <cellStyle name="Note 4 6 2 2 2" xfId="11300"/>
    <cellStyle name="Note 4 6 2 3" xfId="6013"/>
    <cellStyle name="Note 4 6 2 3 2" xfId="12799"/>
    <cellStyle name="Note 4 6 2 4" xfId="2628"/>
    <cellStyle name="Note 4 6 2 4 2" xfId="9439"/>
    <cellStyle name="Note 4 6 2 5" xfId="7834"/>
    <cellStyle name="Note 4 6 3" xfId="1216"/>
    <cellStyle name="Note 4 6 3 2" xfId="4916"/>
    <cellStyle name="Note 4 6 3 2 2" xfId="11702"/>
    <cellStyle name="Note 4 6 3 3" xfId="6122"/>
    <cellStyle name="Note 4 6 3 3 2" xfId="12908"/>
    <cellStyle name="Note 4 6 3 4" xfId="3030"/>
    <cellStyle name="Note 4 6 3 4 2" xfId="9829"/>
    <cellStyle name="Note 4 6 3 5" xfId="8129"/>
    <cellStyle name="Note 4 6 4" xfId="4042"/>
    <cellStyle name="Note 4 6 4 2" xfId="10828"/>
    <cellStyle name="Note 4 6 5" xfId="5701"/>
    <cellStyle name="Note 4 6 5 2" xfId="12487"/>
    <cellStyle name="Note 4 6 6" xfId="2159"/>
    <cellStyle name="Note 4 6 6 2" xfId="8991"/>
    <cellStyle name="Note 4 6 7" xfId="7567"/>
    <cellStyle name="Note 4 7" xfId="378"/>
    <cellStyle name="Note 4 7 2" xfId="850"/>
    <cellStyle name="Note 4 7 2 2" xfId="4550"/>
    <cellStyle name="Note 4 7 2 2 2" xfId="11336"/>
    <cellStyle name="Note 4 7 2 3" xfId="6166"/>
    <cellStyle name="Note 4 7 2 3 2" xfId="12952"/>
    <cellStyle name="Note 4 7 2 4" xfId="2664"/>
    <cellStyle name="Note 4 7 2 4 2" xfId="9475"/>
    <cellStyle name="Note 4 7 2 5" xfId="7855"/>
    <cellStyle name="Note 4 7 3" xfId="1252"/>
    <cellStyle name="Note 4 7 3 2" xfId="4952"/>
    <cellStyle name="Note 4 7 3 2 2" xfId="11738"/>
    <cellStyle name="Note 4 7 3 3" xfId="3846"/>
    <cellStyle name="Note 4 7 3 3 2" xfId="10633"/>
    <cellStyle name="Note 4 7 3 4" xfId="3066"/>
    <cellStyle name="Note 4 7 3 4 2" xfId="9865"/>
    <cellStyle name="Note 4 7 3 5" xfId="8165"/>
    <cellStyle name="Note 4 7 4" xfId="4078"/>
    <cellStyle name="Note 4 7 4 2" xfId="10864"/>
    <cellStyle name="Note 4 7 5" xfId="6560"/>
    <cellStyle name="Note 4 7 5 2" xfId="13345"/>
    <cellStyle name="Note 4 7 6" xfId="2195"/>
    <cellStyle name="Note 4 7 6 2" xfId="9027"/>
    <cellStyle name="Note 4 7 7" xfId="7588"/>
    <cellStyle name="Note 4 8" xfId="425"/>
    <cellStyle name="Note 4 8 2" xfId="897"/>
    <cellStyle name="Note 4 8 2 2" xfId="4597"/>
    <cellStyle name="Note 4 8 2 2 2" xfId="11383"/>
    <cellStyle name="Note 4 8 2 3" xfId="5677"/>
    <cellStyle name="Note 4 8 2 3 2" xfId="12463"/>
    <cellStyle name="Note 4 8 2 4" xfId="2711"/>
    <cellStyle name="Note 4 8 2 4 2" xfId="9519"/>
    <cellStyle name="Note 4 8 2 5" xfId="7879"/>
    <cellStyle name="Note 4 8 3" xfId="1296"/>
    <cellStyle name="Note 4 8 3 2" xfId="4996"/>
    <cellStyle name="Note 4 8 3 2 2" xfId="11782"/>
    <cellStyle name="Note 4 8 3 3" xfId="6240"/>
    <cellStyle name="Note 4 8 3 3 2" xfId="13026"/>
    <cellStyle name="Note 4 8 3 4" xfId="3110"/>
    <cellStyle name="Note 4 8 3 4 2" xfId="9909"/>
    <cellStyle name="Note 4 8 3 5" xfId="8209"/>
    <cellStyle name="Note 4 8 4" xfId="4125"/>
    <cellStyle name="Note 4 8 4 2" xfId="10911"/>
    <cellStyle name="Note 4 8 5" xfId="6127"/>
    <cellStyle name="Note 4 8 5 2" xfId="12913"/>
    <cellStyle name="Note 4 8 6" xfId="2242"/>
    <cellStyle name="Note 4 8 6 2" xfId="9071"/>
    <cellStyle name="Note 4 8 7" xfId="7612"/>
    <cellStyle name="Note 4 9" xfId="466"/>
    <cellStyle name="Note 4 9 2" xfId="938"/>
    <cellStyle name="Note 4 9 2 2" xfId="4638"/>
    <cellStyle name="Note 4 9 2 2 2" xfId="11424"/>
    <cellStyle name="Note 4 9 2 3" xfId="6501"/>
    <cellStyle name="Note 4 9 2 3 2" xfId="13286"/>
    <cellStyle name="Note 4 9 2 4" xfId="2752"/>
    <cellStyle name="Note 4 9 2 4 2" xfId="9557"/>
    <cellStyle name="Note 4 9 2 5" xfId="7902"/>
    <cellStyle name="Note 4 9 3" xfId="1334"/>
    <cellStyle name="Note 4 9 3 2" xfId="5034"/>
    <cellStyle name="Note 4 9 3 2 2" xfId="11820"/>
    <cellStyle name="Note 4 9 3 3" xfId="5989"/>
    <cellStyle name="Note 4 9 3 3 2" xfId="12775"/>
    <cellStyle name="Note 4 9 3 4" xfId="3148"/>
    <cellStyle name="Note 4 9 3 4 2" xfId="9947"/>
    <cellStyle name="Note 4 9 3 5" xfId="8247"/>
    <cellStyle name="Note 4 9 4" xfId="4166"/>
    <cellStyle name="Note 4 9 4 2" xfId="10952"/>
    <cellStyle name="Note 4 9 5" xfId="5707"/>
    <cellStyle name="Note 4 9 5 2" xfId="12493"/>
    <cellStyle name="Note 4 9 6" xfId="2283"/>
    <cellStyle name="Note 4 9 6 2" xfId="9109"/>
    <cellStyle name="Note 4 9 7" xfId="7635"/>
    <cellStyle name="Note 5" xfId="62"/>
    <cellStyle name="Note 5 10" xfId="520"/>
    <cellStyle name="Note 5 10 2" xfId="992"/>
    <cellStyle name="Note 5 10 2 2" xfId="4692"/>
    <cellStyle name="Note 5 10 2 2 2" xfId="11478"/>
    <cellStyle name="Note 5 10 2 3" xfId="5860"/>
    <cellStyle name="Note 5 10 2 3 2" xfId="12646"/>
    <cellStyle name="Note 5 10 2 4" xfId="2806"/>
    <cellStyle name="Note 5 10 2 4 2" xfId="9611"/>
    <cellStyle name="Note 5 10 2 5" xfId="7933"/>
    <cellStyle name="Note 5 10 3" xfId="1388"/>
    <cellStyle name="Note 5 10 3 2" xfId="5088"/>
    <cellStyle name="Note 5 10 3 2 2" xfId="11874"/>
    <cellStyle name="Note 5 10 3 3" xfId="6612"/>
    <cellStyle name="Note 5 10 3 3 2" xfId="13397"/>
    <cellStyle name="Note 5 10 3 4" xfId="3202"/>
    <cellStyle name="Note 5 10 3 4 2" xfId="10001"/>
    <cellStyle name="Note 5 10 3 5" xfId="8299"/>
    <cellStyle name="Note 5 10 4" xfId="4220"/>
    <cellStyle name="Note 5 10 4 2" xfId="11006"/>
    <cellStyle name="Note 5 10 5" xfId="6152"/>
    <cellStyle name="Note 5 10 5 2" xfId="12938"/>
    <cellStyle name="Note 5 10 6" xfId="2337"/>
    <cellStyle name="Note 5 10 6 2" xfId="9163"/>
    <cellStyle name="Note 5 10 7" xfId="7666"/>
    <cellStyle name="Note 5 11" xfId="559"/>
    <cellStyle name="Note 5 11 2" xfId="1031"/>
    <cellStyle name="Note 5 11 2 2" xfId="4731"/>
    <cellStyle name="Note 5 11 2 2 2" xfId="11517"/>
    <cellStyle name="Note 5 11 2 3" xfId="6241"/>
    <cellStyle name="Note 5 11 2 3 2" xfId="13027"/>
    <cellStyle name="Note 5 11 2 4" xfId="2845"/>
    <cellStyle name="Note 5 11 2 4 2" xfId="9647"/>
    <cellStyle name="Note 5 11 2 5" xfId="7954"/>
    <cellStyle name="Note 5 11 3" xfId="1424"/>
    <cellStyle name="Note 5 11 3 2" xfId="5124"/>
    <cellStyle name="Note 5 11 3 2 2" xfId="11910"/>
    <cellStyle name="Note 5 11 3 3" xfId="3847"/>
    <cellStyle name="Note 5 11 3 3 2" xfId="10634"/>
    <cellStyle name="Note 5 11 3 4" xfId="3238"/>
    <cellStyle name="Note 5 11 3 4 2" xfId="10037"/>
    <cellStyle name="Note 5 11 3 5" xfId="8324"/>
    <cellStyle name="Note 5 11 4" xfId="4259"/>
    <cellStyle name="Note 5 11 4 2" xfId="11045"/>
    <cellStyle name="Note 5 11 5" xfId="6505"/>
    <cellStyle name="Note 5 11 5 2" xfId="13290"/>
    <cellStyle name="Note 5 11 6" xfId="2376"/>
    <cellStyle name="Note 5 11 6 2" xfId="9199"/>
    <cellStyle name="Note 5 11 7" xfId="7687"/>
    <cellStyle name="Note 5 12" xfId="588"/>
    <cellStyle name="Note 5 12 2" xfId="4288"/>
    <cellStyle name="Note 5 12 2 2" xfId="11074"/>
    <cellStyle name="Note 5 12 3" xfId="7038"/>
    <cellStyle name="Note 5 12 3 2" xfId="13823"/>
    <cellStyle name="Note 5 12 4" xfId="2403"/>
    <cellStyle name="Note 5 12 4 2" xfId="9223"/>
    <cellStyle name="Note 5 12 5" xfId="7705"/>
    <cellStyle name="Note 5 13" xfId="641"/>
    <cellStyle name="Note 5 13 2" xfId="4341"/>
    <cellStyle name="Note 5 13 2 2" xfId="11127"/>
    <cellStyle name="Note 5 13 3" xfId="5869"/>
    <cellStyle name="Note 5 13 3 2" xfId="12655"/>
    <cellStyle name="Note 5 13 4" xfId="2455"/>
    <cellStyle name="Note 5 13 4 2" xfId="9272"/>
    <cellStyle name="Note 5 13 5" xfId="7735"/>
    <cellStyle name="Note 5 14" xfId="1538"/>
    <cellStyle name="Note 5 14 2" xfId="5238"/>
    <cellStyle name="Note 5 14 2 2" xfId="12024"/>
    <cellStyle name="Note 5 14 3" xfId="6455"/>
    <cellStyle name="Note 5 14 3 2" xfId="13240"/>
    <cellStyle name="Note 5 14 4" xfId="3352"/>
    <cellStyle name="Note 5 14 4 2" xfId="10148"/>
    <cellStyle name="Note 5 14 5" xfId="8434"/>
    <cellStyle name="Note 5 15" xfId="1568"/>
    <cellStyle name="Note 5 15 2" xfId="5268"/>
    <cellStyle name="Note 5 15 2 2" xfId="12054"/>
    <cellStyle name="Note 5 15 3" xfId="6870"/>
    <cellStyle name="Note 5 15 3 2" xfId="13655"/>
    <cellStyle name="Note 5 15 4" xfId="5882"/>
    <cellStyle name="Note 5 15 4 2" xfId="12668"/>
    <cellStyle name="Note 5 15 5" xfId="3382"/>
    <cellStyle name="Note 5 15 5 2" xfId="10178"/>
    <cellStyle name="Note 5 15 6" xfId="8464"/>
    <cellStyle name="Note 5 16" xfId="1602"/>
    <cellStyle name="Note 5 16 2" xfId="5302"/>
    <cellStyle name="Note 5 16 2 2" xfId="12088"/>
    <cellStyle name="Note 5 16 3" xfId="6904"/>
    <cellStyle name="Note 5 16 3 2" xfId="13689"/>
    <cellStyle name="Note 5 16 4" xfId="6684"/>
    <cellStyle name="Note 5 16 4 2" xfId="13469"/>
    <cellStyle name="Note 5 16 5" xfId="3416"/>
    <cellStyle name="Note 5 16 5 2" xfId="10212"/>
    <cellStyle name="Note 5 16 6" xfId="8498"/>
    <cellStyle name="Note 5 17" xfId="1630"/>
    <cellStyle name="Note 5 17 2" xfId="5330"/>
    <cellStyle name="Note 5 17 2 2" xfId="12116"/>
    <cellStyle name="Note 5 17 3" xfId="6932"/>
    <cellStyle name="Note 5 17 3 2" xfId="13717"/>
    <cellStyle name="Note 5 17 4" xfId="3791"/>
    <cellStyle name="Note 5 17 4 2" xfId="10578"/>
    <cellStyle name="Note 5 17 5" xfId="3444"/>
    <cellStyle name="Note 5 17 5 2" xfId="10240"/>
    <cellStyle name="Note 5 17 6" xfId="8526"/>
    <cellStyle name="Note 5 18" xfId="1619"/>
    <cellStyle name="Note 5 18 2" xfId="5319"/>
    <cellStyle name="Note 5 18 2 2" xfId="12105"/>
    <cellStyle name="Note 5 18 3" xfId="6921"/>
    <cellStyle name="Note 5 18 3 2" xfId="13706"/>
    <cellStyle name="Note 5 18 4" xfId="6251"/>
    <cellStyle name="Note 5 18 4 2" xfId="13037"/>
    <cellStyle name="Note 5 18 5" xfId="3433"/>
    <cellStyle name="Note 5 18 5 2" xfId="10229"/>
    <cellStyle name="Note 5 18 6" xfId="8515"/>
    <cellStyle name="Note 5 19" xfId="1675"/>
    <cellStyle name="Note 5 19 2" xfId="5375"/>
    <cellStyle name="Note 5 19 2 2" xfId="12161"/>
    <cellStyle name="Note 5 19 3" xfId="6977"/>
    <cellStyle name="Note 5 19 3 2" xfId="13762"/>
    <cellStyle name="Note 5 19 4" xfId="3868"/>
    <cellStyle name="Note 5 19 4 2" xfId="10654"/>
    <cellStyle name="Note 5 19 5" xfId="3489"/>
    <cellStyle name="Note 5 19 5 2" xfId="10285"/>
    <cellStyle name="Note 5 19 6" xfId="8571"/>
    <cellStyle name="Note 5 2" xfId="50"/>
    <cellStyle name="Note 5 2 2" xfId="581"/>
    <cellStyle name="Note 5 2 2 2" xfId="4281"/>
    <cellStyle name="Note 5 2 2 2 2" xfId="11067"/>
    <cellStyle name="Note 5 2 2 3" xfId="6341"/>
    <cellStyle name="Note 5 2 2 3 2" xfId="13127"/>
    <cellStyle name="Note 5 2 2 4" xfId="2397"/>
    <cellStyle name="Note 5 2 2 4 2" xfId="9217"/>
    <cellStyle name="Note 5 2 2 5" xfId="7699"/>
    <cellStyle name="Note 5 2 3" xfId="606"/>
    <cellStyle name="Note 5 2 3 2" xfId="4306"/>
    <cellStyle name="Note 5 2 3 2 2" xfId="11092"/>
    <cellStyle name="Note 5 2 3 3" xfId="6144"/>
    <cellStyle name="Note 5 2 3 3 2" xfId="12930"/>
    <cellStyle name="Note 5 2 3 4" xfId="2421"/>
    <cellStyle name="Note 5 2 3 4 2" xfId="9240"/>
    <cellStyle name="Note 5 2 3 5" xfId="7715"/>
    <cellStyle name="Note 5 2 4" xfId="3752"/>
    <cellStyle name="Note 5 2 4 2" xfId="10539"/>
    <cellStyle name="Note 5 2 5" xfId="6671"/>
    <cellStyle name="Note 5 2 5 2" xfId="13456"/>
    <cellStyle name="Note 5 2 6" xfId="1978"/>
    <cellStyle name="Note 5 2 6 2" xfId="8823"/>
    <cellStyle name="Note 5 2 7" xfId="7436"/>
    <cellStyle name="Note 5 20" xfId="1692"/>
    <cellStyle name="Note 5 20 2" xfId="5392"/>
    <cellStyle name="Note 5 20 2 2" xfId="12178"/>
    <cellStyle name="Note 5 20 3" xfId="6994"/>
    <cellStyle name="Note 5 20 3 2" xfId="13779"/>
    <cellStyle name="Note 5 20 4" xfId="3741"/>
    <cellStyle name="Note 5 20 4 2" xfId="10528"/>
    <cellStyle name="Note 5 20 5" xfId="3506"/>
    <cellStyle name="Note 5 20 5 2" xfId="10302"/>
    <cellStyle name="Note 5 20 6" xfId="8588"/>
    <cellStyle name="Note 5 21" xfId="1781"/>
    <cellStyle name="Note 5 21 2" xfId="5481"/>
    <cellStyle name="Note 5 21 2 2" xfId="12267"/>
    <cellStyle name="Note 5 21 3" xfId="7292"/>
    <cellStyle name="Note 5 21 3 2" xfId="14077"/>
    <cellStyle name="Note 5 21 4" xfId="3595"/>
    <cellStyle name="Note 5 21 4 2" xfId="10388"/>
    <cellStyle name="Note 5 21 5" xfId="8674"/>
    <cellStyle name="Note 5 22" xfId="1798"/>
    <cellStyle name="Note 5 22 2" xfId="5498"/>
    <cellStyle name="Note 5 22 2 2" xfId="12284"/>
    <cellStyle name="Note 5 22 3" xfId="7309"/>
    <cellStyle name="Note 5 22 3 2" xfId="14094"/>
    <cellStyle name="Note 5 22 4" xfId="3612"/>
    <cellStyle name="Note 5 22 4 2" xfId="10405"/>
    <cellStyle name="Note 5 22 5" xfId="8691"/>
    <cellStyle name="Note 5 23" xfId="1814"/>
    <cellStyle name="Note 5 23 2" xfId="5514"/>
    <cellStyle name="Note 5 23 2 2" xfId="12300"/>
    <cellStyle name="Note 5 23 3" xfId="7325"/>
    <cellStyle name="Note 5 23 3 2" xfId="14110"/>
    <cellStyle name="Note 5 23 4" xfId="3628"/>
    <cellStyle name="Note 5 23 4 2" xfId="10421"/>
    <cellStyle name="Note 5 23 5" xfId="8707"/>
    <cellStyle name="Note 5 24" xfId="1882"/>
    <cellStyle name="Note 5 24 2" xfId="5581"/>
    <cellStyle name="Note 5 24 2 2" xfId="12367"/>
    <cellStyle name="Note 5 24 3" xfId="7390"/>
    <cellStyle name="Note 5 24 3 2" xfId="14175"/>
    <cellStyle name="Note 5 24 4" xfId="3685"/>
    <cellStyle name="Note 5 24 4 2" xfId="10474"/>
    <cellStyle name="Note 5 24 5" xfId="8772"/>
    <cellStyle name="Note 5 25" xfId="1912"/>
    <cellStyle name="Note 5 25 2" xfId="5611"/>
    <cellStyle name="Note 5 25 2 2" xfId="12397"/>
    <cellStyle name="Note 5 25 3" xfId="7420"/>
    <cellStyle name="Note 5 25 3 2" xfId="14205"/>
    <cellStyle name="Note 5 25 4" xfId="3705"/>
    <cellStyle name="Note 5 25 4 2" xfId="10493"/>
    <cellStyle name="Note 5 25 5" xfId="8802"/>
    <cellStyle name="Note 5 26" xfId="1925"/>
    <cellStyle name="Note 5 26 2" xfId="5624"/>
    <cellStyle name="Note 5 26 2 2" xfId="12410"/>
    <cellStyle name="Note 5 26 3" xfId="7433"/>
    <cellStyle name="Note 5 26 3 2" xfId="14218"/>
    <cellStyle name="Note 5 26 4" xfId="8815"/>
    <cellStyle name="Note 5 27" xfId="3764"/>
    <cellStyle name="Note 5 27 2" xfId="10551"/>
    <cellStyle name="Note 5 28" xfId="5832"/>
    <cellStyle name="Note 5 28 2" xfId="12618"/>
    <cellStyle name="Note 5 29" xfId="7442"/>
    <cellStyle name="Note 5 3" xfId="243"/>
    <cellStyle name="Note 5 3 2" xfId="715"/>
    <cellStyle name="Note 5 3 2 2" xfId="4415"/>
    <cellStyle name="Note 5 3 2 2 2" xfId="11201"/>
    <cellStyle name="Note 5 3 2 3" xfId="6170"/>
    <cellStyle name="Note 5 3 2 3 2" xfId="12956"/>
    <cellStyle name="Note 5 3 2 4" xfId="2529"/>
    <cellStyle name="Note 5 3 2 4 2" xfId="9346"/>
    <cellStyle name="Note 5 3 2 5" xfId="7780"/>
    <cellStyle name="Note 5 3 3" xfId="1123"/>
    <cellStyle name="Note 5 3 3 2" xfId="4823"/>
    <cellStyle name="Note 5 3 3 2 2" xfId="11609"/>
    <cellStyle name="Note 5 3 3 3" xfId="6613"/>
    <cellStyle name="Note 5 3 3 3 2" xfId="13398"/>
    <cellStyle name="Note 5 3 3 4" xfId="2937"/>
    <cellStyle name="Note 5 3 3 4 2" xfId="9736"/>
    <cellStyle name="Note 5 3 3 5" xfId="8036"/>
    <cellStyle name="Note 5 3 4" xfId="3943"/>
    <cellStyle name="Note 5 3 4 2" xfId="10729"/>
    <cellStyle name="Note 5 3 5" xfId="7014"/>
    <cellStyle name="Note 5 3 5 2" xfId="13799"/>
    <cellStyle name="Note 5 3 6" xfId="2060"/>
    <cellStyle name="Note 5 3 6 2" xfId="8898"/>
    <cellStyle name="Note 5 3 7" xfId="7513"/>
    <cellStyle name="Note 5 4" xfId="302"/>
    <cellStyle name="Note 5 4 2" xfId="774"/>
    <cellStyle name="Note 5 4 2 2" xfId="4474"/>
    <cellStyle name="Note 5 4 2 2 2" xfId="11260"/>
    <cellStyle name="Note 5 4 2 3" xfId="6020"/>
    <cellStyle name="Note 5 4 2 3 2" xfId="12806"/>
    <cellStyle name="Note 5 4 2 4" xfId="2588"/>
    <cellStyle name="Note 5 4 2 4 2" xfId="9402"/>
    <cellStyle name="Note 5 4 2 5" xfId="7813"/>
    <cellStyle name="Note 5 4 3" xfId="1179"/>
    <cellStyle name="Note 5 4 3 2" xfId="4879"/>
    <cellStyle name="Note 5 4 3 2 2" xfId="11665"/>
    <cellStyle name="Note 5 4 3 3" xfId="6086"/>
    <cellStyle name="Note 5 4 3 3 2" xfId="12872"/>
    <cellStyle name="Note 5 4 3 4" xfId="2993"/>
    <cellStyle name="Note 5 4 3 4 2" xfId="9792"/>
    <cellStyle name="Note 5 4 3 5" xfId="8092"/>
    <cellStyle name="Note 5 4 4" xfId="4002"/>
    <cellStyle name="Note 5 4 4 2" xfId="10788"/>
    <cellStyle name="Note 5 4 5" xfId="6606"/>
    <cellStyle name="Note 5 4 5 2" xfId="13391"/>
    <cellStyle name="Note 5 4 6" xfId="2119"/>
    <cellStyle name="Note 5 4 6 2" xfId="8954"/>
    <cellStyle name="Note 5 4 7" xfId="7546"/>
    <cellStyle name="Note 5 5" xfId="321"/>
    <cellStyle name="Note 5 5 2" xfId="793"/>
    <cellStyle name="Note 5 5 2 2" xfId="4493"/>
    <cellStyle name="Note 5 5 2 2 2" xfId="11279"/>
    <cellStyle name="Note 5 5 2 3" xfId="5762"/>
    <cellStyle name="Note 5 5 2 3 2" xfId="12548"/>
    <cellStyle name="Note 5 5 2 4" xfId="2607"/>
    <cellStyle name="Note 5 5 2 4 2" xfId="9418"/>
    <cellStyle name="Note 5 5 2 5" xfId="7822"/>
    <cellStyle name="Note 5 5 3" xfId="1195"/>
    <cellStyle name="Note 5 5 3 2" xfId="4895"/>
    <cellStyle name="Note 5 5 3 2 2" xfId="11681"/>
    <cellStyle name="Note 5 5 3 3" xfId="5948"/>
    <cellStyle name="Note 5 5 3 3 2" xfId="12734"/>
    <cellStyle name="Note 5 5 3 4" xfId="3009"/>
    <cellStyle name="Note 5 5 3 4 2" xfId="9808"/>
    <cellStyle name="Note 5 5 3 5" xfId="8108"/>
    <cellStyle name="Note 5 5 4" xfId="4021"/>
    <cellStyle name="Note 5 5 4 2" xfId="10807"/>
    <cellStyle name="Note 5 5 5" xfId="5823"/>
    <cellStyle name="Note 5 5 5 2" xfId="12609"/>
    <cellStyle name="Note 5 5 6" xfId="2138"/>
    <cellStyle name="Note 5 5 6 2" xfId="8970"/>
    <cellStyle name="Note 5 5 7" xfId="7555"/>
    <cellStyle name="Note 5 6" xfId="357"/>
    <cellStyle name="Note 5 6 2" xfId="829"/>
    <cellStyle name="Note 5 6 2 2" xfId="4529"/>
    <cellStyle name="Note 5 6 2 2 2" xfId="11315"/>
    <cellStyle name="Note 5 6 2 3" xfId="6121"/>
    <cellStyle name="Note 5 6 2 3 2" xfId="12907"/>
    <cellStyle name="Note 5 6 2 4" xfId="2643"/>
    <cellStyle name="Note 5 6 2 4 2" xfId="9454"/>
    <cellStyle name="Note 5 6 2 5" xfId="7843"/>
    <cellStyle name="Note 5 6 3" xfId="1231"/>
    <cellStyle name="Note 5 6 3 2" xfId="4931"/>
    <cellStyle name="Note 5 6 3 2 2" xfId="11717"/>
    <cellStyle name="Note 5 6 3 3" xfId="6396"/>
    <cellStyle name="Note 5 6 3 3 2" xfId="13182"/>
    <cellStyle name="Note 5 6 3 4" xfId="3045"/>
    <cellStyle name="Note 5 6 3 4 2" xfId="9844"/>
    <cellStyle name="Note 5 6 3 5" xfId="8144"/>
    <cellStyle name="Note 5 6 4" xfId="4057"/>
    <cellStyle name="Note 5 6 4 2" xfId="10843"/>
    <cellStyle name="Note 5 6 5" xfId="6393"/>
    <cellStyle name="Note 5 6 5 2" xfId="13179"/>
    <cellStyle name="Note 5 6 6" xfId="2174"/>
    <cellStyle name="Note 5 6 6 2" xfId="9006"/>
    <cellStyle name="Note 5 6 7" xfId="7576"/>
    <cellStyle name="Note 5 7" xfId="393"/>
    <cellStyle name="Note 5 7 2" xfId="865"/>
    <cellStyle name="Note 5 7 2 2" xfId="4565"/>
    <cellStyle name="Note 5 7 2 2 2" xfId="11351"/>
    <cellStyle name="Note 5 7 2 3" xfId="6046"/>
    <cellStyle name="Note 5 7 2 3 2" xfId="12832"/>
    <cellStyle name="Note 5 7 2 4" xfId="2679"/>
    <cellStyle name="Note 5 7 2 4 2" xfId="9490"/>
    <cellStyle name="Note 5 7 2 5" xfId="7864"/>
    <cellStyle name="Note 5 7 3" xfId="1267"/>
    <cellStyle name="Note 5 7 3 2" xfId="4967"/>
    <cellStyle name="Note 5 7 3 2 2" xfId="11753"/>
    <cellStyle name="Note 5 7 3 3" xfId="5235"/>
    <cellStyle name="Note 5 7 3 3 2" xfId="12021"/>
    <cellStyle name="Note 5 7 3 4" xfId="3081"/>
    <cellStyle name="Note 5 7 3 4 2" xfId="9880"/>
    <cellStyle name="Note 5 7 3 5" xfId="8180"/>
    <cellStyle name="Note 5 7 4" xfId="4093"/>
    <cellStyle name="Note 5 7 4 2" xfId="10879"/>
    <cellStyle name="Note 5 7 5" xfId="7104"/>
    <cellStyle name="Note 5 7 5 2" xfId="13889"/>
    <cellStyle name="Note 5 7 6" xfId="2210"/>
    <cellStyle name="Note 5 7 6 2" xfId="9042"/>
    <cellStyle name="Note 5 7 7" xfId="7597"/>
    <cellStyle name="Note 5 8" xfId="442"/>
    <cellStyle name="Note 5 8 2" xfId="914"/>
    <cellStyle name="Note 5 8 2 2" xfId="4614"/>
    <cellStyle name="Note 5 8 2 2 2" xfId="11400"/>
    <cellStyle name="Note 5 8 2 3" xfId="6340"/>
    <cellStyle name="Note 5 8 2 3 2" xfId="13126"/>
    <cellStyle name="Note 5 8 2 4" xfId="2728"/>
    <cellStyle name="Note 5 8 2 4 2" xfId="9536"/>
    <cellStyle name="Note 5 8 2 5" xfId="7890"/>
    <cellStyle name="Note 5 8 3" xfId="1313"/>
    <cellStyle name="Note 5 8 3 2" xfId="5013"/>
    <cellStyle name="Note 5 8 3 2 2" xfId="11799"/>
    <cellStyle name="Note 5 8 3 3" xfId="6499"/>
    <cellStyle name="Note 5 8 3 3 2" xfId="13284"/>
    <cellStyle name="Note 5 8 3 4" xfId="3127"/>
    <cellStyle name="Note 5 8 3 4 2" xfId="9926"/>
    <cellStyle name="Note 5 8 3 5" xfId="8226"/>
    <cellStyle name="Note 5 8 4" xfId="4142"/>
    <cellStyle name="Note 5 8 4 2" xfId="10928"/>
    <cellStyle name="Note 5 8 5" xfId="6709"/>
    <cellStyle name="Note 5 8 5 2" xfId="13494"/>
    <cellStyle name="Note 5 8 6" xfId="2259"/>
    <cellStyle name="Note 5 8 6 2" xfId="9088"/>
    <cellStyle name="Note 5 8 7" xfId="7623"/>
    <cellStyle name="Note 5 9" xfId="482"/>
    <cellStyle name="Note 5 9 2" xfId="954"/>
    <cellStyle name="Note 5 9 2 2" xfId="4654"/>
    <cellStyle name="Note 5 9 2 2 2" xfId="11440"/>
    <cellStyle name="Note 5 9 2 3" xfId="5977"/>
    <cellStyle name="Note 5 9 2 3 2" xfId="12763"/>
    <cellStyle name="Note 5 9 2 4" xfId="2768"/>
    <cellStyle name="Note 5 9 2 4 2" xfId="9573"/>
    <cellStyle name="Note 5 9 2 5" xfId="7911"/>
    <cellStyle name="Note 5 9 3" xfId="1350"/>
    <cellStyle name="Note 5 9 3 2" xfId="5050"/>
    <cellStyle name="Note 5 9 3 2 2" xfId="11836"/>
    <cellStyle name="Note 5 9 3 3" xfId="5856"/>
    <cellStyle name="Note 5 9 3 3 2" xfId="12642"/>
    <cellStyle name="Note 5 9 3 4" xfId="3164"/>
    <cellStyle name="Note 5 9 3 4 2" xfId="9963"/>
    <cellStyle name="Note 5 9 3 5" xfId="8263"/>
    <cellStyle name="Note 5 9 4" xfId="4182"/>
    <cellStyle name="Note 5 9 4 2" xfId="10968"/>
    <cellStyle name="Note 5 9 5" xfId="6710"/>
    <cellStyle name="Note 5 9 5 2" xfId="13495"/>
    <cellStyle name="Note 5 9 6" xfId="2299"/>
    <cellStyle name="Note 5 9 6 2" xfId="9125"/>
    <cellStyle name="Note 5 9 7" xfId="7644"/>
    <cellStyle name="Note 6" xfId="72"/>
    <cellStyle name="Note 6 10" xfId="426"/>
    <cellStyle name="Note 6 10 2" xfId="898"/>
    <cellStyle name="Note 6 10 2 2" xfId="4598"/>
    <cellStyle name="Note 6 10 2 2 2" xfId="11384"/>
    <cellStyle name="Note 6 10 2 3" xfId="7199"/>
    <cellStyle name="Note 6 10 2 3 2" xfId="13984"/>
    <cellStyle name="Note 6 10 2 4" xfId="2712"/>
    <cellStyle name="Note 6 10 2 4 2" xfId="9520"/>
    <cellStyle name="Note 6 10 2 5" xfId="7880"/>
    <cellStyle name="Note 6 10 3" xfId="1297"/>
    <cellStyle name="Note 6 10 3 2" xfId="4997"/>
    <cellStyle name="Note 6 10 3 2 2" xfId="11783"/>
    <cellStyle name="Note 6 10 3 3" xfId="5820"/>
    <cellStyle name="Note 6 10 3 3 2" xfId="12606"/>
    <cellStyle name="Note 6 10 3 4" xfId="3111"/>
    <cellStyle name="Note 6 10 3 4 2" xfId="9910"/>
    <cellStyle name="Note 6 10 3 5" xfId="8210"/>
    <cellStyle name="Note 6 10 4" xfId="4126"/>
    <cellStyle name="Note 6 10 4 2" xfId="10912"/>
    <cellStyle name="Note 6 10 5" xfId="5706"/>
    <cellStyle name="Note 6 10 5 2" xfId="12492"/>
    <cellStyle name="Note 6 10 6" xfId="2243"/>
    <cellStyle name="Note 6 10 6 2" xfId="9072"/>
    <cellStyle name="Note 6 10 7" xfId="7613"/>
    <cellStyle name="Note 6 11" xfId="488"/>
    <cellStyle name="Note 6 11 2" xfId="960"/>
    <cellStyle name="Note 6 11 2 2" xfId="4660"/>
    <cellStyle name="Note 6 11 2 2 2" xfId="11446"/>
    <cellStyle name="Note 6 11 2 3" xfId="6336"/>
    <cellStyle name="Note 6 11 2 3 2" xfId="13122"/>
    <cellStyle name="Note 6 11 2 4" xfId="2774"/>
    <cellStyle name="Note 6 11 2 4 2" xfId="9579"/>
    <cellStyle name="Note 6 11 2 5" xfId="7915"/>
    <cellStyle name="Note 6 11 3" xfId="1356"/>
    <cellStyle name="Note 6 11 3 2" xfId="5056"/>
    <cellStyle name="Note 6 11 3 2 2" xfId="11842"/>
    <cellStyle name="Note 6 11 3 3" xfId="5779"/>
    <cellStyle name="Note 6 11 3 3 2" xfId="12565"/>
    <cellStyle name="Note 6 11 3 4" xfId="3170"/>
    <cellStyle name="Note 6 11 3 4 2" xfId="9969"/>
    <cellStyle name="Note 6 11 3 5" xfId="8269"/>
    <cellStyle name="Note 6 11 4" xfId="4188"/>
    <cellStyle name="Note 6 11 4 2" xfId="10974"/>
    <cellStyle name="Note 6 11 5" xfId="3718"/>
    <cellStyle name="Note 6 11 5 2" xfId="10506"/>
    <cellStyle name="Note 6 11 6" xfId="2305"/>
    <cellStyle name="Note 6 11 6 2" xfId="9131"/>
    <cellStyle name="Note 6 11 7" xfId="7648"/>
    <cellStyle name="Note 6 12" xfId="527"/>
    <cellStyle name="Note 6 12 2" xfId="999"/>
    <cellStyle name="Note 6 12 2 2" xfId="4699"/>
    <cellStyle name="Note 6 12 2 2 2" xfId="11485"/>
    <cellStyle name="Note 6 12 2 3" xfId="7150"/>
    <cellStyle name="Note 6 12 2 3 2" xfId="13935"/>
    <cellStyle name="Note 6 12 2 4" xfId="2813"/>
    <cellStyle name="Note 6 12 2 4 2" xfId="9615"/>
    <cellStyle name="Note 6 12 2 5" xfId="7936"/>
    <cellStyle name="Note 6 12 3" xfId="1392"/>
    <cellStyle name="Note 6 12 3 2" xfId="5092"/>
    <cellStyle name="Note 6 12 3 2 2" xfId="11878"/>
    <cellStyle name="Note 6 12 3 3" xfId="6217"/>
    <cellStyle name="Note 6 12 3 3 2" xfId="13003"/>
    <cellStyle name="Note 6 12 3 4" xfId="3206"/>
    <cellStyle name="Note 6 12 3 4 2" xfId="10005"/>
    <cellStyle name="Note 6 12 3 5" xfId="8303"/>
    <cellStyle name="Note 6 12 4" xfId="4227"/>
    <cellStyle name="Note 6 12 4 2" xfId="11013"/>
    <cellStyle name="Note 6 12 5" xfId="7160"/>
    <cellStyle name="Note 6 12 5 2" xfId="13945"/>
    <cellStyle name="Note 6 12 6" xfId="2344"/>
    <cellStyle name="Note 6 12 6 2" xfId="9167"/>
    <cellStyle name="Note 6 12 7" xfId="7669"/>
    <cellStyle name="Note 6 13" xfId="594"/>
    <cellStyle name="Note 6 13 2" xfId="4294"/>
    <cellStyle name="Note 6 13 2 2" xfId="11080"/>
    <cellStyle name="Note 6 13 3" xfId="6267"/>
    <cellStyle name="Note 6 13 3 2" xfId="13053"/>
    <cellStyle name="Note 6 13 4" xfId="2409"/>
    <cellStyle name="Note 6 13 4 2" xfId="9228"/>
    <cellStyle name="Note 6 13 5" xfId="7709"/>
    <cellStyle name="Note 6 14" xfId="569"/>
    <cellStyle name="Note 6 14 2" xfId="4269"/>
    <cellStyle name="Note 6 14 2 2" xfId="11055"/>
    <cellStyle name="Note 6 14 3" xfId="7079"/>
    <cellStyle name="Note 6 14 3 2" xfId="13864"/>
    <cellStyle name="Note 6 14 4" xfId="2386"/>
    <cellStyle name="Note 6 14 4 2" xfId="9206"/>
    <cellStyle name="Note 6 14 5" xfId="7690"/>
    <cellStyle name="Note 6 15" xfId="1468"/>
    <cellStyle name="Note 6 15 2" xfId="5168"/>
    <cellStyle name="Note 6 15 2 2" xfId="11954"/>
    <cellStyle name="Note 6 15 3" xfId="6496"/>
    <cellStyle name="Note 6 15 3 2" xfId="13281"/>
    <cellStyle name="Note 6 15 4" xfId="3282"/>
    <cellStyle name="Note 6 15 4 2" xfId="10081"/>
    <cellStyle name="Note 6 15 5" xfId="8367"/>
    <cellStyle name="Note 6 16" xfId="1529"/>
    <cellStyle name="Note 6 16 2" xfId="5229"/>
    <cellStyle name="Note 6 16 2 2" xfId="12015"/>
    <cellStyle name="Note 6 16 3" xfId="6831"/>
    <cellStyle name="Note 6 16 3 2" xfId="13616"/>
    <cellStyle name="Note 6 16 4" xfId="6550"/>
    <cellStyle name="Note 6 16 4 2" xfId="13335"/>
    <cellStyle name="Note 6 16 5" xfId="3343"/>
    <cellStyle name="Note 6 16 5 2" xfId="10142"/>
    <cellStyle name="Note 6 16 6" xfId="8428"/>
    <cellStyle name="Note 6 17" xfId="1440"/>
    <cellStyle name="Note 6 17 2" xfId="5140"/>
    <cellStyle name="Note 6 17 2 2" xfId="11926"/>
    <cellStyle name="Note 6 17 3" xfId="6746"/>
    <cellStyle name="Note 6 17 3 2" xfId="13531"/>
    <cellStyle name="Note 6 17 4" xfId="6489"/>
    <cellStyle name="Note 6 17 4 2" xfId="13274"/>
    <cellStyle name="Note 6 17 5" xfId="3254"/>
    <cellStyle name="Note 6 17 5 2" xfId="10053"/>
    <cellStyle name="Note 6 17 6" xfId="8339"/>
    <cellStyle name="Note 6 18" xfId="1506"/>
    <cellStyle name="Note 6 18 2" xfId="5206"/>
    <cellStyle name="Note 6 18 2 2" xfId="11992"/>
    <cellStyle name="Note 6 18 3" xfId="6808"/>
    <cellStyle name="Note 6 18 3 2" xfId="13593"/>
    <cellStyle name="Note 6 18 4" xfId="7041"/>
    <cellStyle name="Note 6 18 4 2" xfId="13826"/>
    <cellStyle name="Note 6 18 5" xfId="3320"/>
    <cellStyle name="Note 6 18 5 2" xfId="10119"/>
    <cellStyle name="Note 6 18 6" xfId="8405"/>
    <cellStyle name="Note 6 19" xfId="1605"/>
    <cellStyle name="Note 6 19 2" xfId="5305"/>
    <cellStyle name="Note 6 19 2 2" xfId="12091"/>
    <cellStyle name="Note 6 19 3" xfId="6907"/>
    <cellStyle name="Note 6 19 3 2" xfId="13692"/>
    <cellStyle name="Note 6 19 4" xfId="3783"/>
    <cellStyle name="Note 6 19 4 2" xfId="10570"/>
    <cellStyle name="Note 6 19 5" xfId="3419"/>
    <cellStyle name="Note 6 19 5 2" xfId="10215"/>
    <cellStyle name="Note 6 19 6" xfId="8501"/>
    <cellStyle name="Note 6 2" xfId="206"/>
    <cellStyle name="Note 6 2 2" xfId="678"/>
    <cellStyle name="Note 6 2 2 2" xfId="4378"/>
    <cellStyle name="Note 6 2 2 2 2" xfId="11164"/>
    <cellStyle name="Note 6 2 2 3" xfId="5657"/>
    <cellStyle name="Note 6 2 2 3 2" xfId="12443"/>
    <cellStyle name="Note 6 2 2 4" xfId="2492"/>
    <cellStyle name="Note 6 2 2 4 2" xfId="9309"/>
    <cellStyle name="Note 6 2 2 5" xfId="7757"/>
    <cellStyle name="Note 6 2 3" xfId="1086"/>
    <cellStyle name="Note 6 2 3 2" xfId="4786"/>
    <cellStyle name="Note 6 2 3 2 2" xfId="11572"/>
    <cellStyle name="Note 6 2 3 3" xfId="6589"/>
    <cellStyle name="Note 6 2 3 3 2" xfId="13374"/>
    <cellStyle name="Note 6 2 3 4" xfId="2900"/>
    <cellStyle name="Note 6 2 3 4 2" xfId="9699"/>
    <cellStyle name="Note 6 2 3 5" xfId="7999"/>
    <cellStyle name="Note 6 2 4" xfId="3906"/>
    <cellStyle name="Note 6 2 4 2" xfId="10692"/>
    <cellStyle name="Note 6 2 5" xfId="6196"/>
    <cellStyle name="Note 6 2 5 2" xfId="12982"/>
    <cellStyle name="Note 6 2 6" xfId="2023"/>
    <cellStyle name="Note 6 2 6 2" xfId="8861"/>
    <cellStyle name="Note 6 2 7" xfId="7490"/>
    <cellStyle name="Note 6 20" xfId="1636"/>
    <cellStyle name="Note 6 20 2" xfId="5336"/>
    <cellStyle name="Note 6 20 2 2" xfId="12122"/>
    <cellStyle name="Note 6 20 3" xfId="6938"/>
    <cellStyle name="Note 6 20 3 2" xfId="13723"/>
    <cellStyle name="Note 6 20 4" xfId="4004"/>
    <cellStyle name="Note 6 20 4 2" xfId="10790"/>
    <cellStyle name="Note 6 20 5" xfId="3450"/>
    <cellStyle name="Note 6 20 5 2" xfId="10246"/>
    <cellStyle name="Note 6 20 6" xfId="8532"/>
    <cellStyle name="Note 6 21" xfId="1656"/>
    <cellStyle name="Note 6 21 2" xfId="5356"/>
    <cellStyle name="Note 6 21 2 2" xfId="12142"/>
    <cellStyle name="Note 6 21 3" xfId="6958"/>
    <cellStyle name="Note 6 21 3 2" xfId="13743"/>
    <cellStyle name="Note 6 21 4" xfId="4694"/>
    <cellStyle name="Note 6 21 4 2" xfId="11480"/>
    <cellStyle name="Note 6 21 5" xfId="3470"/>
    <cellStyle name="Note 6 21 5 2" xfId="10266"/>
    <cellStyle name="Note 6 21 6" xfId="8552"/>
    <cellStyle name="Note 6 22" xfId="1652"/>
    <cellStyle name="Note 6 22 2" xfId="5352"/>
    <cellStyle name="Note 6 22 2 2" xfId="12138"/>
    <cellStyle name="Note 6 22 3" xfId="6954"/>
    <cellStyle name="Note 6 22 3 2" xfId="13739"/>
    <cellStyle name="Note 6 22 4" xfId="3870"/>
    <cellStyle name="Note 6 22 4 2" xfId="10656"/>
    <cellStyle name="Note 6 22 5" xfId="3466"/>
    <cellStyle name="Note 6 22 5 2" xfId="10262"/>
    <cellStyle name="Note 6 22 6" xfId="8548"/>
    <cellStyle name="Note 6 23" xfId="1728"/>
    <cellStyle name="Note 6 23 2" xfId="5428"/>
    <cellStyle name="Note 6 23 2 2" xfId="12214"/>
    <cellStyle name="Note 6 23 3" xfId="7242"/>
    <cellStyle name="Note 6 23 3 2" xfId="14027"/>
    <cellStyle name="Note 6 23 4" xfId="3542"/>
    <cellStyle name="Note 6 23 4 2" xfId="10338"/>
    <cellStyle name="Note 6 23 5" xfId="8624"/>
    <cellStyle name="Note 6 24" xfId="1772"/>
    <cellStyle name="Note 6 24 2" xfId="5472"/>
    <cellStyle name="Note 6 24 2 2" xfId="12258"/>
    <cellStyle name="Note 6 24 3" xfId="7286"/>
    <cellStyle name="Note 6 24 3 2" xfId="14071"/>
    <cellStyle name="Note 6 24 4" xfId="3586"/>
    <cellStyle name="Note 6 24 4 2" xfId="10382"/>
    <cellStyle name="Note 6 24 5" xfId="8668"/>
    <cellStyle name="Note 6 25" xfId="1707"/>
    <cellStyle name="Note 6 25 2" xfId="5407"/>
    <cellStyle name="Note 6 25 2 2" xfId="12193"/>
    <cellStyle name="Note 6 25 3" xfId="7221"/>
    <cellStyle name="Note 6 25 3 2" xfId="14006"/>
    <cellStyle name="Note 6 25 4" xfId="3521"/>
    <cellStyle name="Note 6 25 4 2" xfId="10317"/>
    <cellStyle name="Note 6 25 5" xfId="8603"/>
    <cellStyle name="Note 6 26" xfId="1722"/>
    <cellStyle name="Note 6 26 2" xfId="5422"/>
    <cellStyle name="Note 6 26 2 2" xfId="12208"/>
    <cellStyle name="Note 6 26 3" xfId="7236"/>
    <cellStyle name="Note 6 26 3 2" xfId="14021"/>
    <cellStyle name="Note 6 26 4" xfId="3536"/>
    <cellStyle name="Note 6 26 4 2" xfId="10332"/>
    <cellStyle name="Note 6 26 5" xfId="8618"/>
    <cellStyle name="Note 6 27" xfId="1835"/>
    <cellStyle name="Note 6 27 2" xfId="5535"/>
    <cellStyle name="Note 6 27 2 2" xfId="12321"/>
    <cellStyle name="Note 6 27 3" xfId="7346"/>
    <cellStyle name="Note 6 27 3 2" xfId="14131"/>
    <cellStyle name="Note 6 27 4" xfId="3645"/>
    <cellStyle name="Note 6 27 4 2" xfId="10438"/>
    <cellStyle name="Note 6 27 5" xfId="8728"/>
    <cellStyle name="Note 6 28" xfId="1830"/>
    <cellStyle name="Note 6 28 2" xfId="5530"/>
    <cellStyle name="Note 6 28 2 2" xfId="12316"/>
    <cellStyle name="Note 6 28 3" xfId="7341"/>
    <cellStyle name="Note 6 28 3 2" xfId="14126"/>
    <cellStyle name="Note 6 28 4" xfId="3642"/>
    <cellStyle name="Note 6 28 4 2" xfId="10435"/>
    <cellStyle name="Note 6 28 5" xfId="8723"/>
    <cellStyle name="Note 6 29" xfId="1856"/>
    <cellStyle name="Note 6 29 2" xfId="5556"/>
    <cellStyle name="Note 6 29 2 2" xfId="12342"/>
    <cellStyle name="Note 6 29 3" xfId="7367"/>
    <cellStyle name="Note 6 29 3 2" xfId="14152"/>
    <cellStyle name="Note 6 29 4" xfId="8749"/>
    <cellStyle name="Note 6 3" xfId="211"/>
    <cellStyle name="Note 6 3 2" xfId="683"/>
    <cellStyle name="Note 6 3 2 2" xfId="4383"/>
    <cellStyle name="Note 6 3 2 2 2" xfId="11169"/>
    <cellStyle name="Note 6 3 2 3" xfId="7008"/>
    <cellStyle name="Note 6 3 2 3 2" xfId="13793"/>
    <cellStyle name="Note 6 3 2 4" xfId="2497"/>
    <cellStyle name="Note 6 3 2 4 2" xfId="9314"/>
    <cellStyle name="Note 6 3 2 5" xfId="7762"/>
    <cellStyle name="Note 6 3 3" xfId="1091"/>
    <cellStyle name="Note 6 3 3 2" xfId="4791"/>
    <cellStyle name="Note 6 3 3 2 2" xfId="11577"/>
    <cellStyle name="Note 6 3 3 3" xfId="5780"/>
    <cellStyle name="Note 6 3 3 3 2" xfId="12566"/>
    <cellStyle name="Note 6 3 3 4" xfId="2905"/>
    <cellStyle name="Note 6 3 3 4 2" xfId="9704"/>
    <cellStyle name="Note 6 3 3 5" xfId="8004"/>
    <cellStyle name="Note 6 3 4" xfId="3911"/>
    <cellStyle name="Note 6 3 4 2" xfId="10697"/>
    <cellStyle name="Note 6 3 5" xfId="6506"/>
    <cellStyle name="Note 6 3 5 2" xfId="13291"/>
    <cellStyle name="Note 6 3 6" xfId="2028"/>
    <cellStyle name="Note 6 3 6 2" xfId="8866"/>
    <cellStyle name="Note 6 3 7" xfId="7495"/>
    <cellStyle name="Note 6 30" xfId="3774"/>
    <cellStyle name="Note 6 30 2" xfId="10561"/>
    <cellStyle name="Note 6 31" xfId="6483"/>
    <cellStyle name="Note 6 31 2" xfId="13268"/>
    <cellStyle name="Note 6 32" xfId="7445"/>
    <cellStyle name="Note 6 4" xfId="262"/>
    <cellStyle name="Note 6 4 2" xfId="734"/>
    <cellStyle name="Note 6 4 2 2" xfId="4434"/>
    <cellStyle name="Note 6 4 2 2 2" xfId="11220"/>
    <cellStyle name="Note 6 4 2 3" xfId="5992"/>
    <cellStyle name="Note 6 4 2 3 2" xfId="12778"/>
    <cellStyle name="Note 6 4 2 4" xfId="2548"/>
    <cellStyle name="Note 6 4 2 4 2" xfId="9362"/>
    <cellStyle name="Note 6 4 2 5" xfId="7791"/>
    <cellStyle name="Note 6 4 3" xfId="1139"/>
    <cellStyle name="Note 6 4 3 2" xfId="4839"/>
    <cellStyle name="Note 6 4 3 2 2" xfId="11625"/>
    <cellStyle name="Note 6 4 3 3" xfId="6089"/>
    <cellStyle name="Note 6 4 3 3 2" xfId="12875"/>
    <cellStyle name="Note 6 4 3 4" xfId="2953"/>
    <cellStyle name="Note 6 4 3 4 2" xfId="9752"/>
    <cellStyle name="Note 6 4 3 5" xfId="8052"/>
    <cellStyle name="Note 6 4 4" xfId="3962"/>
    <cellStyle name="Note 6 4 4 2" xfId="10748"/>
    <cellStyle name="Note 6 4 5" xfId="6145"/>
    <cellStyle name="Note 6 4 5 2" xfId="12931"/>
    <cellStyle name="Note 6 4 6" xfId="2079"/>
    <cellStyle name="Note 6 4 6 2" xfId="8914"/>
    <cellStyle name="Note 6 4 7" xfId="7524"/>
    <cellStyle name="Note 6 5" xfId="258"/>
    <cellStyle name="Note 6 5 2" xfId="730"/>
    <cellStyle name="Note 6 5 2 2" xfId="4430"/>
    <cellStyle name="Note 6 5 2 2 2" xfId="11216"/>
    <cellStyle name="Note 6 5 2 3" xfId="5986"/>
    <cellStyle name="Note 6 5 2 3 2" xfId="12772"/>
    <cellStyle name="Note 6 5 2 4" xfId="2544"/>
    <cellStyle name="Note 6 5 2 4 2" xfId="9358"/>
    <cellStyle name="Note 6 5 2 5" xfId="7787"/>
    <cellStyle name="Note 6 5 3" xfId="1135"/>
    <cellStyle name="Note 6 5 3 2" xfId="4835"/>
    <cellStyle name="Note 6 5 3 2 2" xfId="11621"/>
    <cellStyle name="Note 6 5 3 3" xfId="6491"/>
    <cellStyle name="Note 6 5 3 3 2" xfId="13276"/>
    <cellStyle name="Note 6 5 3 4" xfId="2949"/>
    <cellStyle name="Note 6 5 3 4 2" xfId="9748"/>
    <cellStyle name="Note 6 5 3 5" xfId="8048"/>
    <cellStyle name="Note 6 5 4" xfId="3958"/>
    <cellStyle name="Note 6 5 4 2" xfId="10744"/>
    <cellStyle name="Note 6 5 5" xfId="6517"/>
    <cellStyle name="Note 6 5 5 2" xfId="13302"/>
    <cellStyle name="Note 6 5 6" xfId="2075"/>
    <cellStyle name="Note 6 5 6 2" xfId="8910"/>
    <cellStyle name="Note 6 5 7" xfId="7520"/>
    <cellStyle name="Note 6 6" xfId="325"/>
    <cellStyle name="Note 6 6 2" xfId="797"/>
    <cellStyle name="Note 6 6 2 2" xfId="4497"/>
    <cellStyle name="Note 6 6 2 2 2" xfId="11283"/>
    <cellStyle name="Note 6 6 2 3" xfId="6487"/>
    <cellStyle name="Note 6 6 2 3 2" xfId="13272"/>
    <cellStyle name="Note 6 6 2 4" xfId="2611"/>
    <cellStyle name="Note 6 6 2 4 2" xfId="9422"/>
    <cellStyle name="Note 6 6 2 5" xfId="7825"/>
    <cellStyle name="Note 6 6 3" xfId="1199"/>
    <cellStyle name="Note 6 6 3 2" xfId="4899"/>
    <cellStyle name="Note 6 6 3 2 2" xfId="11685"/>
    <cellStyle name="Note 6 6 3 3" xfId="5569"/>
    <cellStyle name="Note 6 6 3 3 2" xfId="12355"/>
    <cellStyle name="Note 6 6 3 4" xfId="3013"/>
    <cellStyle name="Note 6 6 3 4 2" xfId="9812"/>
    <cellStyle name="Note 6 6 3 5" xfId="8112"/>
    <cellStyle name="Note 6 6 4" xfId="4025"/>
    <cellStyle name="Note 6 6 4 2" xfId="10811"/>
    <cellStyle name="Note 6 6 5" xfId="6635"/>
    <cellStyle name="Note 6 6 5 2" xfId="13420"/>
    <cellStyle name="Note 6 6 6" xfId="2142"/>
    <cellStyle name="Note 6 6 6 2" xfId="8974"/>
    <cellStyle name="Note 6 6 7" xfId="7558"/>
    <cellStyle name="Note 6 7" xfId="361"/>
    <cellStyle name="Note 6 7 2" xfId="833"/>
    <cellStyle name="Note 6 7 2 2" xfId="4533"/>
    <cellStyle name="Note 6 7 2 2 2" xfId="11319"/>
    <cellStyle name="Note 6 7 2 3" xfId="5659"/>
    <cellStyle name="Note 6 7 2 3 2" xfId="12445"/>
    <cellStyle name="Note 6 7 2 4" xfId="2647"/>
    <cellStyle name="Note 6 7 2 4 2" xfId="9458"/>
    <cellStyle name="Note 6 7 2 5" xfId="7846"/>
    <cellStyle name="Note 6 7 3" xfId="1235"/>
    <cellStyle name="Note 6 7 3 2" xfId="4935"/>
    <cellStyle name="Note 6 7 3 2 2" xfId="11721"/>
    <cellStyle name="Note 6 7 3 3" xfId="5942"/>
    <cellStyle name="Note 6 7 3 3 2" xfId="12728"/>
    <cellStyle name="Note 6 7 3 4" xfId="3049"/>
    <cellStyle name="Note 6 7 3 4 2" xfId="9848"/>
    <cellStyle name="Note 6 7 3 5" xfId="8148"/>
    <cellStyle name="Note 6 7 4" xfId="4061"/>
    <cellStyle name="Note 6 7 4 2" xfId="10847"/>
    <cellStyle name="Note 6 7 5" xfId="5940"/>
    <cellStyle name="Note 6 7 5 2" xfId="12726"/>
    <cellStyle name="Note 6 7 6" xfId="2178"/>
    <cellStyle name="Note 6 7 6 2" xfId="9010"/>
    <cellStyle name="Note 6 7 7" xfId="7579"/>
    <cellStyle name="Note 6 8" xfId="408"/>
    <cellStyle name="Note 6 8 2" xfId="880"/>
    <cellStyle name="Note 6 8 2 2" xfId="4580"/>
    <cellStyle name="Note 6 8 2 2 2" xfId="11366"/>
    <cellStyle name="Note 6 8 2 3" xfId="6622"/>
    <cellStyle name="Note 6 8 2 3 2" xfId="13407"/>
    <cellStyle name="Note 6 8 2 4" xfId="2694"/>
    <cellStyle name="Note 6 8 2 4 2" xfId="9502"/>
    <cellStyle name="Note 6 8 2 5" xfId="7870"/>
    <cellStyle name="Note 6 8 3" xfId="1279"/>
    <cellStyle name="Note 6 8 3 2" xfId="4979"/>
    <cellStyle name="Note 6 8 3 2 2" xfId="11765"/>
    <cellStyle name="Note 6 8 3 3" xfId="5861"/>
    <cellStyle name="Note 6 8 3 3 2" xfId="12647"/>
    <cellStyle name="Note 6 8 3 4" xfId="3093"/>
    <cellStyle name="Note 6 8 3 4 2" xfId="9892"/>
    <cellStyle name="Note 6 8 3 5" xfId="8192"/>
    <cellStyle name="Note 6 8 4" xfId="4108"/>
    <cellStyle name="Note 6 8 4 2" xfId="10894"/>
    <cellStyle name="Note 6 8 5" xfId="3773"/>
    <cellStyle name="Note 6 8 5 2" xfId="10560"/>
    <cellStyle name="Note 6 8 6" xfId="2225"/>
    <cellStyle name="Note 6 8 6 2" xfId="9054"/>
    <cellStyle name="Note 6 8 7" xfId="7603"/>
    <cellStyle name="Note 6 9" xfId="449"/>
    <cellStyle name="Note 6 9 2" xfId="921"/>
    <cellStyle name="Note 6 9 2 2" xfId="4621"/>
    <cellStyle name="Note 6 9 2 2 2" xfId="11407"/>
    <cellStyle name="Note 6 9 2 3" xfId="7035"/>
    <cellStyle name="Note 6 9 2 3 2" xfId="13820"/>
    <cellStyle name="Note 6 9 2 4" xfId="2735"/>
    <cellStyle name="Note 6 9 2 4 2" xfId="9540"/>
    <cellStyle name="Note 6 9 2 5" xfId="7893"/>
    <cellStyle name="Note 6 9 3" xfId="1317"/>
    <cellStyle name="Note 6 9 3 2" xfId="5017"/>
    <cellStyle name="Note 6 9 3 2 2" xfId="11803"/>
    <cellStyle name="Note 6 9 3 3" xfId="6117"/>
    <cellStyle name="Note 6 9 3 3 2" xfId="12903"/>
    <cellStyle name="Note 6 9 3 4" xfId="3131"/>
    <cellStyle name="Note 6 9 3 4 2" xfId="9930"/>
    <cellStyle name="Note 6 9 3 5" xfId="8230"/>
    <cellStyle name="Note 6 9 4" xfId="4149"/>
    <cellStyle name="Note 6 9 4 2" xfId="10935"/>
    <cellStyle name="Note 6 9 5" xfId="6642"/>
    <cellStyle name="Note 6 9 5 2" xfId="13427"/>
    <cellStyle name="Note 6 9 6" xfId="2266"/>
    <cellStyle name="Note 6 9 6 2" xfId="9092"/>
    <cellStyle name="Note 6 9 7" xfId="7626"/>
    <cellStyle name="Note 7" xfId="93"/>
    <cellStyle name="Note 7 2" xfId="603"/>
    <cellStyle name="Note 7 2 2" xfId="4303"/>
    <cellStyle name="Note 7 2 2 2" xfId="11089"/>
    <cellStyle name="Note 7 2 3" xfId="6160"/>
    <cellStyle name="Note 7 2 3 2" xfId="12946"/>
    <cellStyle name="Note 7 2 4" xfId="2418"/>
    <cellStyle name="Note 7 2 4 2" xfId="9237"/>
    <cellStyle name="Note 7 2 5" xfId="7714"/>
    <cellStyle name="Note 7 3" xfId="629"/>
    <cellStyle name="Note 7 3 2" xfId="4329"/>
    <cellStyle name="Note 7 3 2 2" xfId="11115"/>
    <cellStyle name="Note 7 3 3" xfId="3827"/>
    <cellStyle name="Note 7 3 3 2" xfId="10614"/>
    <cellStyle name="Note 7 3 4" xfId="2443"/>
    <cellStyle name="Note 7 3 4 2" xfId="9261"/>
    <cellStyle name="Note 7 3 5" xfId="7730"/>
    <cellStyle name="Note 7 4" xfId="3794"/>
    <cellStyle name="Note 7 4 2" xfId="10581"/>
    <cellStyle name="Note 7 5" xfId="6677"/>
    <cellStyle name="Note 7 5 2" xfId="13462"/>
    <cellStyle name="Note 7 6" xfId="1981"/>
    <cellStyle name="Note 7 6 2" xfId="8824"/>
    <cellStyle name="Note 7 7" xfId="7450"/>
    <cellStyle name="Note 8" xfId="403"/>
    <cellStyle name="Note 8 2" xfId="875"/>
    <cellStyle name="Note 8 2 2" xfId="4575"/>
    <cellStyle name="Note 8 2 2 2" xfId="11361"/>
    <cellStyle name="Note 8 2 3" xfId="5927"/>
    <cellStyle name="Note 8 2 3 2" xfId="12713"/>
    <cellStyle name="Note 8 2 4" xfId="2689"/>
    <cellStyle name="Note 8 2 4 2" xfId="9497"/>
    <cellStyle name="Note 8 2 5" xfId="7867"/>
    <cellStyle name="Note 8 3" xfId="1274"/>
    <cellStyle name="Note 8 3 2" xfId="4974"/>
    <cellStyle name="Note 8 3 2 2" xfId="11760"/>
    <cellStyle name="Note 8 3 3" xfId="6387"/>
    <cellStyle name="Note 8 3 3 2" xfId="13173"/>
    <cellStyle name="Note 8 3 4" xfId="3088"/>
    <cellStyle name="Note 8 3 4 2" xfId="9887"/>
    <cellStyle name="Note 8 3 5" xfId="8187"/>
    <cellStyle name="Note 8 4" xfId="4103"/>
    <cellStyle name="Note 8 4 2" xfId="10889"/>
    <cellStyle name="Note 8 5" xfId="6385"/>
    <cellStyle name="Note 8 5 2" xfId="13171"/>
    <cellStyle name="Note 8 6" xfId="2220"/>
    <cellStyle name="Note 8 6 2" xfId="9049"/>
    <cellStyle name="Note 8 7" xfId="7600"/>
    <cellStyle name="Note 9" xfId="578"/>
    <cellStyle name="Note 9 2" xfId="4278"/>
    <cellStyle name="Note 9 2 2" xfId="11064"/>
    <cellStyle name="Note 9 3" xfId="6376"/>
    <cellStyle name="Note 9 3 2" xfId="13162"/>
    <cellStyle name="Note 9 4" xfId="2394"/>
    <cellStyle name="Note 9 4 2" xfId="9214"/>
    <cellStyle name="Note 9 5" xfId="7698"/>
    <cellStyle name="Output 10" xfId="637"/>
    <cellStyle name="Output 10 2" xfId="4337"/>
    <cellStyle name="Output 10 2 2" xfId="11123"/>
    <cellStyle name="Output 10 3" xfId="6325"/>
    <cellStyle name="Output 10 3 2" xfId="13111"/>
    <cellStyle name="Output 10 4" xfId="2451"/>
    <cellStyle name="Output 10 4 2" xfId="9269"/>
    <cellStyle name="Output 11" xfId="1489"/>
    <cellStyle name="Output 11 2" xfId="5189"/>
    <cellStyle name="Output 11 2 2" xfId="11975"/>
    <cellStyle name="Output 11 3" xfId="6792"/>
    <cellStyle name="Output 11 3 2" xfId="13577"/>
    <cellStyle name="Output 11 4" xfId="6554"/>
    <cellStyle name="Output 11 4 2" xfId="13339"/>
    <cellStyle name="Output 11 5" xfId="3303"/>
    <cellStyle name="Output 11 5 2" xfId="10102"/>
    <cellStyle name="Output 11 6" xfId="8388"/>
    <cellStyle name="Output 12" xfId="1458"/>
    <cellStyle name="Output 12 2" xfId="5158"/>
    <cellStyle name="Output 12 2 2" xfId="11944"/>
    <cellStyle name="Output 12 3" xfId="6762"/>
    <cellStyle name="Output 12 3 2" xfId="13547"/>
    <cellStyle name="Output 12 4" xfId="6713"/>
    <cellStyle name="Output 12 4 2" xfId="13498"/>
    <cellStyle name="Output 12 5" xfId="3272"/>
    <cellStyle name="Output 12 5 2" xfId="10071"/>
    <cellStyle name="Output 12 6" xfId="8357"/>
    <cellStyle name="Output 13" xfId="1972"/>
    <cellStyle name="Output 13 2" xfId="8821"/>
    <cellStyle name="Output 14" xfId="3746"/>
    <cellStyle name="Output 14 2" xfId="10533"/>
    <cellStyle name="Output 15" xfId="44"/>
    <cellStyle name="Output 2" xfId="112"/>
    <cellStyle name="Output 2 10" xfId="366"/>
    <cellStyle name="Output 2 10 2" xfId="838"/>
    <cellStyle name="Output 2 10 2 2" xfId="4538"/>
    <cellStyle name="Output 2 10 2 2 2" xfId="11324"/>
    <cellStyle name="Output 2 10 2 3" xfId="6310"/>
    <cellStyle name="Output 2 10 2 3 2" xfId="13096"/>
    <cellStyle name="Output 2 10 2 4" xfId="2652"/>
    <cellStyle name="Output 2 10 2 4 2" xfId="9463"/>
    <cellStyle name="Output 2 10 3" xfId="1240"/>
    <cellStyle name="Output 2 10 3 2" xfId="4940"/>
    <cellStyle name="Output 2 10 3 2 2" xfId="11726"/>
    <cellStyle name="Output 2 10 3 3" xfId="5981"/>
    <cellStyle name="Output 2 10 3 3 2" xfId="12767"/>
    <cellStyle name="Output 2 10 3 4" xfId="3054"/>
    <cellStyle name="Output 2 10 3 4 2" xfId="9853"/>
    <cellStyle name="Output 2 10 3 5" xfId="8153"/>
    <cellStyle name="Output 2 10 4" xfId="4066"/>
    <cellStyle name="Output 2 10 4 2" xfId="10852"/>
    <cellStyle name="Output 2 10 5" xfId="6238"/>
    <cellStyle name="Output 2 10 5 2" xfId="13024"/>
    <cellStyle name="Output 2 10 6" xfId="2183"/>
    <cellStyle name="Output 2 10 6 2" xfId="9015"/>
    <cellStyle name="Output 2 11" xfId="413"/>
    <cellStyle name="Output 2 11 2" xfId="885"/>
    <cellStyle name="Output 2 11 2 2" xfId="4585"/>
    <cellStyle name="Output 2 11 2 2 2" xfId="11371"/>
    <cellStyle name="Output 2 11 2 3" xfId="5806"/>
    <cellStyle name="Output 2 11 2 3 2" xfId="12592"/>
    <cellStyle name="Output 2 11 2 4" xfId="2699"/>
    <cellStyle name="Output 2 11 2 4 2" xfId="9507"/>
    <cellStyle name="Output 2 11 3" xfId="1284"/>
    <cellStyle name="Output 2 11 3 2" xfId="4984"/>
    <cellStyle name="Output 2 11 3 2 2" xfId="11770"/>
    <cellStyle name="Output 2 11 3 3" xfId="6105"/>
    <cellStyle name="Output 2 11 3 3 2" xfId="12891"/>
    <cellStyle name="Output 2 11 3 4" xfId="3098"/>
    <cellStyle name="Output 2 11 3 4 2" xfId="9897"/>
    <cellStyle name="Output 2 11 3 5" xfId="8197"/>
    <cellStyle name="Output 2 11 4" xfId="4113"/>
    <cellStyle name="Output 2 11 4 2" xfId="10899"/>
    <cellStyle name="Output 2 11 5" xfId="6254"/>
    <cellStyle name="Output 2 11 5 2" xfId="13040"/>
    <cellStyle name="Output 2 11 6" xfId="2230"/>
    <cellStyle name="Output 2 11 6 2" xfId="9059"/>
    <cellStyle name="Output 2 12" xfId="454"/>
    <cellStyle name="Output 2 12 2" xfId="926"/>
    <cellStyle name="Output 2 12 2 2" xfId="4626"/>
    <cellStyle name="Output 2 12 2 2 2" xfId="11412"/>
    <cellStyle name="Output 2 12 2 3" xfId="6618"/>
    <cellStyle name="Output 2 12 2 3 2" xfId="13403"/>
    <cellStyle name="Output 2 12 2 4" xfId="2740"/>
    <cellStyle name="Output 2 12 2 4 2" xfId="9545"/>
    <cellStyle name="Output 2 12 3" xfId="1322"/>
    <cellStyle name="Output 2 12 3 2" xfId="5022"/>
    <cellStyle name="Output 2 12 3 2 2" xfId="11808"/>
    <cellStyle name="Output 2 12 3 3" xfId="7124"/>
    <cellStyle name="Output 2 12 3 3 2" xfId="13909"/>
    <cellStyle name="Output 2 12 3 4" xfId="3136"/>
    <cellStyle name="Output 2 12 3 4 2" xfId="9935"/>
    <cellStyle name="Output 2 12 3 5" xfId="8235"/>
    <cellStyle name="Output 2 12 4" xfId="4154"/>
    <cellStyle name="Output 2 12 4 2" xfId="10940"/>
    <cellStyle name="Output 2 12 5" xfId="5835"/>
    <cellStyle name="Output 2 12 5 2" xfId="12621"/>
    <cellStyle name="Output 2 12 6" xfId="2271"/>
    <cellStyle name="Output 2 12 6 2" xfId="9097"/>
    <cellStyle name="Output 2 13" xfId="493"/>
    <cellStyle name="Output 2 13 2" xfId="965"/>
    <cellStyle name="Output 2 13 2 2" xfId="4665"/>
    <cellStyle name="Output 2 13 2 2 2" xfId="11451"/>
    <cellStyle name="Output 2 13 2 3" xfId="6005"/>
    <cellStyle name="Output 2 13 2 3 2" xfId="12791"/>
    <cellStyle name="Output 2 13 2 4" xfId="2779"/>
    <cellStyle name="Output 2 13 2 4 2" xfId="9584"/>
    <cellStyle name="Output 2 13 3" xfId="1361"/>
    <cellStyle name="Output 2 13 3 2" xfId="5061"/>
    <cellStyle name="Output 2 13 3 2 2" xfId="11847"/>
    <cellStyle name="Output 2 13 3 3" xfId="6153"/>
    <cellStyle name="Output 2 13 3 3 2" xfId="12939"/>
    <cellStyle name="Output 2 13 3 4" xfId="3175"/>
    <cellStyle name="Output 2 13 3 4 2" xfId="9974"/>
    <cellStyle name="Output 2 13 3 5" xfId="8272"/>
    <cellStyle name="Output 2 13 4" xfId="4193"/>
    <cellStyle name="Output 2 13 4 2" xfId="10979"/>
    <cellStyle name="Output 2 13 5" xfId="6113"/>
    <cellStyle name="Output 2 13 5 2" xfId="12899"/>
    <cellStyle name="Output 2 13 6" xfId="2310"/>
    <cellStyle name="Output 2 13 6 2" xfId="9136"/>
    <cellStyle name="Output 2 14" xfId="532"/>
    <cellStyle name="Output 2 14 2" xfId="1004"/>
    <cellStyle name="Output 2 14 2 2" xfId="4704"/>
    <cellStyle name="Output 2 14 2 2 2" xfId="11490"/>
    <cellStyle name="Output 2 14 2 3" xfId="3817"/>
    <cellStyle name="Output 2 14 2 3 2" xfId="10604"/>
    <cellStyle name="Output 2 14 2 4" xfId="2818"/>
    <cellStyle name="Output 2 14 2 4 2" xfId="9620"/>
    <cellStyle name="Output 2 14 3" xfId="1397"/>
    <cellStyle name="Output 2 14 3 2" xfId="5097"/>
    <cellStyle name="Output 2 14 3 2 2" xfId="11883"/>
    <cellStyle name="Output 2 14 3 3" xfId="6466"/>
    <cellStyle name="Output 2 14 3 3 2" xfId="13251"/>
    <cellStyle name="Output 2 14 3 4" xfId="3211"/>
    <cellStyle name="Output 2 14 3 4 2" xfId="10010"/>
    <cellStyle name="Output 2 14 4" xfId="4232"/>
    <cellStyle name="Output 2 14 4 2" xfId="11018"/>
    <cellStyle name="Output 2 14 5" xfId="6045"/>
    <cellStyle name="Output 2 14 5 2" xfId="12831"/>
    <cellStyle name="Output 2 14 6" xfId="2349"/>
    <cellStyle name="Output 2 14 6 2" xfId="9172"/>
    <cellStyle name="Output 2 15" xfId="614"/>
    <cellStyle name="Output 2 15 2" xfId="4314"/>
    <cellStyle name="Output 2 15 2 2" xfId="11100"/>
    <cellStyle name="Output 2 15 3" xfId="7091"/>
    <cellStyle name="Output 2 15 3 2" xfId="13876"/>
    <cellStyle name="Output 2 15 4" xfId="2429"/>
    <cellStyle name="Output 2 15 4 2" xfId="9248"/>
    <cellStyle name="Output 2 16" xfId="564"/>
    <cellStyle name="Output 2 16 2" xfId="4264"/>
    <cellStyle name="Output 2 16 2 2" xfId="11050"/>
    <cellStyle name="Output 2 16 3" xfId="5678"/>
    <cellStyle name="Output 2 16 3 2" xfId="12464"/>
    <cellStyle name="Output 2 16 4" xfId="2381"/>
    <cellStyle name="Output 2 16 4 2" xfId="9201"/>
    <cellStyle name="Output 2 17" xfId="1530"/>
    <cellStyle name="Output 2 17 2" xfId="5230"/>
    <cellStyle name="Output 2 17 2 2" xfId="12016"/>
    <cellStyle name="Output 2 17 3" xfId="6193"/>
    <cellStyle name="Output 2 17 3 2" xfId="12979"/>
    <cellStyle name="Output 2 17 4" xfId="3344"/>
    <cellStyle name="Output 2 17 4 2" xfId="10143"/>
    <cellStyle name="Output 2 17 5" xfId="8429"/>
    <cellStyle name="Output 2 18" xfId="1486"/>
    <cellStyle name="Output 2 18 2" xfId="5186"/>
    <cellStyle name="Output 2 18 2 2" xfId="11972"/>
    <cellStyle name="Output 2 18 3" xfId="6789"/>
    <cellStyle name="Output 2 18 3 2" xfId="13574"/>
    <cellStyle name="Output 2 18 4" xfId="6585"/>
    <cellStyle name="Output 2 18 4 2" xfId="13370"/>
    <cellStyle name="Output 2 18 5" xfId="3300"/>
    <cellStyle name="Output 2 18 5 2" xfId="10099"/>
    <cellStyle name="Output 2 18 6" xfId="8385"/>
    <cellStyle name="Output 2 19" xfId="1427"/>
    <cellStyle name="Output 2 19 2" xfId="5127"/>
    <cellStyle name="Output 2 19 2 2" xfId="11913"/>
    <cellStyle name="Output 2 19 3" xfId="6734"/>
    <cellStyle name="Output 2 19 3 2" xfId="13519"/>
    <cellStyle name="Output 2 19 4" xfId="5877"/>
    <cellStyle name="Output 2 19 4 2" xfId="12663"/>
    <cellStyle name="Output 2 19 5" xfId="3241"/>
    <cellStyle name="Output 2 19 5 2" xfId="10040"/>
    <cellStyle name="Output 2 19 6" xfId="8326"/>
    <cellStyle name="Output 2 2" xfId="117"/>
    <cellStyle name="Output 2 2 10" xfId="508"/>
    <cellStyle name="Output 2 2 10 2" xfId="980"/>
    <cellStyle name="Output 2 2 10 2 2" xfId="4680"/>
    <cellStyle name="Output 2 2 10 2 2 2" xfId="11466"/>
    <cellStyle name="Output 2 2 10 2 3" xfId="5787"/>
    <cellStyle name="Output 2 2 10 2 3 2" xfId="12573"/>
    <cellStyle name="Output 2 2 10 2 4" xfId="2794"/>
    <cellStyle name="Output 2 2 10 2 4 2" xfId="9599"/>
    <cellStyle name="Output 2 2 10 3" xfId="1376"/>
    <cellStyle name="Output 2 2 10 3 2" xfId="5076"/>
    <cellStyle name="Output 2 2 10 3 2 2" xfId="11862"/>
    <cellStyle name="Output 2 2 10 3 3" xfId="5972"/>
    <cellStyle name="Output 2 2 10 3 3 2" xfId="12758"/>
    <cellStyle name="Output 2 2 10 3 4" xfId="3190"/>
    <cellStyle name="Output 2 2 10 3 4 2" xfId="9989"/>
    <cellStyle name="Output 2 2 10 3 5" xfId="8287"/>
    <cellStyle name="Output 2 2 10 4" xfId="4208"/>
    <cellStyle name="Output 2 2 10 4 2" xfId="10994"/>
    <cellStyle name="Output 2 2 10 5" xfId="6275"/>
    <cellStyle name="Output 2 2 10 5 2" xfId="13061"/>
    <cellStyle name="Output 2 2 10 6" xfId="2325"/>
    <cellStyle name="Output 2 2 10 6 2" xfId="9151"/>
    <cellStyle name="Output 2 2 11" xfId="547"/>
    <cellStyle name="Output 2 2 11 2" xfId="1019"/>
    <cellStyle name="Output 2 2 11 2 2" xfId="4719"/>
    <cellStyle name="Output 2 2 11 2 2 2" xfId="11505"/>
    <cellStyle name="Output 2 2 11 2 3" xfId="7152"/>
    <cellStyle name="Output 2 2 11 2 3 2" xfId="13937"/>
    <cellStyle name="Output 2 2 11 2 4" xfId="2833"/>
    <cellStyle name="Output 2 2 11 2 4 2" xfId="9635"/>
    <cellStyle name="Output 2 2 11 3" xfId="1412"/>
    <cellStyle name="Output 2 2 11 3 2" xfId="5112"/>
    <cellStyle name="Output 2 2 11 3 2 2" xfId="11898"/>
    <cellStyle name="Output 2 2 11 3 3" xfId="6420"/>
    <cellStyle name="Output 2 2 11 3 3 2" xfId="13206"/>
    <cellStyle name="Output 2 2 11 3 4" xfId="3226"/>
    <cellStyle name="Output 2 2 11 3 4 2" xfId="10025"/>
    <cellStyle name="Output 2 2 11 4" xfId="4247"/>
    <cellStyle name="Output 2 2 11 4 2" xfId="11033"/>
    <cellStyle name="Output 2 2 11 5" xfId="6623"/>
    <cellStyle name="Output 2 2 11 5 2" xfId="13408"/>
    <cellStyle name="Output 2 2 11 6" xfId="2364"/>
    <cellStyle name="Output 2 2 11 6 2" xfId="9187"/>
    <cellStyle name="Output 2 2 12" xfId="616"/>
    <cellStyle name="Output 2 2 12 2" xfId="4316"/>
    <cellStyle name="Output 2 2 12 2 2" xfId="11102"/>
    <cellStyle name="Output 2 2 12 3" xfId="7044"/>
    <cellStyle name="Output 2 2 12 3 2" xfId="13829"/>
    <cellStyle name="Output 2 2 12 4" xfId="2431"/>
    <cellStyle name="Output 2 2 12 4 2" xfId="9249"/>
    <cellStyle name="Output 2 2 13" xfId="1036"/>
    <cellStyle name="Output 2 2 13 2" xfId="4736"/>
    <cellStyle name="Output 2 2 13 2 2" xfId="11522"/>
    <cellStyle name="Output 2 2 13 3" xfId="6633"/>
    <cellStyle name="Output 2 2 13 3 2" xfId="13418"/>
    <cellStyle name="Output 2 2 13 4" xfId="2850"/>
    <cellStyle name="Output 2 2 13 4 2" xfId="9649"/>
    <cellStyle name="Output 2 2 14" xfId="1496"/>
    <cellStyle name="Output 2 2 14 2" xfId="5196"/>
    <cellStyle name="Output 2 2 14 2 2" xfId="11982"/>
    <cellStyle name="Output 2 2 14 3" xfId="6150"/>
    <cellStyle name="Output 2 2 14 3 2" xfId="12936"/>
    <cellStyle name="Output 2 2 14 4" xfId="3310"/>
    <cellStyle name="Output 2 2 14 4 2" xfId="10109"/>
    <cellStyle name="Output 2 2 14 5" xfId="8395"/>
    <cellStyle name="Output 2 2 15" xfId="1553"/>
    <cellStyle name="Output 2 2 15 2" xfId="5253"/>
    <cellStyle name="Output 2 2 15 2 2" xfId="12039"/>
    <cellStyle name="Output 2 2 15 3" xfId="6855"/>
    <cellStyle name="Output 2 2 15 3 2" xfId="13640"/>
    <cellStyle name="Output 2 2 15 4" xfId="6721"/>
    <cellStyle name="Output 2 2 15 4 2" xfId="13506"/>
    <cellStyle name="Output 2 2 15 5" xfId="3367"/>
    <cellStyle name="Output 2 2 15 5 2" xfId="10163"/>
    <cellStyle name="Output 2 2 15 6" xfId="8449"/>
    <cellStyle name="Output 2 2 16" xfId="1586"/>
    <cellStyle name="Output 2 2 16 2" xfId="5286"/>
    <cellStyle name="Output 2 2 16 2 2" xfId="12072"/>
    <cellStyle name="Output 2 2 16 3" xfId="6888"/>
    <cellStyle name="Output 2 2 16 3 2" xfId="13673"/>
    <cellStyle name="Output 2 2 16 4" xfId="5672"/>
    <cellStyle name="Output 2 2 16 4 2" xfId="12458"/>
    <cellStyle name="Output 2 2 16 5" xfId="3400"/>
    <cellStyle name="Output 2 2 16 5 2" xfId="10196"/>
    <cellStyle name="Output 2 2 16 6" xfId="8482"/>
    <cellStyle name="Output 2 2 17" xfId="1615"/>
    <cellStyle name="Output 2 2 17 2" xfId="5315"/>
    <cellStyle name="Output 2 2 17 2 2" xfId="12101"/>
    <cellStyle name="Output 2 2 17 3" xfId="6917"/>
    <cellStyle name="Output 2 2 17 3 2" xfId="13702"/>
    <cellStyle name="Output 2 2 17 4" xfId="6638"/>
    <cellStyle name="Output 2 2 17 4 2" xfId="13423"/>
    <cellStyle name="Output 2 2 17 5" xfId="3429"/>
    <cellStyle name="Output 2 2 17 5 2" xfId="10225"/>
    <cellStyle name="Output 2 2 17 6" xfId="8511"/>
    <cellStyle name="Output 2 2 18" xfId="1546"/>
    <cellStyle name="Output 2 2 18 2" xfId="5246"/>
    <cellStyle name="Output 2 2 18 2 2" xfId="12032"/>
    <cellStyle name="Output 2 2 18 3" xfId="6848"/>
    <cellStyle name="Output 2 2 18 3 2" xfId="13633"/>
    <cellStyle name="Output 2 2 18 4" xfId="7043"/>
    <cellStyle name="Output 2 2 18 4 2" xfId="13828"/>
    <cellStyle name="Output 2 2 18 5" xfId="3360"/>
    <cellStyle name="Output 2 2 18 5 2" xfId="10156"/>
    <cellStyle name="Output 2 2 18 6" xfId="8442"/>
    <cellStyle name="Output 2 2 19" xfId="1664"/>
    <cellStyle name="Output 2 2 19 2" xfId="5364"/>
    <cellStyle name="Output 2 2 19 2 2" xfId="12150"/>
    <cellStyle name="Output 2 2 19 3" xfId="6966"/>
    <cellStyle name="Output 2 2 19 3 2" xfId="13751"/>
    <cellStyle name="Output 2 2 19 4" xfId="4315"/>
    <cellStyle name="Output 2 2 19 4 2" xfId="11101"/>
    <cellStyle name="Output 2 2 19 5" xfId="3478"/>
    <cellStyle name="Output 2 2 19 5 2" xfId="10274"/>
    <cellStyle name="Output 2 2 19 6" xfId="8560"/>
    <cellStyle name="Output 2 2 2" xfId="186"/>
    <cellStyle name="Output 2 2 2 2" xfId="658"/>
    <cellStyle name="Output 2 2 2 2 2" xfId="4358"/>
    <cellStyle name="Output 2 2 2 2 2 2" xfId="11144"/>
    <cellStyle name="Output 2 2 2 2 3" xfId="6634"/>
    <cellStyle name="Output 2 2 2 2 3 2" xfId="13419"/>
    <cellStyle name="Output 2 2 2 2 4" xfId="2472"/>
    <cellStyle name="Output 2 2 2 2 4 2" xfId="9289"/>
    <cellStyle name="Output 2 2 2 3" xfId="1066"/>
    <cellStyle name="Output 2 2 2 3 2" xfId="4766"/>
    <cellStyle name="Output 2 2 2 3 2 2" xfId="11552"/>
    <cellStyle name="Output 2 2 2 3 3" xfId="5653"/>
    <cellStyle name="Output 2 2 2 3 3 2" xfId="12439"/>
    <cellStyle name="Output 2 2 2 3 4" xfId="2880"/>
    <cellStyle name="Output 2 2 2 3 4 2" xfId="9679"/>
    <cellStyle name="Output 2 2 2 3 5" xfId="7979"/>
    <cellStyle name="Output 2 2 2 4" xfId="3886"/>
    <cellStyle name="Output 2 2 2 4 2" xfId="10672"/>
    <cellStyle name="Output 2 2 2 5" xfId="6728"/>
    <cellStyle name="Output 2 2 2 5 2" xfId="13513"/>
    <cellStyle name="Output 2 2 2 6" xfId="2003"/>
    <cellStyle name="Output 2 2 2 6 2" xfId="8841"/>
    <cellStyle name="Output 2 2 20" xfId="1661"/>
    <cellStyle name="Output 2 2 20 2" xfId="5361"/>
    <cellStyle name="Output 2 2 20 2 2" xfId="12147"/>
    <cellStyle name="Output 2 2 20 3" xfId="6963"/>
    <cellStyle name="Output 2 2 20 3 2" xfId="13748"/>
    <cellStyle name="Output 2 2 20 4" xfId="4733"/>
    <cellStyle name="Output 2 2 20 4 2" xfId="11519"/>
    <cellStyle name="Output 2 2 20 5" xfId="3475"/>
    <cellStyle name="Output 2 2 20 5 2" xfId="10271"/>
    <cellStyle name="Output 2 2 20 6" xfId="8557"/>
    <cellStyle name="Output 2 2 21" xfId="1749"/>
    <cellStyle name="Output 2 2 21 2" xfId="5449"/>
    <cellStyle name="Output 2 2 21 2 2" xfId="12235"/>
    <cellStyle name="Output 2 2 21 3" xfId="7263"/>
    <cellStyle name="Output 2 2 21 3 2" xfId="14048"/>
    <cellStyle name="Output 2 2 21 4" xfId="3563"/>
    <cellStyle name="Output 2 2 21 4 2" xfId="10359"/>
    <cellStyle name="Output 2 2 21 5" xfId="8645"/>
    <cellStyle name="Output 2 2 22" xfId="1786"/>
    <cellStyle name="Output 2 2 22 2" xfId="5486"/>
    <cellStyle name="Output 2 2 22 2 2" xfId="12272"/>
    <cellStyle name="Output 2 2 22 3" xfId="7297"/>
    <cellStyle name="Output 2 2 22 3 2" xfId="14082"/>
    <cellStyle name="Output 2 2 22 4" xfId="3600"/>
    <cellStyle name="Output 2 2 22 4 2" xfId="10393"/>
    <cellStyle name="Output 2 2 22 5" xfId="8679"/>
    <cellStyle name="Output 2 2 23" xfId="1802"/>
    <cellStyle name="Output 2 2 23 2" xfId="5502"/>
    <cellStyle name="Output 2 2 23 2 2" xfId="12288"/>
    <cellStyle name="Output 2 2 23 3" xfId="7313"/>
    <cellStyle name="Output 2 2 23 3 2" xfId="14098"/>
    <cellStyle name="Output 2 2 23 4" xfId="3616"/>
    <cellStyle name="Output 2 2 23 4 2" xfId="10409"/>
    <cellStyle name="Output 2 2 23 5" xfId="8695"/>
    <cellStyle name="Output 2 2 24" xfId="1848"/>
    <cellStyle name="Output 2 2 24 2" xfId="5548"/>
    <cellStyle name="Output 2 2 24 2 2" xfId="12334"/>
    <cellStyle name="Output 2 2 24 3" xfId="7359"/>
    <cellStyle name="Output 2 2 24 3 2" xfId="14144"/>
    <cellStyle name="Output 2 2 24 4" xfId="3657"/>
    <cellStyle name="Output 2 2 24 4 2" xfId="10449"/>
    <cellStyle name="Output 2 2 24 5" xfId="8741"/>
    <cellStyle name="Output 2 2 25" xfId="1900"/>
    <cellStyle name="Output 2 2 25 2" xfId="5599"/>
    <cellStyle name="Output 2 2 25 2 2" xfId="12385"/>
    <cellStyle name="Output 2 2 25 3" xfId="7408"/>
    <cellStyle name="Output 2 2 25 3 2" xfId="14193"/>
    <cellStyle name="Output 2 2 25 4" xfId="3696"/>
    <cellStyle name="Output 2 2 25 4 2" xfId="10484"/>
    <cellStyle name="Output 2 2 25 5" xfId="8790"/>
    <cellStyle name="Output 2 2 26" xfId="1916"/>
    <cellStyle name="Output 2 2 26 2" xfId="5615"/>
    <cellStyle name="Output 2 2 26 2 2" xfId="12401"/>
    <cellStyle name="Output 2 2 26 3" xfId="7424"/>
    <cellStyle name="Output 2 2 26 3 2" xfId="14209"/>
    <cellStyle name="Output 2 2 26 4" xfId="8806"/>
    <cellStyle name="Output 2 2 27" xfId="3818"/>
    <cellStyle name="Output 2 2 27 2" xfId="10605"/>
    <cellStyle name="Output 2 2 28" xfId="5664"/>
    <cellStyle name="Output 2 2 28 2" xfId="12450"/>
    <cellStyle name="Output 2 2 29" xfId="7457"/>
    <cellStyle name="Output 2 2 3" xfId="231"/>
    <cellStyle name="Output 2 2 3 2" xfId="703"/>
    <cellStyle name="Output 2 2 3 2 2" xfId="4403"/>
    <cellStyle name="Output 2 2 3 2 2 2" xfId="11189"/>
    <cellStyle name="Output 2 2 3 2 3" xfId="6315"/>
    <cellStyle name="Output 2 2 3 2 3 2" xfId="13101"/>
    <cellStyle name="Output 2 2 3 2 4" xfId="2517"/>
    <cellStyle name="Output 2 2 3 2 4 2" xfId="9334"/>
    <cellStyle name="Output 2 2 3 3" xfId="1111"/>
    <cellStyle name="Output 2 2 3 3 2" xfId="4811"/>
    <cellStyle name="Output 2 2 3 3 2 2" xfId="11597"/>
    <cellStyle name="Output 2 2 3 3 3" xfId="6401"/>
    <cellStyle name="Output 2 2 3 3 3 2" xfId="13187"/>
    <cellStyle name="Output 2 2 3 3 4" xfId="2925"/>
    <cellStyle name="Output 2 2 3 3 4 2" xfId="9724"/>
    <cellStyle name="Output 2 2 3 3 5" xfId="8024"/>
    <cellStyle name="Output 2 2 3 4" xfId="3931"/>
    <cellStyle name="Output 2 2 3 4 2" xfId="10717"/>
    <cellStyle name="Output 2 2 3 5" xfId="6377"/>
    <cellStyle name="Output 2 2 3 5 2" xfId="13163"/>
    <cellStyle name="Output 2 2 3 6" xfId="2048"/>
    <cellStyle name="Output 2 2 3 6 2" xfId="8886"/>
    <cellStyle name="Output 2 2 4" xfId="290"/>
    <cellStyle name="Output 2 2 4 2" xfId="762"/>
    <cellStyle name="Output 2 2 4 2 2" xfId="4462"/>
    <cellStyle name="Output 2 2 4 2 2 2" xfId="11248"/>
    <cellStyle name="Output 2 2 4 2 3" xfId="5671"/>
    <cellStyle name="Output 2 2 4 2 3 2" xfId="12457"/>
    <cellStyle name="Output 2 2 4 2 4" xfId="2576"/>
    <cellStyle name="Output 2 2 4 2 4 2" xfId="9390"/>
    <cellStyle name="Output 2 2 4 3" xfId="1167"/>
    <cellStyle name="Output 2 2 4 3 2" xfId="4867"/>
    <cellStyle name="Output 2 2 4 3 2 2" xfId="11653"/>
    <cellStyle name="Output 2 2 4 3 3" xfId="6215"/>
    <cellStyle name="Output 2 2 4 3 3 2" xfId="13001"/>
    <cellStyle name="Output 2 2 4 3 4" xfId="2981"/>
    <cellStyle name="Output 2 2 4 3 4 2" xfId="9780"/>
    <cellStyle name="Output 2 2 4 3 5" xfId="8080"/>
    <cellStyle name="Output 2 2 4 4" xfId="3990"/>
    <cellStyle name="Output 2 2 4 4 2" xfId="10776"/>
    <cellStyle name="Output 2 2 4 5" xfId="6779"/>
    <cellStyle name="Output 2 2 4 5 2" xfId="13564"/>
    <cellStyle name="Output 2 2 4 6" xfId="2107"/>
    <cellStyle name="Output 2 2 4 6 2" xfId="8942"/>
    <cellStyle name="Output 2 2 5" xfId="309"/>
    <cellStyle name="Output 2 2 5 2" xfId="781"/>
    <cellStyle name="Output 2 2 5 2 2" xfId="4481"/>
    <cellStyle name="Output 2 2 5 2 2 2" xfId="11267"/>
    <cellStyle name="Output 2 2 5 2 3" xfId="3778"/>
    <cellStyle name="Output 2 2 5 2 3 2" xfId="10565"/>
    <cellStyle name="Output 2 2 5 2 4" xfId="2595"/>
    <cellStyle name="Output 2 2 5 2 4 2" xfId="9406"/>
    <cellStyle name="Output 2 2 5 3" xfId="1183"/>
    <cellStyle name="Output 2 2 5 3 2" xfId="4883"/>
    <cellStyle name="Output 2 2 5 3 2 2" xfId="11669"/>
    <cellStyle name="Output 2 2 5 3 3" xfId="7113"/>
    <cellStyle name="Output 2 2 5 3 3 2" xfId="13898"/>
    <cellStyle name="Output 2 2 5 3 4" xfId="2997"/>
    <cellStyle name="Output 2 2 5 3 4 2" xfId="9796"/>
    <cellStyle name="Output 2 2 5 3 5" xfId="8096"/>
    <cellStyle name="Output 2 2 5 4" xfId="4009"/>
    <cellStyle name="Output 2 2 5 4 2" xfId="10795"/>
    <cellStyle name="Output 2 2 5 5" xfId="3947"/>
    <cellStyle name="Output 2 2 5 5 2" xfId="10733"/>
    <cellStyle name="Output 2 2 5 6" xfId="2126"/>
    <cellStyle name="Output 2 2 5 6 2" xfId="8958"/>
    <cellStyle name="Output 2 2 6" xfId="345"/>
    <cellStyle name="Output 2 2 6 2" xfId="817"/>
    <cellStyle name="Output 2 2 6 2 2" xfId="4517"/>
    <cellStyle name="Output 2 2 6 2 2 2" xfId="11303"/>
    <cellStyle name="Output 2 2 6 2 3" xfId="5947"/>
    <cellStyle name="Output 2 2 6 2 3 2" xfId="12733"/>
    <cellStyle name="Output 2 2 6 2 4" xfId="2631"/>
    <cellStyle name="Output 2 2 6 2 4 2" xfId="9442"/>
    <cellStyle name="Output 2 2 6 3" xfId="1219"/>
    <cellStyle name="Output 2 2 6 3 2" xfId="4919"/>
    <cellStyle name="Output 2 2 6 3 2 2" xfId="11705"/>
    <cellStyle name="Output 2 2 6 3 3" xfId="6079"/>
    <cellStyle name="Output 2 2 6 3 3 2" xfId="12865"/>
    <cellStyle name="Output 2 2 6 3 4" xfId="3033"/>
    <cellStyle name="Output 2 2 6 3 4 2" xfId="9832"/>
    <cellStyle name="Output 2 2 6 3 5" xfId="8132"/>
    <cellStyle name="Output 2 2 6 4" xfId="4045"/>
    <cellStyle name="Output 2 2 6 4 2" xfId="10831"/>
    <cellStyle name="Output 2 2 6 5" xfId="5658"/>
    <cellStyle name="Output 2 2 6 5 2" xfId="12444"/>
    <cellStyle name="Output 2 2 6 6" xfId="2162"/>
    <cellStyle name="Output 2 2 6 6 2" xfId="8994"/>
    <cellStyle name="Output 2 2 7" xfId="381"/>
    <cellStyle name="Output 2 2 7 2" xfId="853"/>
    <cellStyle name="Output 2 2 7 2 2" xfId="4553"/>
    <cellStyle name="Output 2 2 7 2 2 2" xfId="11339"/>
    <cellStyle name="Output 2 2 7 2 3" xfId="6151"/>
    <cellStyle name="Output 2 2 7 2 3 2" xfId="12937"/>
    <cellStyle name="Output 2 2 7 2 4" xfId="2667"/>
    <cellStyle name="Output 2 2 7 2 4 2" xfId="9478"/>
    <cellStyle name="Output 2 2 7 3" xfId="1255"/>
    <cellStyle name="Output 2 2 7 3 2" xfId="4955"/>
    <cellStyle name="Output 2 2 7 3 2 2" xfId="11741"/>
    <cellStyle name="Output 2 2 7 3 3" xfId="3860"/>
    <cellStyle name="Output 2 2 7 3 3 2" xfId="10647"/>
    <cellStyle name="Output 2 2 7 3 4" xfId="3069"/>
    <cellStyle name="Output 2 2 7 3 4 2" xfId="9868"/>
    <cellStyle name="Output 2 2 7 3 5" xfId="8168"/>
    <cellStyle name="Output 2 2 7 4" xfId="4081"/>
    <cellStyle name="Output 2 2 7 4 2" xfId="10867"/>
    <cellStyle name="Output 2 2 7 5" xfId="6529"/>
    <cellStyle name="Output 2 2 7 5 2" xfId="13314"/>
    <cellStyle name="Output 2 2 7 6" xfId="2198"/>
    <cellStyle name="Output 2 2 7 6 2" xfId="9030"/>
    <cellStyle name="Output 2 2 8" xfId="430"/>
    <cellStyle name="Output 2 2 8 2" xfId="902"/>
    <cellStyle name="Output 2 2 8 2 2" xfId="4602"/>
    <cellStyle name="Output 2 2 8 2 2 2" xfId="11388"/>
    <cellStyle name="Output 2 2 8 2 3" xfId="7078"/>
    <cellStyle name="Output 2 2 8 2 3 2" xfId="13863"/>
    <cellStyle name="Output 2 2 8 2 4" xfId="2716"/>
    <cellStyle name="Output 2 2 8 2 4 2" xfId="9524"/>
    <cellStyle name="Output 2 2 8 3" xfId="1301"/>
    <cellStyle name="Output 2 2 8 3 2" xfId="5001"/>
    <cellStyle name="Output 2 2 8 3 2 2" xfId="11787"/>
    <cellStyle name="Output 2 2 8 3 3" xfId="6632"/>
    <cellStyle name="Output 2 2 8 3 3 2" xfId="13417"/>
    <cellStyle name="Output 2 2 8 3 4" xfId="3115"/>
    <cellStyle name="Output 2 2 8 3 4 2" xfId="9914"/>
    <cellStyle name="Output 2 2 8 3 5" xfId="8214"/>
    <cellStyle name="Output 2 2 8 4" xfId="4130"/>
    <cellStyle name="Output 2 2 8 4 2" xfId="10916"/>
    <cellStyle name="Output 2 2 8 5" xfId="7119"/>
    <cellStyle name="Output 2 2 8 5 2" xfId="13904"/>
    <cellStyle name="Output 2 2 8 6" xfId="2247"/>
    <cellStyle name="Output 2 2 8 6 2" xfId="9076"/>
    <cellStyle name="Output 2 2 9" xfId="470"/>
    <cellStyle name="Output 2 2 9 2" xfId="942"/>
    <cellStyle name="Output 2 2 9 2 2" xfId="4642"/>
    <cellStyle name="Output 2 2 9 2 2 2" xfId="11428"/>
    <cellStyle name="Output 2 2 9 2 3" xfId="6092"/>
    <cellStyle name="Output 2 2 9 2 3 2" xfId="12878"/>
    <cellStyle name="Output 2 2 9 2 4" xfId="2756"/>
    <cellStyle name="Output 2 2 9 2 4 2" xfId="9561"/>
    <cellStyle name="Output 2 2 9 3" xfId="1338"/>
    <cellStyle name="Output 2 2 9 3 2" xfId="5038"/>
    <cellStyle name="Output 2 2 9 3 2 2" xfId="11824"/>
    <cellStyle name="Output 2 2 9 3 3" xfId="6667"/>
    <cellStyle name="Output 2 2 9 3 3 2" xfId="13452"/>
    <cellStyle name="Output 2 2 9 3 4" xfId="3152"/>
    <cellStyle name="Output 2 2 9 3 4 2" xfId="9951"/>
    <cellStyle name="Output 2 2 9 3 5" xfId="8251"/>
    <cellStyle name="Output 2 2 9 4" xfId="4170"/>
    <cellStyle name="Output 2 2 9 4 2" xfId="10956"/>
    <cellStyle name="Output 2 2 9 5" xfId="7118"/>
    <cellStyle name="Output 2 2 9 5 2" xfId="13903"/>
    <cellStyle name="Output 2 2 9 6" xfId="2287"/>
    <cellStyle name="Output 2 2 9 6 2" xfId="9113"/>
    <cellStyle name="Output 2 20" xfId="1556"/>
    <cellStyle name="Output 2 20 2" xfId="5256"/>
    <cellStyle name="Output 2 20 2 2" xfId="12042"/>
    <cellStyle name="Output 2 20 3" xfId="6858"/>
    <cellStyle name="Output 2 20 3 2" xfId="13643"/>
    <cellStyle name="Output 2 20 4" xfId="6688"/>
    <cellStyle name="Output 2 20 4 2" xfId="13473"/>
    <cellStyle name="Output 2 20 5" xfId="3370"/>
    <cellStyle name="Output 2 20 5 2" xfId="10166"/>
    <cellStyle name="Output 2 20 6" xfId="8452"/>
    <cellStyle name="Output 2 21" xfId="1582"/>
    <cellStyle name="Output 2 21 2" xfId="5282"/>
    <cellStyle name="Output 2 21 2 2" xfId="12068"/>
    <cellStyle name="Output 2 21 3" xfId="6884"/>
    <cellStyle name="Output 2 21 3 2" xfId="13669"/>
    <cellStyle name="Output 2 21 4" xfId="6142"/>
    <cellStyle name="Output 2 21 4 2" xfId="12928"/>
    <cellStyle name="Output 2 21 5" xfId="3396"/>
    <cellStyle name="Output 2 21 5 2" xfId="10192"/>
    <cellStyle name="Output 2 21 6" xfId="8478"/>
    <cellStyle name="Output 2 22" xfId="1488"/>
    <cellStyle name="Output 2 22 2" xfId="5188"/>
    <cellStyle name="Output 2 22 2 2" xfId="11974"/>
    <cellStyle name="Output 2 22 3" xfId="6791"/>
    <cellStyle name="Output 2 22 3 2" xfId="13576"/>
    <cellStyle name="Output 2 22 4" xfId="5809"/>
    <cellStyle name="Output 2 22 4 2" xfId="12595"/>
    <cellStyle name="Output 2 22 5" xfId="3302"/>
    <cellStyle name="Output 2 22 5 2" xfId="10101"/>
    <cellStyle name="Output 2 22 6" xfId="8387"/>
    <cellStyle name="Output 2 23" xfId="1554"/>
    <cellStyle name="Output 2 23 2" xfId="5254"/>
    <cellStyle name="Output 2 23 2 2" xfId="12040"/>
    <cellStyle name="Output 2 23 3" xfId="6856"/>
    <cellStyle name="Output 2 23 3 2" xfId="13641"/>
    <cellStyle name="Output 2 23 4" xfId="6374"/>
    <cellStyle name="Output 2 23 4 2" xfId="13160"/>
    <cellStyle name="Output 2 23 5" xfId="3368"/>
    <cellStyle name="Output 2 23 5 2" xfId="10164"/>
    <cellStyle name="Output 2 23 6" xfId="8450"/>
    <cellStyle name="Output 2 24" xfId="1773"/>
    <cellStyle name="Output 2 24 2" xfId="5473"/>
    <cellStyle name="Output 2 24 2 2" xfId="12259"/>
    <cellStyle name="Output 2 24 3" xfId="7287"/>
    <cellStyle name="Output 2 24 3 2" xfId="14072"/>
    <cellStyle name="Output 2 24 4" xfId="3587"/>
    <cellStyle name="Output 2 24 4 2" xfId="10383"/>
    <cellStyle name="Output 2 24 5" xfId="8669"/>
    <cellStyle name="Output 2 25" xfId="1743"/>
    <cellStyle name="Output 2 25 2" xfId="5443"/>
    <cellStyle name="Output 2 25 2 2" xfId="12229"/>
    <cellStyle name="Output 2 25 3" xfId="7257"/>
    <cellStyle name="Output 2 25 3 2" xfId="14042"/>
    <cellStyle name="Output 2 25 4" xfId="3557"/>
    <cellStyle name="Output 2 25 4 2" xfId="10353"/>
    <cellStyle name="Output 2 25 5" xfId="8639"/>
    <cellStyle name="Output 2 26" xfId="1771"/>
    <cellStyle name="Output 2 26 2" xfId="5471"/>
    <cellStyle name="Output 2 26 2 2" xfId="12257"/>
    <cellStyle name="Output 2 26 3" xfId="7285"/>
    <cellStyle name="Output 2 26 3 2" xfId="14070"/>
    <cellStyle name="Output 2 26 4" xfId="3585"/>
    <cellStyle name="Output 2 26 4 2" xfId="10381"/>
    <cellStyle name="Output 2 26 5" xfId="8667"/>
    <cellStyle name="Output 2 27" xfId="1846"/>
    <cellStyle name="Output 2 27 2" xfId="5546"/>
    <cellStyle name="Output 2 27 2 2" xfId="12332"/>
    <cellStyle name="Output 2 27 3" xfId="7357"/>
    <cellStyle name="Output 2 27 3 2" xfId="14142"/>
    <cellStyle name="Output 2 27 4" xfId="3655"/>
    <cellStyle name="Output 2 27 4 2" xfId="10447"/>
    <cellStyle name="Output 2 27 5" xfId="8739"/>
    <cellStyle name="Output 2 28" xfId="1841"/>
    <cellStyle name="Output 2 28 2" xfId="5541"/>
    <cellStyle name="Output 2 28 2 2" xfId="12327"/>
    <cellStyle name="Output 2 28 3" xfId="7352"/>
    <cellStyle name="Output 2 28 3 2" xfId="14137"/>
    <cellStyle name="Output 2 28 4" xfId="3650"/>
    <cellStyle name="Output 2 28 4 2" xfId="10443"/>
    <cellStyle name="Output 2 28 5" xfId="8734"/>
    <cellStyle name="Output 2 29" xfId="1844"/>
    <cellStyle name="Output 2 29 2" xfId="5544"/>
    <cellStyle name="Output 2 29 2 2" xfId="12330"/>
    <cellStyle name="Output 2 29 3" xfId="7355"/>
    <cellStyle name="Output 2 29 3 2" xfId="14140"/>
    <cellStyle name="Output 2 29 4" xfId="8737"/>
    <cellStyle name="Output 2 3" xfId="58"/>
    <cellStyle name="Output 2 3 10" xfId="512"/>
    <cellStyle name="Output 2 3 10 2" xfId="984"/>
    <cellStyle name="Output 2 3 10 2 2" xfId="4684"/>
    <cellStyle name="Output 2 3 10 2 2 2" xfId="11470"/>
    <cellStyle name="Output 2 3 10 2 3" xfId="3828"/>
    <cellStyle name="Output 2 3 10 2 3 2" xfId="10615"/>
    <cellStyle name="Output 2 3 10 2 4" xfId="2798"/>
    <cellStyle name="Output 2 3 10 2 4 2" xfId="9603"/>
    <cellStyle name="Output 2 3 10 3" xfId="1380"/>
    <cellStyle name="Output 2 3 10 3 2" xfId="5080"/>
    <cellStyle name="Output 2 3 10 3 2 2" xfId="11866"/>
    <cellStyle name="Output 2 3 10 3 3" xfId="5964"/>
    <cellStyle name="Output 2 3 10 3 3 2" xfId="12750"/>
    <cellStyle name="Output 2 3 10 3 4" xfId="3194"/>
    <cellStyle name="Output 2 3 10 3 4 2" xfId="9993"/>
    <cellStyle name="Output 2 3 10 3 5" xfId="8291"/>
    <cellStyle name="Output 2 3 10 4" xfId="4212"/>
    <cellStyle name="Output 2 3 10 4 2" xfId="10998"/>
    <cellStyle name="Output 2 3 10 5" xfId="5811"/>
    <cellStyle name="Output 2 3 10 5 2" xfId="12597"/>
    <cellStyle name="Output 2 3 10 6" xfId="2329"/>
    <cellStyle name="Output 2 3 10 6 2" xfId="9155"/>
    <cellStyle name="Output 2 3 11" xfId="551"/>
    <cellStyle name="Output 2 3 11 2" xfId="1023"/>
    <cellStyle name="Output 2 3 11 2 2" xfId="4723"/>
    <cellStyle name="Output 2 3 11 2 2 2" xfId="11509"/>
    <cellStyle name="Output 2 3 11 2 3" xfId="3798"/>
    <cellStyle name="Output 2 3 11 2 3 2" xfId="10585"/>
    <cellStyle name="Output 2 3 11 2 4" xfId="2837"/>
    <cellStyle name="Output 2 3 11 2 4 2" xfId="9639"/>
    <cellStyle name="Output 2 3 11 3" xfId="1416"/>
    <cellStyle name="Output 2 3 11 3 2" xfId="5116"/>
    <cellStyle name="Output 2 3 11 3 2 2" xfId="11902"/>
    <cellStyle name="Output 2 3 11 3 3" xfId="6000"/>
    <cellStyle name="Output 2 3 11 3 3 2" xfId="12786"/>
    <cellStyle name="Output 2 3 11 3 4" xfId="3230"/>
    <cellStyle name="Output 2 3 11 3 4 2" xfId="10029"/>
    <cellStyle name="Output 2 3 11 4" xfId="4251"/>
    <cellStyle name="Output 2 3 11 4 2" xfId="11037"/>
    <cellStyle name="Output 2 3 11 5" xfId="6226"/>
    <cellStyle name="Output 2 3 11 5 2" xfId="13012"/>
    <cellStyle name="Output 2 3 11 6" xfId="2368"/>
    <cellStyle name="Output 2 3 11 6 2" xfId="9191"/>
    <cellStyle name="Output 2 3 12" xfId="585"/>
    <cellStyle name="Output 2 3 12 2" xfId="4285"/>
    <cellStyle name="Output 2 3 12 2 2" xfId="11071"/>
    <cellStyle name="Output 2 3 12 3" xfId="7127"/>
    <cellStyle name="Output 2 3 12 3 2" xfId="13912"/>
    <cellStyle name="Output 2 3 12 4" xfId="2400"/>
    <cellStyle name="Output 2 3 12 4 2" xfId="9220"/>
    <cellStyle name="Output 2 3 13" xfId="573"/>
    <cellStyle name="Output 2 3 13 2" xfId="4273"/>
    <cellStyle name="Output 2 3 13 2 2" xfId="11059"/>
    <cellStyle name="Output 2 3 13 3" xfId="5631"/>
    <cellStyle name="Output 2 3 13 3 2" xfId="12417"/>
    <cellStyle name="Output 2 3 13 4" xfId="2390"/>
    <cellStyle name="Output 2 3 13 4 2" xfId="9210"/>
    <cellStyle name="Output 2 3 14" xfId="1493"/>
    <cellStyle name="Output 2 3 14 2" xfId="5193"/>
    <cellStyle name="Output 2 3 14 2 2" xfId="11979"/>
    <cellStyle name="Output 2 3 14 3" xfId="6165"/>
    <cellStyle name="Output 2 3 14 3 2" xfId="12951"/>
    <cellStyle name="Output 2 3 14 4" xfId="3307"/>
    <cellStyle name="Output 2 3 14 4 2" xfId="10106"/>
    <cellStyle name="Output 2 3 14 5" xfId="8392"/>
    <cellStyle name="Output 2 3 15" xfId="1560"/>
    <cellStyle name="Output 2 3 15 2" xfId="5260"/>
    <cellStyle name="Output 2 3 15 2 2" xfId="12046"/>
    <cellStyle name="Output 2 3 15 3" xfId="6862"/>
    <cellStyle name="Output 2 3 15 3 2" xfId="13647"/>
    <cellStyle name="Output 2 3 15 4" xfId="7177"/>
    <cellStyle name="Output 2 3 15 4 2" xfId="13962"/>
    <cellStyle name="Output 2 3 15 5" xfId="3374"/>
    <cellStyle name="Output 2 3 15 5 2" xfId="10170"/>
    <cellStyle name="Output 2 3 15 6" xfId="8456"/>
    <cellStyle name="Output 2 3 16" xfId="1594"/>
    <cellStyle name="Output 2 3 16 2" xfId="5294"/>
    <cellStyle name="Output 2 3 16 2 2" xfId="12080"/>
    <cellStyle name="Output 2 3 16 3" xfId="6896"/>
    <cellStyle name="Output 2 3 16 3 2" xfId="13681"/>
    <cellStyle name="Output 2 3 16 4" xfId="6055"/>
    <cellStyle name="Output 2 3 16 4 2" xfId="12841"/>
    <cellStyle name="Output 2 3 16 5" xfId="3408"/>
    <cellStyle name="Output 2 3 16 5 2" xfId="10204"/>
    <cellStyle name="Output 2 3 16 6" xfId="8490"/>
    <cellStyle name="Output 2 3 17" xfId="1622"/>
    <cellStyle name="Output 2 3 17 2" xfId="5322"/>
    <cellStyle name="Output 2 3 17 2 2" xfId="12108"/>
    <cellStyle name="Output 2 3 17 3" xfId="6924"/>
    <cellStyle name="Output 2 3 17 3 2" xfId="13709"/>
    <cellStyle name="Output 2 3 17 4" xfId="6211"/>
    <cellStyle name="Output 2 3 17 4 2" xfId="12997"/>
    <cellStyle name="Output 2 3 17 5" xfId="3436"/>
    <cellStyle name="Output 2 3 17 5 2" xfId="10232"/>
    <cellStyle name="Output 2 3 17 6" xfId="8518"/>
    <cellStyle name="Output 2 3 18" xfId="1617"/>
    <cellStyle name="Output 2 3 18 2" xfId="5317"/>
    <cellStyle name="Output 2 3 18 2 2" xfId="12103"/>
    <cellStyle name="Output 2 3 18 3" xfId="6919"/>
    <cellStyle name="Output 2 3 18 3 2" xfId="13704"/>
    <cellStyle name="Output 2 3 18 4" xfId="5870"/>
    <cellStyle name="Output 2 3 18 4 2" xfId="12656"/>
    <cellStyle name="Output 2 3 18 5" xfId="3431"/>
    <cellStyle name="Output 2 3 18 5 2" xfId="10227"/>
    <cellStyle name="Output 2 3 18 6" xfId="8513"/>
    <cellStyle name="Output 2 3 19" xfId="1668"/>
    <cellStyle name="Output 2 3 19 2" xfId="5368"/>
    <cellStyle name="Output 2 3 19 2 2" xfId="12154"/>
    <cellStyle name="Output 2 3 19 3" xfId="6970"/>
    <cellStyle name="Output 2 3 19 3 2" xfId="13755"/>
    <cellStyle name="Output 2 3 19 4" xfId="3730"/>
    <cellStyle name="Output 2 3 19 4 2" xfId="10518"/>
    <cellStyle name="Output 2 3 19 5" xfId="3482"/>
    <cellStyle name="Output 2 3 19 5 2" xfId="10278"/>
    <cellStyle name="Output 2 3 19 6" xfId="8564"/>
    <cellStyle name="Output 2 3 2" xfId="182"/>
    <cellStyle name="Output 2 3 2 2" xfId="654"/>
    <cellStyle name="Output 2 3 2 2 2" xfId="4354"/>
    <cellStyle name="Output 2 3 2 2 2 2" xfId="11140"/>
    <cellStyle name="Output 2 3 2 2 3" xfId="5822"/>
    <cellStyle name="Output 2 3 2 2 3 2" xfId="12608"/>
    <cellStyle name="Output 2 3 2 2 4" xfId="2468"/>
    <cellStyle name="Output 2 3 2 2 4 2" xfId="9285"/>
    <cellStyle name="Output 2 3 2 3" xfId="1062"/>
    <cellStyle name="Output 2 3 2 3 2" xfId="4762"/>
    <cellStyle name="Output 2 3 2 3 2 2" xfId="11548"/>
    <cellStyle name="Output 2 3 2 3 3" xfId="7019"/>
    <cellStyle name="Output 2 3 2 3 3 2" xfId="13804"/>
    <cellStyle name="Output 2 3 2 3 4" xfId="2876"/>
    <cellStyle name="Output 2 3 2 3 4 2" xfId="9675"/>
    <cellStyle name="Output 2 3 2 3 5" xfId="7975"/>
    <cellStyle name="Output 2 3 2 4" xfId="3882"/>
    <cellStyle name="Output 2 3 2 4 2" xfId="10668"/>
    <cellStyle name="Output 2 3 2 5" xfId="5626"/>
    <cellStyle name="Output 2 3 2 5 2" xfId="12412"/>
    <cellStyle name="Output 2 3 2 6" xfId="1999"/>
    <cellStyle name="Output 2 3 2 6 2" xfId="8837"/>
    <cellStyle name="Output 2 3 20" xfId="1578"/>
    <cellStyle name="Output 2 3 20 2" xfId="5278"/>
    <cellStyle name="Output 2 3 20 2 2" xfId="12064"/>
    <cellStyle name="Output 2 3 20 3" xfId="6880"/>
    <cellStyle name="Output 2 3 20 3 2" xfId="13665"/>
    <cellStyle name="Output 2 3 20 4" xfId="6514"/>
    <cellStyle name="Output 2 3 20 4 2" xfId="13299"/>
    <cellStyle name="Output 2 3 20 5" xfId="3392"/>
    <cellStyle name="Output 2 3 20 5 2" xfId="10188"/>
    <cellStyle name="Output 2 3 20 6" xfId="8474"/>
    <cellStyle name="Output 2 3 21" xfId="1747"/>
    <cellStyle name="Output 2 3 21 2" xfId="5447"/>
    <cellStyle name="Output 2 3 21 2 2" xfId="12233"/>
    <cellStyle name="Output 2 3 21 3" xfId="7261"/>
    <cellStyle name="Output 2 3 21 3 2" xfId="14046"/>
    <cellStyle name="Output 2 3 21 4" xfId="3561"/>
    <cellStyle name="Output 2 3 21 4 2" xfId="10357"/>
    <cellStyle name="Output 2 3 21 5" xfId="8643"/>
    <cellStyle name="Output 2 3 22" xfId="1790"/>
    <cellStyle name="Output 2 3 22 2" xfId="5490"/>
    <cellStyle name="Output 2 3 22 2 2" xfId="12276"/>
    <cellStyle name="Output 2 3 22 3" xfId="7301"/>
    <cellStyle name="Output 2 3 22 3 2" xfId="14086"/>
    <cellStyle name="Output 2 3 22 4" xfId="3604"/>
    <cellStyle name="Output 2 3 22 4 2" xfId="10397"/>
    <cellStyle name="Output 2 3 22 5" xfId="8683"/>
    <cellStyle name="Output 2 3 23" xfId="1806"/>
    <cellStyle name="Output 2 3 23 2" xfId="5506"/>
    <cellStyle name="Output 2 3 23 2 2" xfId="12292"/>
    <cellStyle name="Output 2 3 23 3" xfId="7317"/>
    <cellStyle name="Output 2 3 23 3 2" xfId="14102"/>
    <cellStyle name="Output 2 3 23 4" xfId="3620"/>
    <cellStyle name="Output 2 3 23 4 2" xfId="10413"/>
    <cellStyle name="Output 2 3 23 5" xfId="8699"/>
    <cellStyle name="Output 2 3 24" xfId="1874"/>
    <cellStyle name="Output 2 3 24 2" xfId="5573"/>
    <cellStyle name="Output 2 3 24 2 2" xfId="12359"/>
    <cellStyle name="Output 2 3 24 3" xfId="7382"/>
    <cellStyle name="Output 2 3 24 3 2" xfId="14167"/>
    <cellStyle name="Output 2 3 24 4" xfId="3677"/>
    <cellStyle name="Output 2 3 24 4 2" xfId="10466"/>
    <cellStyle name="Output 2 3 24 5" xfId="8764"/>
    <cellStyle name="Output 2 3 25" xfId="1904"/>
    <cellStyle name="Output 2 3 25 2" xfId="5603"/>
    <cellStyle name="Output 2 3 25 2 2" xfId="12389"/>
    <cellStyle name="Output 2 3 25 3" xfId="7412"/>
    <cellStyle name="Output 2 3 25 3 2" xfId="14197"/>
    <cellStyle name="Output 2 3 25 4" xfId="3699"/>
    <cellStyle name="Output 2 3 25 4 2" xfId="10487"/>
    <cellStyle name="Output 2 3 25 5" xfId="8794"/>
    <cellStyle name="Output 2 3 26" xfId="1919"/>
    <cellStyle name="Output 2 3 26 2" xfId="5618"/>
    <cellStyle name="Output 2 3 26 2 2" xfId="12404"/>
    <cellStyle name="Output 2 3 26 3" xfId="7427"/>
    <cellStyle name="Output 2 3 26 3 2" xfId="14212"/>
    <cellStyle name="Output 2 3 26 4" xfId="8809"/>
    <cellStyle name="Output 2 3 27" xfId="3760"/>
    <cellStyle name="Output 2 3 27 2" xfId="10547"/>
    <cellStyle name="Output 2 3 28" xfId="6292"/>
    <cellStyle name="Output 2 3 28 2" xfId="13078"/>
    <cellStyle name="Output 2 3 29" xfId="7439"/>
    <cellStyle name="Output 2 3 3" xfId="235"/>
    <cellStyle name="Output 2 3 3 2" xfId="707"/>
    <cellStyle name="Output 2 3 3 2 2" xfId="4407"/>
    <cellStyle name="Output 2 3 3 2 2 2" xfId="11193"/>
    <cellStyle name="Output 2 3 3 2 3" xfId="5858"/>
    <cellStyle name="Output 2 3 3 2 3 2" xfId="12644"/>
    <cellStyle name="Output 2 3 3 2 4" xfId="2521"/>
    <cellStyle name="Output 2 3 3 2 4 2" xfId="9338"/>
    <cellStyle name="Output 2 3 3 3" xfId="1115"/>
    <cellStyle name="Output 2 3 3 3 2" xfId="4815"/>
    <cellStyle name="Output 2 3 3 3 2 2" xfId="11601"/>
    <cellStyle name="Output 2 3 3 3 3" xfId="5965"/>
    <cellStyle name="Output 2 3 3 3 3 2" xfId="12751"/>
    <cellStyle name="Output 2 3 3 3 4" xfId="2929"/>
    <cellStyle name="Output 2 3 3 3 4 2" xfId="9728"/>
    <cellStyle name="Output 2 3 3 3 5" xfId="8028"/>
    <cellStyle name="Output 2 3 3 4" xfId="3935"/>
    <cellStyle name="Output 2 3 3 4 2" xfId="10721"/>
    <cellStyle name="Output 2 3 3 5" xfId="5925"/>
    <cellStyle name="Output 2 3 3 5 2" xfId="12711"/>
    <cellStyle name="Output 2 3 3 6" xfId="2052"/>
    <cellStyle name="Output 2 3 3 6 2" xfId="8890"/>
    <cellStyle name="Output 2 3 4" xfId="294"/>
    <cellStyle name="Output 2 3 4 2" xfId="766"/>
    <cellStyle name="Output 2 3 4 2 2" xfId="4466"/>
    <cellStyle name="Output 2 3 4 2 2 2" xfId="11252"/>
    <cellStyle name="Output 2 3 4 2 3" xfId="7059"/>
    <cellStyle name="Output 2 3 4 2 3 2" xfId="13844"/>
    <cellStyle name="Output 2 3 4 2 4" xfId="2580"/>
    <cellStyle name="Output 2 3 4 2 4 2" xfId="9394"/>
    <cellStyle name="Output 2 3 4 3" xfId="1171"/>
    <cellStyle name="Output 2 3 4 3 2" xfId="4871"/>
    <cellStyle name="Output 2 3 4 3 2 2" xfId="11657"/>
    <cellStyle name="Output 2 3 4 3 3" xfId="5763"/>
    <cellStyle name="Output 2 3 4 3 3 2" xfId="12549"/>
    <cellStyle name="Output 2 3 4 3 4" xfId="2985"/>
    <cellStyle name="Output 2 3 4 3 4 2" xfId="9784"/>
    <cellStyle name="Output 2 3 4 3 5" xfId="8084"/>
    <cellStyle name="Output 2 3 4 4" xfId="3994"/>
    <cellStyle name="Output 2 3 4 4 2" xfId="10780"/>
    <cellStyle name="Output 2 3 4 5" xfId="6362"/>
    <cellStyle name="Output 2 3 4 5 2" xfId="13148"/>
    <cellStyle name="Output 2 3 4 6" xfId="2111"/>
    <cellStyle name="Output 2 3 4 6 2" xfId="8946"/>
    <cellStyle name="Output 2 3 5" xfId="313"/>
    <cellStyle name="Output 2 3 5 2" xfId="785"/>
    <cellStyle name="Output 2 3 5 2 2" xfId="4485"/>
    <cellStyle name="Output 2 3 5 2 2 2" xfId="11271"/>
    <cellStyle name="Output 2 3 5 2 3" xfId="6609"/>
    <cellStyle name="Output 2 3 5 2 3 2" xfId="13394"/>
    <cellStyle name="Output 2 3 5 2 4" xfId="2599"/>
    <cellStyle name="Output 2 3 5 2 4 2" xfId="9410"/>
    <cellStyle name="Output 2 3 5 3" xfId="1187"/>
    <cellStyle name="Output 2 3 5 3 2" xfId="4887"/>
    <cellStyle name="Output 2 3 5 3 2 2" xfId="11673"/>
    <cellStyle name="Output 2 3 5 3 3" xfId="6422"/>
    <cellStyle name="Output 2 3 5 3 3 2" xfId="13208"/>
    <cellStyle name="Output 2 3 5 3 4" xfId="3001"/>
    <cellStyle name="Output 2 3 5 3 4 2" xfId="9800"/>
    <cellStyle name="Output 2 3 5 3 5" xfId="8100"/>
    <cellStyle name="Output 2 3 5 4" xfId="4013"/>
    <cellStyle name="Output 2 3 5 4 2" xfId="10799"/>
    <cellStyle name="Output 2 3 5 5" xfId="3832"/>
    <cellStyle name="Output 2 3 5 5 2" xfId="10619"/>
    <cellStyle name="Output 2 3 5 6" xfId="2130"/>
    <cellStyle name="Output 2 3 5 6 2" xfId="8962"/>
    <cellStyle name="Output 2 3 6" xfId="349"/>
    <cellStyle name="Output 2 3 6 2" xfId="821"/>
    <cellStyle name="Output 2 3 6 2 2" xfId="4521"/>
    <cellStyle name="Output 2 3 6 2 2 2" xfId="11307"/>
    <cellStyle name="Output 2 3 6 2 3" xfId="3782"/>
    <cellStyle name="Output 2 3 6 2 3 2" xfId="10569"/>
    <cellStyle name="Output 2 3 6 2 4" xfId="2635"/>
    <cellStyle name="Output 2 3 6 2 4 2" xfId="9446"/>
    <cellStyle name="Output 2 3 6 3" xfId="1223"/>
    <cellStyle name="Output 2 3 6 3 2" xfId="4923"/>
    <cellStyle name="Output 2 3 6 3 2 2" xfId="11709"/>
    <cellStyle name="Output 2 3 6 3 3" xfId="7141"/>
    <cellStyle name="Output 2 3 6 3 3 2" xfId="13926"/>
    <cellStyle name="Output 2 3 6 3 4" xfId="3037"/>
    <cellStyle name="Output 2 3 6 3 4 2" xfId="9836"/>
    <cellStyle name="Output 2 3 6 3 5" xfId="8136"/>
    <cellStyle name="Output 2 3 6 4" xfId="4049"/>
    <cellStyle name="Output 2 3 6 4 2" xfId="10835"/>
    <cellStyle name="Output 2 3 6 5" xfId="7022"/>
    <cellStyle name="Output 2 3 6 5 2" xfId="13807"/>
    <cellStyle name="Output 2 3 6 6" xfId="2166"/>
    <cellStyle name="Output 2 3 6 6 2" xfId="8998"/>
    <cellStyle name="Output 2 3 7" xfId="385"/>
    <cellStyle name="Output 2 3 7 2" xfId="857"/>
    <cellStyle name="Output 2 3 7 2 2" xfId="4557"/>
    <cellStyle name="Output 2 3 7 2 2 2" xfId="11343"/>
    <cellStyle name="Output 2 3 7 2 3" xfId="5681"/>
    <cellStyle name="Output 2 3 7 2 3 2" xfId="12467"/>
    <cellStyle name="Output 2 3 7 2 4" xfId="2671"/>
    <cellStyle name="Output 2 3 7 2 4 2" xfId="9482"/>
    <cellStyle name="Output 2 3 7 3" xfId="1259"/>
    <cellStyle name="Output 2 3 7 3 2" xfId="4959"/>
    <cellStyle name="Output 2 3 7 3 2 2" xfId="11745"/>
    <cellStyle name="Output 2 3 7 3 3" xfId="4735"/>
    <cellStyle name="Output 2 3 7 3 3 2" xfId="11521"/>
    <cellStyle name="Output 2 3 7 3 4" xfId="3073"/>
    <cellStyle name="Output 2 3 7 3 4 2" xfId="9872"/>
    <cellStyle name="Output 2 3 7 3 5" xfId="8172"/>
    <cellStyle name="Output 2 3 7 4" xfId="4085"/>
    <cellStyle name="Output 2 3 7 4 2" xfId="10871"/>
    <cellStyle name="Output 2 3 7 5" xfId="6155"/>
    <cellStyle name="Output 2 3 7 5 2" xfId="12941"/>
    <cellStyle name="Output 2 3 7 6" xfId="2202"/>
    <cellStyle name="Output 2 3 7 6 2" xfId="9034"/>
    <cellStyle name="Output 2 3 8" xfId="434"/>
    <cellStyle name="Output 2 3 8 2" xfId="906"/>
    <cellStyle name="Output 2 3 8 2 2" xfId="4606"/>
    <cellStyle name="Output 2 3 8 2 2 2" xfId="11392"/>
    <cellStyle name="Output 2 3 8 2 3" xfId="5632"/>
    <cellStyle name="Output 2 3 8 2 3 2" xfId="12418"/>
    <cellStyle name="Output 2 3 8 2 4" xfId="2720"/>
    <cellStyle name="Output 2 3 8 2 4 2" xfId="9528"/>
    <cellStyle name="Output 2 3 8 3" xfId="1305"/>
    <cellStyle name="Output 2 3 8 3 2" xfId="5005"/>
    <cellStyle name="Output 2 3 8 3 2 2" xfId="11791"/>
    <cellStyle name="Output 2 3 8 3 3" xfId="6244"/>
    <cellStyle name="Output 2 3 8 3 3 2" xfId="13030"/>
    <cellStyle name="Output 2 3 8 3 4" xfId="3119"/>
    <cellStyle name="Output 2 3 8 3 4 2" xfId="9918"/>
    <cellStyle name="Output 2 3 8 3 5" xfId="8218"/>
    <cellStyle name="Output 2 3 8 4" xfId="4134"/>
    <cellStyle name="Output 2 3 8 4 2" xfId="10920"/>
    <cellStyle name="Output 2 3 8 5" xfId="7029"/>
    <cellStyle name="Output 2 3 8 5 2" xfId="13814"/>
    <cellStyle name="Output 2 3 8 6" xfId="2251"/>
    <cellStyle name="Output 2 3 8 6 2" xfId="9080"/>
    <cellStyle name="Output 2 3 9" xfId="474"/>
    <cellStyle name="Output 2 3 9 2" xfId="946"/>
    <cellStyle name="Output 2 3 9 2 2" xfId="4646"/>
    <cellStyle name="Output 2 3 9 2 2 2" xfId="11432"/>
    <cellStyle name="Output 2 3 9 2 3" xfId="7105"/>
    <cellStyle name="Output 2 3 9 2 3 2" xfId="13890"/>
    <cellStyle name="Output 2 3 9 2 4" xfId="2760"/>
    <cellStyle name="Output 2 3 9 2 4 2" xfId="9565"/>
    <cellStyle name="Output 2 3 9 3" xfId="1342"/>
    <cellStyle name="Output 2 3 9 3 2" xfId="5042"/>
    <cellStyle name="Output 2 3 9 3 2 2" xfId="11828"/>
    <cellStyle name="Output 2 3 9 3 3" xfId="6318"/>
    <cellStyle name="Output 2 3 9 3 3 2" xfId="13104"/>
    <cellStyle name="Output 2 3 9 3 4" xfId="3156"/>
    <cellStyle name="Output 2 3 9 3 4 2" xfId="9955"/>
    <cellStyle name="Output 2 3 9 3 5" xfId="8255"/>
    <cellStyle name="Output 2 3 9 4" xfId="4174"/>
    <cellStyle name="Output 2 3 9 4 2" xfId="10960"/>
    <cellStyle name="Output 2 3 9 5" xfId="7053"/>
    <cellStyle name="Output 2 3 9 5 2" xfId="13838"/>
    <cellStyle name="Output 2 3 9 6" xfId="2291"/>
    <cellStyle name="Output 2 3 9 6 2" xfId="9117"/>
    <cellStyle name="Output 2 30" xfId="3813"/>
    <cellStyle name="Output 2 30 2" xfId="10600"/>
    <cellStyle name="Output 2 31" xfId="6485"/>
    <cellStyle name="Output 2 31 2" xfId="13270"/>
    <cellStyle name="Output 2 32" xfId="7456"/>
    <cellStyle name="Output 2 4" xfId="86"/>
    <cellStyle name="Output 2 4 10" xfId="516"/>
    <cellStyle name="Output 2 4 10 2" xfId="988"/>
    <cellStyle name="Output 2 4 10 2 2" xfId="4688"/>
    <cellStyle name="Output 2 4 10 2 2 2" xfId="11474"/>
    <cellStyle name="Output 2 4 10 2 3" xfId="5968"/>
    <cellStyle name="Output 2 4 10 2 3 2" xfId="12754"/>
    <cellStyle name="Output 2 4 10 2 4" xfId="2802"/>
    <cellStyle name="Output 2 4 10 2 4 2" xfId="9607"/>
    <cellStyle name="Output 2 4 10 3" xfId="1384"/>
    <cellStyle name="Output 2 4 10 3 2" xfId="5084"/>
    <cellStyle name="Output 2 4 10 3 2 2" xfId="11870"/>
    <cellStyle name="Output 2 4 10 3 3" xfId="3733"/>
    <cellStyle name="Output 2 4 10 3 3 2" xfId="10521"/>
    <cellStyle name="Output 2 4 10 3 4" xfId="3198"/>
    <cellStyle name="Output 2 4 10 3 4 2" xfId="9997"/>
    <cellStyle name="Output 2 4 10 3 5" xfId="8295"/>
    <cellStyle name="Output 2 4 10 4" xfId="4216"/>
    <cellStyle name="Output 2 4 10 4 2" xfId="11002"/>
    <cellStyle name="Output 2 4 10 5" xfId="6524"/>
    <cellStyle name="Output 2 4 10 5 2" xfId="13309"/>
    <cellStyle name="Output 2 4 10 6" xfId="2333"/>
    <cellStyle name="Output 2 4 10 6 2" xfId="9159"/>
    <cellStyle name="Output 2 4 11" xfId="555"/>
    <cellStyle name="Output 2 4 11 2" xfId="1027"/>
    <cellStyle name="Output 2 4 11 2 2" xfId="4727"/>
    <cellStyle name="Output 2 4 11 2 2 2" xfId="11513"/>
    <cellStyle name="Output 2 4 11 2 3" xfId="3805"/>
    <cellStyle name="Output 2 4 11 2 3 2" xfId="10592"/>
    <cellStyle name="Output 2 4 11 2 4" xfId="2841"/>
    <cellStyle name="Output 2 4 11 2 4 2" xfId="9643"/>
    <cellStyle name="Output 2 4 11 3" xfId="1420"/>
    <cellStyle name="Output 2 4 11 3 2" xfId="5120"/>
    <cellStyle name="Output 2 4 11 3 2 2" xfId="11906"/>
    <cellStyle name="Output 2 4 11 3 3" xfId="5950"/>
    <cellStyle name="Output 2 4 11 3 3 2" xfId="12736"/>
    <cellStyle name="Output 2 4 11 3 4" xfId="3234"/>
    <cellStyle name="Output 2 4 11 3 4 2" xfId="10033"/>
    <cellStyle name="Output 2 4 11 4" xfId="4255"/>
    <cellStyle name="Output 2 4 11 4 2" xfId="11041"/>
    <cellStyle name="Output 2 4 11 5" xfId="5774"/>
    <cellStyle name="Output 2 4 11 5 2" xfId="12560"/>
    <cellStyle name="Output 2 4 11 6" xfId="2372"/>
    <cellStyle name="Output 2 4 11 6 2" xfId="9195"/>
    <cellStyle name="Output 2 4 12" xfId="601"/>
    <cellStyle name="Output 2 4 12 2" xfId="4301"/>
    <cellStyle name="Output 2 4 12 2 2" xfId="11087"/>
    <cellStyle name="Output 2 4 12 3" xfId="5770"/>
    <cellStyle name="Output 2 4 12 3 2" xfId="12556"/>
    <cellStyle name="Output 2 4 12 4" xfId="2416"/>
    <cellStyle name="Output 2 4 12 4 2" xfId="9235"/>
    <cellStyle name="Output 2 4 13" xfId="568"/>
    <cellStyle name="Output 2 4 13 2" xfId="4268"/>
    <cellStyle name="Output 2 4 13 2 2" xfId="11054"/>
    <cellStyle name="Output 2 4 13 3" xfId="7095"/>
    <cellStyle name="Output 2 4 13 3 2" xfId="13880"/>
    <cellStyle name="Output 2 4 13 4" xfId="2385"/>
    <cellStyle name="Output 2 4 13 4 2" xfId="9205"/>
    <cellStyle name="Output 2 4 14" xfId="1491"/>
    <cellStyle name="Output 2 4 14 2" xfId="5191"/>
    <cellStyle name="Output 2 4 14 2 2" xfId="11977"/>
    <cellStyle name="Output 2 4 14 3" xfId="5776"/>
    <cellStyle name="Output 2 4 14 3 2" xfId="12562"/>
    <cellStyle name="Output 2 4 14 4" xfId="3305"/>
    <cellStyle name="Output 2 4 14 4 2" xfId="10104"/>
    <cellStyle name="Output 2 4 14 5" xfId="8390"/>
    <cellStyle name="Output 2 4 15" xfId="1564"/>
    <cellStyle name="Output 2 4 15 2" xfId="5264"/>
    <cellStyle name="Output 2 4 15 2 2" xfId="12050"/>
    <cellStyle name="Output 2 4 15 3" xfId="6866"/>
    <cellStyle name="Output 2 4 15 3 2" xfId="13651"/>
    <cellStyle name="Output 2 4 15 4" xfId="7009"/>
    <cellStyle name="Output 2 4 15 4 2" xfId="13794"/>
    <cellStyle name="Output 2 4 15 5" xfId="3378"/>
    <cellStyle name="Output 2 4 15 5 2" xfId="10174"/>
    <cellStyle name="Output 2 4 15 6" xfId="8460"/>
    <cellStyle name="Output 2 4 16" xfId="1598"/>
    <cellStyle name="Output 2 4 16 2" xfId="5298"/>
    <cellStyle name="Output 2 4 16 2 2" xfId="12084"/>
    <cellStyle name="Output 2 4 16 3" xfId="6900"/>
    <cellStyle name="Output 2 4 16 3 2" xfId="13685"/>
    <cellStyle name="Output 2 4 16 4" xfId="5988"/>
    <cellStyle name="Output 2 4 16 4 2" xfId="12774"/>
    <cellStyle name="Output 2 4 16 5" xfId="3412"/>
    <cellStyle name="Output 2 4 16 5 2" xfId="10208"/>
    <cellStyle name="Output 2 4 16 6" xfId="8494"/>
    <cellStyle name="Output 2 4 17" xfId="1626"/>
    <cellStyle name="Output 2 4 17 2" xfId="5326"/>
    <cellStyle name="Output 2 4 17 2 2" xfId="12112"/>
    <cellStyle name="Output 2 4 17 3" xfId="6928"/>
    <cellStyle name="Output 2 4 17 3 2" xfId="13713"/>
    <cellStyle name="Output 2 4 17 4" xfId="5476"/>
    <cellStyle name="Output 2 4 17 4 2" xfId="12262"/>
    <cellStyle name="Output 2 4 17 5" xfId="3440"/>
    <cellStyle name="Output 2 4 17 5 2" xfId="10236"/>
    <cellStyle name="Output 2 4 17 6" xfId="8522"/>
    <cellStyle name="Output 2 4 18" xfId="1623"/>
    <cellStyle name="Output 2 4 18 2" xfId="5323"/>
    <cellStyle name="Output 2 4 18 2 2" xfId="12109"/>
    <cellStyle name="Output 2 4 18 3" xfId="6925"/>
    <cellStyle name="Output 2 4 18 3 2" xfId="13710"/>
    <cellStyle name="Output 2 4 18 4" xfId="5790"/>
    <cellStyle name="Output 2 4 18 4 2" xfId="12576"/>
    <cellStyle name="Output 2 4 18 5" xfId="3437"/>
    <cellStyle name="Output 2 4 18 5 2" xfId="10233"/>
    <cellStyle name="Output 2 4 18 6" xfId="8519"/>
    <cellStyle name="Output 2 4 19" xfId="1671"/>
    <cellStyle name="Output 2 4 19 2" xfId="5371"/>
    <cellStyle name="Output 2 4 19 2 2" xfId="12157"/>
    <cellStyle name="Output 2 4 19 3" xfId="6973"/>
    <cellStyle name="Output 2 4 19 3 2" xfId="13758"/>
    <cellStyle name="Output 2 4 19 4" xfId="3720"/>
    <cellStyle name="Output 2 4 19 4 2" xfId="10508"/>
    <cellStyle name="Output 2 4 19 5" xfId="3485"/>
    <cellStyle name="Output 2 4 19 5 2" xfId="10281"/>
    <cellStyle name="Output 2 4 19 6" xfId="8567"/>
    <cellStyle name="Output 2 4 2" xfId="178"/>
    <cellStyle name="Output 2 4 2 2" xfId="650"/>
    <cellStyle name="Output 2 4 2 2 2" xfId="4350"/>
    <cellStyle name="Output 2 4 2 2 2 2" xfId="11136"/>
    <cellStyle name="Output 2 4 2 2 3" xfId="4478"/>
    <cellStyle name="Output 2 4 2 2 3 2" xfId="11264"/>
    <cellStyle name="Output 2 4 2 2 4" xfId="2464"/>
    <cellStyle name="Output 2 4 2 2 4 2" xfId="9281"/>
    <cellStyle name="Output 2 4 2 3" xfId="1058"/>
    <cellStyle name="Output 2 4 2 3 2" xfId="4758"/>
    <cellStyle name="Output 2 4 2 3 2 2" xfId="11544"/>
    <cellStyle name="Output 2 4 2 3 3" xfId="7126"/>
    <cellStyle name="Output 2 4 2 3 3 2" xfId="13911"/>
    <cellStyle name="Output 2 4 2 3 4" xfId="2872"/>
    <cellStyle name="Output 2 4 2 3 4 2" xfId="9671"/>
    <cellStyle name="Output 2 4 2 3 5" xfId="7971"/>
    <cellStyle name="Output 2 4 2 4" xfId="3878"/>
    <cellStyle name="Output 2 4 2 4 2" xfId="10664"/>
    <cellStyle name="Output 2 4 2 5" xfId="7023"/>
    <cellStyle name="Output 2 4 2 5 2" xfId="13808"/>
    <cellStyle name="Output 2 4 2 6" xfId="1995"/>
    <cellStyle name="Output 2 4 2 6 2" xfId="8833"/>
    <cellStyle name="Output 2 4 20" xfId="1689"/>
    <cellStyle name="Output 2 4 20 2" xfId="5389"/>
    <cellStyle name="Output 2 4 20 2 2" xfId="12175"/>
    <cellStyle name="Output 2 4 20 3" xfId="6991"/>
    <cellStyle name="Output 2 4 20 3 2" xfId="13776"/>
    <cellStyle name="Output 2 4 20 4" xfId="3770"/>
    <cellStyle name="Output 2 4 20 4 2" xfId="10557"/>
    <cellStyle name="Output 2 4 20 5" xfId="3503"/>
    <cellStyle name="Output 2 4 20 5 2" xfId="10299"/>
    <cellStyle name="Output 2 4 20 6" xfId="8585"/>
    <cellStyle name="Output 2 4 21" xfId="1745"/>
    <cellStyle name="Output 2 4 21 2" xfId="5445"/>
    <cellStyle name="Output 2 4 21 2 2" xfId="12231"/>
    <cellStyle name="Output 2 4 21 3" xfId="7259"/>
    <cellStyle name="Output 2 4 21 3 2" xfId="14044"/>
    <cellStyle name="Output 2 4 21 4" xfId="3559"/>
    <cellStyle name="Output 2 4 21 4 2" xfId="10355"/>
    <cellStyle name="Output 2 4 21 5" xfId="8641"/>
    <cellStyle name="Output 2 4 22" xfId="1794"/>
    <cellStyle name="Output 2 4 22 2" xfId="5494"/>
    <cellStyle name="Output 2 4 22 2 2" xfId="12280"/>
    <cellStyle name="Output 2 4 22 3" xfId="7305"/>
    <cellStyle name="Output 2 4 22 3 2" xfId="14090"/>
    <cellStyle name="Output 2 4 22 4" xfId="3608"/>
    <cellStyle name="Output 2 4 22 4 2" xfId="10401"/>
    <cellStyle name="Output 2 4 22 5" xfId="8687"/>
    <cellStyle name="Output 2 4 23" xfId="1810"/>
    <cellStyle name="Output 2 4 23 2" xfId="5510"/>
    <cellStyle name="Output 2 4 23 2 2" xfId="12296"/>
    <cellStyle name="Output 2 4 23 3" xfId="7321"/>
    <cellStyle name="Output 2 4 23 3 2" xfId="14106"/>
    <cellStyle name="Output 2 4 23 4" xfId="3624"/>
    <cellStyle name="Output 2 4 23 4 2" xfId="10417"/>
    <cellStyle name="Output 2 4 23 5" xfId="8703"/>
    <cellStyle name="Output 2 4 24" xfId="1878"/>
    <cellStyle name="Output 2 4 24 2" xfId="5577"/>
    <cellStyle name="Output 2 4 24 2 2" xfId="12363"/>
    <cellStyle name="Output 2 4 24 3" xfId="7386"/>
    <cellStyle name="Output 2 4 24 3 2" xfId="14171"/>
    <cellStyle name="Output 2 4 24 4" xfId="3681"/>
    <cellStyle name="Output 2 4 24 4 2" xfId="10470"/>
    <cellStyle name="Output 2 4 24 5" xfId="8768"/>
    <cellStyle name="Output 2 4 25" xfId="1908"/>
    <cellStyle name="Output 2 4 25 2" xfId="5607"/>
    <cellStyle name="Output 2 4 25 2 2" xfId="12393"/>
    <cellStyle name="Output 2 4 25 3" xfId="7416"/>
    <cellStyle name="Output 2 4 25 3 2" xfId="14201"/>
    <cellStyle name="Output 2 4 25 4" xfId="3702"/>
    <cellStyle name="Output 2 4 25 4 2" xfId="10490"/>
    <cellStyle name="Output 2 4 25 5" xfId="8798"/>
    <cellStyle name="Output 2 4 26" xfId="1922"/>
    <cellStyle name="Output 2 4 26 2" xfId="5621"/>
    <cellStyle name="Output 2 4 26 2 2" xfId="12407"/>
    <cellStyle name="Output 2 4 26 3" xfId="7430"/>
    <cellStyle name="Output 2 4 26 3 2" xfId="14215"/>
    <cellStyle name="Output 2 4 26 4" xfId="8812"/>
    <cellStyle name="Output 2 4 27" xfId="3787"/>
    <cellStyle name="Output 2 4 27 2" xfId="10574"/>
    <cellStyle name="Output 2 4 28" xfId="5646"/>
    <cellStyle name="Output 2 4 28 2" xfId="12432"/>
    <cellStyle name="Output 2 4 29" xfId="7448"/>
    <cellStyle name="Output 2 4 3" xfId="239"/>
    <cellStyle name="Output 2 4 3 2" xfId="711"/>
    <cellStyle name="Output 2 4 3 2 2" xfId="4411"/>
    <cellStyle name="Output 2 4 3 2 2 2" xfId="11197"/>
    <cellStyle name="Output 2 4 3 2 3" xfId="6559"/>
    <cellStyle name="Output 2 4 3 2 3 2" xfId="13344"/>
    <cellStyle name="Output 2 4 3 2 4" xfId="2525"/>
    <cellStyle name="Output 2 4 3 2 4 2" xfId="9342"/>
    <cellStyle name="Output 2 4 3 3" xfId="1119"/>
    <cellStyle name="Output 2 4 3 3 2" xfId="4819"/>
    <cellStyle name="Output 2 4 3 3 2 2" xfId="11605"/>
    <cellStyle name="Output 2 4 3 3 3" xfId="3842"/>
    <cellStyle name="Output 2 4 3 3 3 2" xfId="10629"/>
    <cellStyle name="Output 2 4 3 3 4" xfId="2933"/>
    <cellStyle name="Output 2 4 3 3 4 2" xfId="9732"/>
    <cellStyle name="Output 2 4 3 3 5" xfId="8032"/>
    <cellStyle name="Output 2 4 3 4" xfId="3939"/>
    <cellStyle name="Output 2 4 3 4 2" xfId="10725"/>
    <cellStyle name="Output 2 4 3 5" xfId="3740"/>
    <cellStyle name="Output 2 4 3 5 2" xfId="10527"/>
    <cellStyle name="Output 2 4 3 6" xfId="2056"/>
    <cellStyle name="Output 2 4 3 6 2" xfId="8894"/>
    <cellStyle name="Output 2 4 4" xfId="298"/>
    <cellStyle name="Output 2 4 4 2" xfId="770"/>
    <cellStyle name="Output 2 4 4 2 2" xfId="4470"/>
    <cellStyle name="Output 2 4 4 2 2 2" xfId="11256"/>
    <cellStyle name="Output 2 4 4 2 3" xfId="6056"/>
    <cellStyle name="Output 2 4 4 2 3 2" xfId="12842"/>
    <cellStyle name="Output 2 4 4 2 4" xfId="2584"/>
    <cellStyle name="Output 2 4 4 2 4 2" xfId="9398"/>
    <cellStyle name="Output 2 4 4 3" xfId="1175"/>
    <cellStyle name="Output 2 4 4 3 2" xfId="4875"/>
    <cellStyle name="Output 2 4 4 3 2 2" xfId="11661"/>
    <cellStyle name="Output 2 4 4 3 3" xfId="6488"/>
    <cellStyle name="Output 2 4 4 3 3 2" xfId="13273"/>
    <cellStyle name="Output 2 4 4 3 4" xfId="2989"/>
    <cellStyle name="Output 2 4 4 3 4 2" xfId="9788"/>
    <cellStyle name="Output 2 4 4 3 5" xfId="8088"/>
    <cellStyle name="Output 2 4 4 4" xfId="3998"/>
    <cellStyle name="Output 2 4 4 4 2" xfId="10784"/>
    <cellStyle name="Output 2 4 4 5" xfId="5908"/>
    <cellStyle name="Output 2 4 4 5 2" xfId="12694"/>
    <cellStyle name="Output 2 4 4 6" xfId="2115"/>
    <cellStyle name="Output 2 4 4 6 2" xfId="8950"/>
    <cellStyle name="Output 2 4 5" xfId="317"/>
    <cellStyle name="Output 2 4 5 2" xfId="789"/>
    <cellStyle name="Output 2 4 5 2 2" xfId="4489"/>
    <cellStyle name="Output 2 4 5 2 2 2" xfId="11275"/>
    <cellStyle name="Output 2 4 5 2 3" xfId="6214"/>
    <cellStyle name="Output 2 4 5 2 3 2" xfId="13000"/>
    <cellStyle name="Output 2 4 5 2 4" xfId="2603"/>
    <cellStyle name="Output 2 4 5 2 4 2" xfId="9414"/>
    <cellStyle name="Output 2 4 5 3" xfId="1191"/>
    <cellStyle name="Output 2 4 5 3 2" xfId="4891"/>
    <cellStyle name="Output 2 4 5 3 2 2" xfId="11677"/>
    <cellStyle name="Output 2 4 5 3 3" xfId="6024"/>
    <cellStyle name="Output 2 4 5 3 3 2" xfId="12810"/>
    <cellStyle name="Output 2 4 5 3 4" xfId="3005"/>
    <cellStyle name="Output 2 4 5 3 4 2" xfId="9804"/>
    <cellStyle name="Output 2 4 5 3 5" xfId="8104"/>
    <cellStyle name="Output 2 4 5 4" xfId="4017"/>
    <cellStyle name="Output 2 4 5 4 2" xfId="10803"/>
    <cellStyle name="Output 2 4 5 5" xfId="4006"/>
    <cellStyle name="Output 2 4 5 5 2" xfId="10792"/>
    <cellStyle name="Output 2 4 5 6" xfId="2134"/>
    <cellStyle name="Output 2 4 5 6 2" xfId="8966"/>
    <cellStyle name="Output 2 4 6" xfId="353"/>
    <cellStyle name="Output 2 4 6 2" xfId="825"/>
    <cellStyle name="Output 2 4 6 2 2" xfId="4525"/>
    <cellStyle name="Output 2 4 6 2 2 2" xfId="11311"/>
    <cellStyle name="Output 2 4 6 2 3" xfId="6497"/>
    <cellStyle name="Output 2 4 6 2 3 2" xfId="13282"/>
    <cellStyle name="Output 2 4 6 2 4" xfId="2639"/>
    <cellStyle name="Output 2 4 6 2 4 2" xfId="9450"/>
    <cellStyle name="Output 2 4 6 3" xfId="1227"/>
    <cellStyle name="Output 2 4 6 3 2" xfId="4927"/>
    <cellStyle name="Output 2 4 6 3 2 2" xfId="11713"/>
    <cellStyle name="Output 2 4 6 3 3" xfId="6428"/>
    <cellStyle name="Output 2 4 6 3 3 2" xfId="13214"/>
    <cellStyle name="Output 2 4 6 3 4" xfId="3041"/>
    <cellStyle name="Output 2 4 6 3 4 2" xfId="9840"/>
    <cellStyle name="Output 2 4 6 3 5" xfId="8140"/>
    <cellStyle name="Output 2 4 6 4" xfId="4053"/>
    <cellStyle name="Output 2 4 6 4 2" xfId="10839"/>
    <cellStyle name="Output 2 4 6 5" xfId="6430"/>
    <cellStyle name="Output 2 4 6 5 2" xfId="13216"/>
    <cellStyle name="Output 2 4 6 6" xfId="2170"/>
    <cellStyle name="Output 2 4 6 6 2" xfId="9002"/>
    <cellStyle name="Output 2 4 7" xfId="389"/>
    <cellStyle name="Output 2 4 7 2" xfId="861"/>
    <cellStyle name="Output 2 4 7 2 2" xfId="4561"/>
    <cellStyle name="Output 2 4 7 2 2 2" xfId="11347"/>
    <cellStyle name="Output 2 4 7 2 3" xfId="7098"/>
    <cellStyle name="Output 2 4 7 2 3 2" xfId="13883"/>
    <cellStyle name="Output 2 4 7 2 4" xfId="2675"/>
    <cellStyle name="Output 2 4 7 2 4 2" xfId="9486"/>
    <cellStyle name="Output 2 4 7 3" xfId="1263"/>
    <cellStyle name="Output 2 4 7 3 2" xfId="4963"/>
    <cellStyle name="Output 2 4 7 3 2 2" xfId="11749"/>
    <cellStyle name="Output 2 4 7 3 3" xfId="3742"/>
    <cellStyle name="Output 2 4 7 3 3 2" xfId="10529"/>
    <cellStyle name="Output 2 4 7 3 4" xfId="3077"/>
    <cellStyle name="Output 2 4 7 3 4 2" xfId="9876"/>
    <cellStyle name="Output 2 4 7 3 5" xfId="8176"/>
    <cellStyle name="Output 2 4 7 4" xfId="4089"/>
    <cellStyle name="Output 2 4 7 4 2" xfId="10875"/>
    <cellStyle name="Output 2 4 7 5" xfId="5685"/>
    <cellStyle name="Output 2 4 7 5 2" xfId="12471"/>
    <cellStyle name="Output 2 4 7 6" xfId="2206"/>
    <cellStyle name="Output 2 4 7 6 2" xfId="9038"/>
    <cellStyle name="Output 2 4 8" xfId="438"/>
    <cellStyle name="Output 2 4 8 2" xfId="910"/>
    <cellStyle name="Output 2 4 8 2 2" xfId="4610"/>
    <cellStyle name="Output 2 4 8 2 2 2" xfId="11396"/>
    <cellStyle name="Output 2 4 8 2 3" xfId="6722"/>
    <cellStyle name="Output 2 4 8 2 3 2" xfId="13507"/>
    <cellStyle name="Output 2 4 8 2 4" xfId="2724"/>
    <cellStyle name="Output 2 4 8 2 4 2" xfId="9532"/>
    <cellStyle name="Output 2 4 8 3" xfId="1309"/>
    <cellStyle name="Output 2 4 8 3 2" xfId="5009"/>
    <cellStyle name="Output 2 4 8 3 2 2" xfId="11795"/>
    <cellStyle name="Output 2 4 8 3 3" xfId="5783"/>
    <cellStyle name="Output 2 4 8 3 3 2" xfId="12569"/>
    <cellStyle name="Output 2 4 8 3 4" xfId="3123"/>
    <cellStyle name="Output 2 4 8 3 4 2" xfId="9922"/>
    <cellStyle name="Output 2 4 8 3 5" xfId="8222"/>
    <cellStyle name="Output 2 4 8 4" xfId="4138"/>
    <cellStyle name="Output 2 4 8 4 2" xfId="10924"/>
    <cellStyle name="Output 2 4 8 5" xfId="5645"/>
    <cellStyle name="Output 2 4 8 5 2" xfId="12431"/>
    <cellStyle name="Output 2 4 8 6" xfId="2255"/>
    <cellStyle name="Output 2 4 8 6 2" xfId="9084"/>
    <cellStyle name="Output 2 4 9" xfId="478"/>
    <cellStyle name="Output 2 4 9 2" xfId="950"/>
    <cellStyle name="Output 2 4 9 2 2" xfId="4650"/>
    <cellStyle name="Output 2 4 9 2 2 2" xfId="11436"/>
    <cellStyle name="Output 2 4 9 2 3" xfId="6416"/>
    <cellStyle name="Output 2 4 9 2 3 2" xfId="13202"/>
    <cellStyle name="Output 2 4 9 2 4" xfId="2764"/>
    <cellStyle name="Output 2 4 9 2 4 2" xfId="9569"/>
    <cellStyle name="Output 2 4 9 3" xfId="1346"/>
    <cellStyle name="Output 2 4 9 3 2" xfId="5046"/>
    <cellStyle name="Output 2 4 9 3 2 2" xfId="11832"/>
    <cellStyle name="Output 2 4 9 3 3" xfId="6313"/>
    <cellStyle name="Output 2 4 9 3 3 2" xfId="13099"/>
    <cellStyle name="Output 2 4 9 3 4" xfId="3160"/>
    <cellStyle name="Output 2 4 9 3 4 2" xfId="9959"/>
    <cellStyle name="Output 2 4 9 3 5" xfId="8259"/>
    <cellStyle name="Output 2 4 9 4" xfId="4178"/>
    <cellStyle name="Output 2 4 9 4 2" xfId="10964"/>
    <cellStyle name="Output 2 4 9 5" xfId="5644"/>
    <cellStyle name="Output 2 4 9 5 2" xfId="12430"/>
    <cellStyle name="Output 2 4 9 6" xfId="2295"/>
    <cellStyle name="Output 2 4 9 6 2" xfId="9121"/>
    <cellStyle name="Output 2 5" xfId="201"/>
    <cellStyle name="Output 2 5 2" xfId="673"/>
    <cellStyle name="Output 2 5 2 2" xfId="4373"/>
    <cellStyle name="Output 2 5 2 2 2" xfId="11159"/>
    <cellStyle name="Output 2 5 2 3" xfId="6477"/>
    <cellStyle name="Output 2 5 2 3 2" xfId="13262"/>
    <cellStyle name="Output 2 5 2 4" xfId="2487"/>
    <cellStyle name="Output 2 5 2 4 2" xfId="9304"/>
    <cellStyle name="Output 2 5 3" xfId="1081"/>
    <cellStyle name="Output 2 5 3 2" xfId="4781"/>
    <cellStyle name="Output 2 5 3 2 2" xfId="11567"/>
    <cellStyle name="Output 2 5 3 3" xfId="6314"/>
    <cellStyle name="Output 2 5 3 3 2" xfId="13100"/>
    <cellStyle name="Output 2 5 3 4" xfId="2895"/>
    <cellStyle name="Output 2 5 3 4 2" xfId="9694"/>
    <cellStyle name="Output 2 5 3 5" xfId="7994"/>
    <cellStyle name="Output 2 5 4" xfId="3901"/>
    <cellStyle name="Output 2 5 4 2" xfId="10687"/>
    <cellStyle name="Output 2 5 5" xfId="5851"/>
    <cellStyle name="Output 2 5 5 2" xfId="12637"/>
    <cellStyle name="Output 2 5 6" xfId="2018"/>
    <cellStyle name="Output 2 5 6 2" xfId="8856"/>
    <cellStyle name="Output 2 6" xfId="216"/>
    <cellStyle name="Output 2 6 2" xfId="688"/>
    <cellStyle name="Output 2 6 2 2" xfId="4388"/>
    <cellStyle name="Output 2 6 2 2 2" xfId="11174"/>
    <cellStyle name="Output 2 6 2 3" xfId="5652"/>
    <cellStyle name="Output 2 6 2 3 2" xfId="12438"/>
    <cellStyle name="Output 2 6 2 4" xfId="2502"/>
    <cellStyle name="Output 2 6 2 4 2" xfId="9319"/>
    <cellStyle name="Output 2 6 3" xfId="1096"/>
    <cellStyle name="Output 2 6 3 2" xfId="4796"/>
    <cellStyle name="Output 2 6 3 2 2" xfId="11582"/>
    <cellStyle name="Output 2 6 3 3" xfId="6154"/>
    <cellStyle name="Output 2 6 3 3 2" xfId="12940"/>
    <cellStyle name="Output 2 6 3 4" xfId="2910"/>
    <cellStyle name="Output 2 6 3 4 2" xfId="9709"/>
    <cellStyle name="Output 2 6 3 5" xfId="8009"/>
    <cellStyle name="Output 2 6 4" xfId="3916"/>
    <cellStyle name="Output 2 6 4 2" xfId="10702"/>
    <cellStyle name="Output 2 6 5" xfId="5679"/>
    <cellStyle name="Output 2 6 5 2" xfId="12465"/>
    <cellStyle name="Output 2 6 6" xfId="2033"/>
    <cellStyle name="Output 2 6 6 2" xfId="8871"/>
    <cellStyle name="Output 2 7" xfId="267"/>
    <cellStyle name="Output 2 7 2" xfId="739"/>
    <cellStyle name="Output 2 7 2 2" xfId="4439"/>
    <cellStyle name="Output 2 7 2 2 2" xfId="11225"/>
    <cellStyle name="Output 2 7 2 3" xfId="6349"/>
    <cellStyle name="Output 2 7 2 3 2" xfId="13135"/>
    <cellStyle name="Output 2 7 2 4" xfId="2553"/>
    <cellStyle name="Output 2 7 2 4 2" xfId="9367"/>
    <cellStyle name="Output 2 7 3" xfId="1144"/>
    <cellStyle name="Output 2 7 3 2" xfId="4844"/>
    <cellStyle name="Output 2 7 3 2 2" xfId="11630"/>
    <cellStyle name="Output 2 7 3 3" xfId="7005"/>
    <cellStyle name="Output 2 7 3 3 2" xfId="13790"/>
    <cellStyle name="Output 2 7 3 4" xfId="2958"/>
    <cellStyle name="Output 2 7 3 4 2" xfId="9757"/>
    <cellStyle name="Output 2 7 3 5" xfId="8057"/>
    <cellStyle name="Output 2 7 4" xfId="3967"/>
    <cellStyle name="Output 2 7 4 2" xfId="10753"/>
    <cellStyle name="Output 2 7 5" xfId="7182"/>
    <cellStyle name="Output 2 7 5 2" xfId="13967"/>
    <cellStyle name="Output 2 7 6" xfId="2084"/>
    <cellStyle name="Output 2 7 6 2" xfId="8919"/>
    <cellStyle name="Output 2 8" xfId="255"/>
    <cellStyle name="Output 2 8 2" xfId="727"/>
    <cellStyle name="Output 2 8 2 2" xfId="4427"/>
    <cellStyle name="Output 2 8 2 2 2" xfId="11213"/>
    <cellStyle name="Output 2 8 2 3" xfId="7087"/>
    <cellStyle name="Output 2 8 2 3 2" xfId="13872"/>
    <cellStyle name="Output 2 8 2 4" xfId="2541"/>
    <cellStyle name="Output 2 8 2 4 2" xfId="9355"/>
    <cellStyle name="Output 2 8 3" xfId="1132"/>
    <cellStyle name="Output 2 8 3 2" xfId="4832"/>
    <cellStyle name="Output 2 8 3 2 2" xfId="11618"/>
    <cellStyle name="Output 2 8 3 3" xfId="6465"/>
    <cellStyle name="Output 2 8 3 3 2" xfId="13250"/>
    <cellStyle name="Output 2 8 3 4" xfId="2946"/>
    <cellStyle name="Output 2 8 3 4 2" xfId="9745"/>
    <cellStyle name="Output 2 8 3 5" xfId="8045"/>
    <cellStyle name="Output 2 8 4" xfId="3955"/>
    <cellStyle name="Output 2 8 4 2" xfId="10741"/>
    <cellStyle name="Output 2 8 5" xfId="6549"/>
    <cellStyle name="Output 2 8 5 2" xfId="13334"/>
    <cellStyle name="Output 2 8 6" xfId="2072"/>
    <cellStyle name="Output 2 8 6 2" xfId="8907"/>
    <cellStyle name="Output 2 9" xfId="330"/>
    <cellStyle name="Output 2 9 2" xfId="802"/>
    <cellStyle name="Output 2 9 2 2" xfId="4502"/>
    <cellStyle name="Output 2 9 2 2 2" xfId="11288"/>
    <cellStyle name="Output 2 9 2 3" xfId="5666"/>
    <cellStyle name="Output 2 9 2 3 2" xfId="12452"/>
    <cellStyle name="Output 2 9 2 4" xfId="2616"/>
    <cellStyle name="Output 2 9 2 4 2" xfId="9427"/>
    <cellStyle name="Output 2 9 3" xfId="1204"/>
    <cellStyle name="Output 2 9 3 2" xfId="4904"/>
    <cellStyle name="Output 2 9 3 2 2" xfId="11690"/>
    <cellStyle name="Output 2 9 3 3" xfId="6249"/>
    <cellStyle name="Output 2 9 3 3 2" xfId="13035"/>
    <cellStyle name="Output 2 9 3 4" xfId="3018"/>
    <cellStyle name="Output 2 9 3 4 2" xfId="9817"/>
    <cellStyle name="Output 2 9 3 5" xfId="8117"/>
    <cellStyle name="Output 2 9 4" xfId="4030"/>
    <cellStyle name="Output 2 9 4 2" xfId="10816"/>
    <cellStyle name="Output 2 9 5" xfId="5827"/>
    <cellStyle name="Output 2 9 5 2" xfId="12613"/>
    <cellStyle name="Output 2 9 6" xfId="2147"/>
    <cellStyle name="Output 2 9 6 2" xfId="8979"/>
    <cellStyle name="Output 3" xfId="147"/>
    <cellStyle name="Output 3 10" xfId="499"/>
    <cellStyle name="Output 3 10 2" xfId="971"/>
    <cellStyle name="Output 3 10 2 2" xfId="4671"/>
    <cellStyle name="Output 3 10 2 2 2" xfId="11457"/>
    <cellStyle name="Output 3 10 2 3" xfId="5904"/>
    <cellStyle name="Output 3 10 2 3 2" xfId="12690"/>
    <cellStyle name="Output 3 10 2 4" xfId="2785"/>
    <cellStyle name="Output 3 10 2 4 2" xfId="9590"/>
    <cellStyle name="Output 3 10 3" xfId="1367"/>
    <cellStyle name="Output 3 10 3 2" xfId="5067"/>
    <cellStyle name="Output 3 10 3 2 2" xfId="11853"/>
    <cellStyle name="Output 3 10 3 3" xfId="7191"/>
    <cellStyle name="Output 3 10 3 3 2" xfId="13976"/>
    <cellStyle name="Output 3 10 3 4" xfId="3181"/>
    <cellStyle name="Output 3 10 3 4 2" xfId="9980"/>
    <cellStyle name="Output 3 10 3 5" xfId="8278"/>
    <cellStyle name="Output 3 10 4" xfId="4199"/>
    <cellStyle name="Output 3 10 4 2" xfId="10985"/>
    <cellStyle name="Output 3 10 5" xfId="6080"/>
    <cellStyle name="Output 3 10 5 2" xfId="12866"/>
    <cellStyle name="Output 3 10 6" xfId="2316"/>
    <cellStyle name="Output 3 10 6 2" xfId="9142"/>
    <cellStyle name="Output 3 11" xfId="538"/>
    <cellStyle name="Output 3 11 2" xfId="1010"/>
    <cellStyle name="Output 3 11 2 2" xfId="4710"/>
    <cellStyle name="Output 3 11 2 2 2" xfId="11496"/>
    <cellStyle name="Output 3 11 2 3" xfId="5936"/>
    <cellStyle name="Output 3 11 2 3 2" xfId="12722"/>
    <cellStyle name="Output 3 11 2 4" xfId="2824"/>
    <cellStyle name="Output 3 11 2 4 2" xfId="9626"/>
    <cellStyle name="Output 3 11 3" xfId="1403"/>
    <cellStyle name="Output 3 11 3 2" xfId="5103"/>
    <cellStyle name="Output 3 11 3 2 2" xfId="11889"/>
    <cellStyle name="Output 3 11 3 3" xfId="6448"/>
    <cellStyle name="Output 3 11 3 3 2" xfId="13233"/>
    <cellStyle name="Output 3 11 3 4" xfId="3217"/>
    <cellStyle name="Output 3 11 3 4 2" xfId="10016"/>
    <cellStyle name="Output 3 11 4" xfId="4238"/>
    <cellStyle name="Output 3 11 4 2" xfId="11024"/>
    <cellStyle name="Output 3 11 5" xfId="6380"/>
    <cellStyle name="Output 3 11 5 2" xfId="13166"/>
    <cellStyle name="Output 3 11 6" xfId="2355"/>
    <cellStyle name="Output 3 11 6 2" xfId="9178"/>
    <cellStyle name="Output 3 12" xfId="631"/>
    <cellStyle name="Output 3 12 2" xfId="4331"/>
    <cellStyle name="Output 3 12 2 2" xfId="11117"/>
    <cellStyle name="Output 3 12 3" xfId="5971"/>
    <cellStyle name="Output 3 12 3 2" xfId="12757"/>
    <cellStyle name="Output 3 12 4" xfId="2445"/>
    <cellStyle name="Output 3 12 4 2" xfId="9263"/>
    <cellStyle name="Output 3 13" xfId="1045"/>
    <cellStyle name="Output 3 13 2" xfId="4745"/>
    <cellStyle name="Output 3 13 2 2" xfId="11531"/>
    <cellStyle name="Output 3 13 3" xfId="6531"/>
    <cellStyle name="Output 3 13 3 2" xfId="13316"/>
    <cellStyle name="Output 3 13 4" xfId="2859"/>
    <cellStyle name="Output 3 13 4 2" xfId="9658"/>
    <cellStyle name="Output 3 14" xfId="1519"/>
    <cellStyle name="Output 3 14 2" xfId="5219"/>
    <cellStyle name="Output 3 14 2 2" xfId="12005"/>
    <cellStyle name="Output 3 14 3" xfId="3728"/>
    <cellStyle name="Output 3 14 3 2" xfId="10516"/>
    <cellStyle name="Output 3 14 4" xfId="3333"/>
    <cellStyle name="Output 3 14 4 2" xfId="10132"/>
    <cellStyle name="Output 3 14 5" xfId="8418"/>
    <cellStyle name="Output 3 15" xfId="1514"/>
    <cellStyle name="Output 3 15 2" xfId="5214"/>
    <cellStyle name="Output 3 15 2 2" xfId="12000"/>
    <cellStyle name="Output 3 15 3" xfId="6816"/>
    <cellStyle name="Output 3 15 3 2" xfId="13601"/>
    <cellStyle name="Output 3 15 4" xfId="6378"/>
    <cellStyle name="Output 3 15 4 2" xfId="13164"/>
    <cellStyle name="Output 3 15 5" xfId="3328"/>
    <cellStyle name="Output 3 15 5 2" xfId="10127"/>
    <cellStyle name="Output 3 15 6" xfId="8413"/>
    <cellStyle name="Output 3 16" xfId="1447"/>
    <cellStyle name="Output 3 16 2" xfId="5147"/>
    <cellStyle name="Output 3 16 2 2" xfId="11933"/>
    <cellStyle name="Output 3 16 3" xfId="6753"/>
    <cellStyle name="Output 3 16 3 2" xfId="13538"/>
    <cellStyle name="Output 3 16 4" xfId="7169"/>
    <cellStyle name="Output 3 16 4 2" xfId="13954"/>
    <cellStyle name="Output 3 16 5" xfId="3261"/>
    <cellStyle name="Output 3 16 5 2" xfId="10060"/>
    <cellStyle name="Output 3 16 6" xfId="8346"/>
    <cellStyle name="Output 3 17" xfId="1515"/>
    <cellStyle name="Output 3 17 2" xfId="5215"/>
    <cellStyle name="Output 3 17 2 2" xfId="12001"/>
    <cellStyle name="Output 3 17 3" xfId="6817"/>
    <cellStyle name="Output 3 17 3 2" xfId="13602"/>
    <cellStyle name="Output 3 17 4" xfId="5960"/>
    <cellStyle name="Output 3 17 4 2" xfId="12746"/>
    <cellStyle name="Output 3 17 5" xfId="3329"/>
    <cellStyle name="Output 3 17 5 2" xfId="10128"/>
    <cellStyle name="Output 3 17 6" xfId="8414"/>
    <cellStyle name="Output 3 18" xfId="1610"/>
    <cellStyle name="Output 3 18 2" xfId="5310"/>
    <cellStyle name="Output 3 18 2 2" xfId="12096"/>
    <cellStyle name="Output 3 18 3" xfId="6912"/>
    <cellStyle name="Output 3 18 3 2" xfId="13697"/>
    <cellStyle name="Output 3 18 4" xfId="6361"/>
    <cellStyle name="Output 3 18 4 2" xfId="13147"/>
    <cellStyle name="Output 3 18 5" xfId="3424"/>
    <cellStyle name="Output 3 18 5 2" xfId="10220"/>
    <cellStyle name="Output 3 18 6" xfId="8506"/>
    <cellStyle name="Output 3 19" xfId="1640"/>
    <cellStyle name="Output 3 19 2" xfId="5340"/>
    <cellStyle name="Output 3 19 2 2" xfId="12126"/>
    <cellStyle name="Output 3 19 3" xfId="6942"/>
    <cellStyle name="Output 3 19 3 2" xfId="13727"/>
    <cellStyle name="Output 3 19 4" xfId="3714"/>
    <cellStyle name="Output 3 19 4 2" xfId="10502"/>
    <cellStyle name="Output 3 19 5" xfId="3454"/>
    <cellStyle name="Output 3 19 5 2" xfId="10250"/>
    <cellStyle name="Output 3 19 6" xfId="8536"/>
    <cellStyle name="Output 3 2" xfId="195"/>
    <cellStyle name="Output 3 2 2" xfId="667"/>
    <cellStyle name="Output 3 2 2 2" xfId="4367"/>
    <cellStyle name="Output 3 2 2 2 2" xfId="11153"/>
    <cellStyle name="Output 3 2 2 3" xfId="6532"/>
    <cellStyle name="Output 3 2 2 3 2" xfId="13317"/>
    <cellStyle name="Output 3 2 2 4" xfId="2481"/>
    <cellStyle name="Output 3 2 2 4 2" xfId="9298"/>
    <cellStyle name="Output 3 2 3" xfId="1075"/>
    <cellStyle name="Output 3 2 3 2" xfId="4775"/>
    <cellStyle name="Output 3 2 3 2 2" xfId="11561"/>
    <cellStyle name="Output 3 2 3 3" xfId="5901"/>
    <cellStyle name="Output 3 2 3 3 2" xfId="12687"/>
    <cellStyle name="Output 3 2 3 4" xfId="2889"/>
    <cellStyle name="Output 3 2 3 4 2" xfId="9688"/>
    <cellStyle name="Output 3 2 3 5" xfId="7988"/>
    <cellStyle name="Output 3 2 4" xfId="3895"/>
    <cellStyle name="Output 3 2 4 2" xfId="10681"/>
    <cellStyle name="Output 3 2 5" xfId="3722"/>
    <cellStyle name="Output 3 2 5 2" xfId="10510"/>
    <cellStyle name="Output 3 2 6" xfId="2012"/>
    <cellStyle name="Output 3 2 6 2" xfId="8850"/>
    <cellStyle name="Output 3 20" xfId="1510"/>
    <cellStyle name="Output 3 20 2" xfId="5210"/>
    <cellStyle name="Output 3 20 2 2" xfId="11996"/>
    <cellStyle name="Output 3 20 3" xfId="6812"/>
    <cellStyle name="Output 3 20 3 2" xfId="13597"/>
    <cellStyle name="Output 3 20 4" xfId="6795"/>
    <cellStyle name="Output 3 20 4 2" xfId="13580"/>
    <cellStyle name="Output 3 20 5" xfId="3324"/>
    <cellStyle name="Output 3 20 5 2" xfId="10123"/>
    <cellStyle name="Output 3 20 6" xfId="8409"/>
    <cellStyle name="Output 3 21" xfId="1762"/>
    <cellStyle name="Output 3 21 2" xfId="5462"/>
    <cellStyle name="Output 3 21 2 2" xfId="12248"/>
    <cellStyle name="Output 3 21 3" xfId="7276"/>
    <cellStyle name="Output 3 21 3 2" xfId="14061"/>
    <cellStyle name="Output 3 21 4" xfId="3576"/>
    <cellStyle name="Output 3 21 4 2" xfId="10372"/>
    <cellStyle name="Output 3 21 5" xfId="8658"/>
    <cellStyle name="Output 3 22" xfId="1760"/>
    <cellStyle name="Output 3 22 2" xfId="5460"/>
    <cellStyle name="Output 3 22 2 2" xfId="12246"/>
    <cellStyle name="Output 3 22 3" xfId="7274"/>
    <cellStyle name="Output 3 22 3 2" xfId="14059"/>
    <cellStyle name="Output 3 22 4" xfId="3574"/>
    <cellStyle name="Output 3 22 4 2" xfId="10370"/>
    <cellStyle name="Output 3 22 5" xfId="8656"/>
    <cellStyle name="Output 3 23" xfId="1750"/>
    <cellStyle name="Output 3 23 2" xfId="5450"/>
    <cellStyle name="Output 3 23 2 2" xfId="12236"/>
    <cellStyle name="Output 3 23 3" xfId="7264"/>
    <cellStyle name="Output 3 23 3 2" xfId="14049"/>
    <cellStyle name="Output 3 23 4" xfId="3564"/>
    <cellStyle name="Output 3 23 4 2" xfId="10360"/>
    <cellStyle name="Output 3 23 5" xfId="8646"/>
    <cellStyle name="Output 3 24" xfId="1853"/>
    <cellStyle name="Output 3 24 2" xfId="5553"/>
    <cellStyle name="Output 3 24 2 2" xfId="12339"/>
    <cellStyle name="Output 3 24 3" xfId="7364"/>
    <cellStyle name="Output 3 24 3 2" xfId="14149"/>
    <cellStyle name="Output 3 24 4" xfId="3661"/>
    <cellStyle name="Output 3 24 4 2" xfId="10453"/>
    <cellStyle name="Output 3 24 5" xfId="8746"/>
    <cellStyle name="Output 3 25" xfId="1867"/>
    <cellStyle name="Output 3 25 2" xfId="5567"/>
    <cellStyle name="Output 3 25 2 2" xfId="12353"/>
    <cellStyle name="Output 3 25 3" xfId="7378"/>
    <cellStyle name="Output 3 25 3 2" xfId="14163"/>
    <cellStyle name="Output 3 25 4" xfId="3671"/>
    <cellStyle name="Output 3 25 4 2" xfId="10463"/>
    <cellStyle name="Output 3 25 5" xfId="8760"/>
    <cellStyle name="Output 3 26" xfId="1831"/>
    <cellStyle name="Output 3 26 2" xfId="5531"/>
    <cellStyle name="Output 3 26 2 2" xfId="12317"/>
    <cellStyle name="Output 3 26 3" xfId="7342"/>
    <cellStyle name="Output 3 26 3 2" xfId="14127"/>
    <cellStyle name="Output 3 26 4" xfId="8724"/>
    <cellStyle name="Output 3 27" xfId="3848"/>
    <cellStyle name="Output 3 27 2" xfId="10635"/>
    <cellStyle name="Output 3 28" xfId="6082"/>
    <cellStyle name="Output 3 28 2" xfId="12868"/>
    <cellStyle name="Output 3 29" xfId="7464"/>
    <cellStyle name="Output 3 3" xfId="222"/>
    <cellStyle name="Output 3 3 2" xfId="694"/>
    <cellStyle name="Output 3 3 2 2" xfId="4394"/>
    <cellStyle name="Output 3 3 2 2 2" xfId="11180"/>
    <cellStyle name="Output 3 3 2 3" xfId="5939"/>
    <cellStyle name="Output 3 3 2 3 2" xfId="12725"/>
    <cellStyle name="Output 3 3 2 4" xfId="2508"/>
    <cellStyle name="Output 3 3 2 4 2" xfId="9325"/>
    <cellStyle name="Output 3 3 3" xfId="1102"/>
    <cellStyle name="Output 3 3 3 2" xfId="4802"/>
    <cellStyle name="Output 3 3 3 2 2" xfId="11588"/>
    <cellStyle name="Output 3 3 3 3" xfId="7192"/>
    <cellStyle name="Output 3 3 3 3 2" xfId="13977"/>
    <cellStyle name="Output 3 3 3 4" xfId="2916"/>
    <cellStyle name="Output 3 3 3 4 2" xfId="9715"/>
    <cellStyle name="Output 3 3 3 5" xfId="8015"/>
    <cellStyle name="Output 3 3 4" xfId="3922"/>
    <cellStyle name="Output 3 3 4 2" xfId="10708"/>
    <cellStyle name="Output 3 3 5" xfId="7001"/>
    <cellStyle name="Output 3 3 5 2" xfId="13786"/>
    <cellStyle name="Output 3 3 6" xfId="2039"/>
    <cellStyle name="Output 3 3 6 2" xfId="8877"/>
    <cellStyle name="Output 3 4" xfId="273"/>
    <cellStyle name="Output 3 4 2" xfId="745"/>
    <cellStyle name="Output 3 4 2 2" xfId="4445"/>
    <cellStyle name="Output 3 4 2 2 2" xfId="11231"/>
    <cellStyle name="Output 3 4 2 3" xfId="6614"/>
    <cellStyle name="Output 3 4 2 3 2" xfId="13399"/>
    <cellStyle name="Output 3 4 2 4" xfId="2559"/>
    <cellStyle name="Output 3 4 2 4 2" xfId="9373"/>
    <cellStyle name="Output 3 4 3" xfId="1150"/>
    <cellStyle name="Output 3 4 3 2" xfId="4850"/>
    <cellStyle name="Output 3 4 3 2 2" xfId="11636"/>
    <cellStyle name="Output 3 4 3 3" xfId="6787"/>
    <cellStyle name="Output 3 4 3 3 2" xfId="13572"/>
    <cellStyle name="Output 3 4 3 4" xfId="2964"/>
    <cellStyle name="Output 3 4 3 4 2" xfId="9763"/>
    <cellStyle name="Output 3 4 3 5" xfId="8063"/>
    <cellStyle name="Output 3 4 4" xfId="3973"/>
    <cellStyle name="Output 3 4 4 2" xfId="10759"/>
    <cellStyle name="Output 3 4 5" xfId="7054"/>
    <cellStyle name="Output 3 4 5 2" xfId="13839"/>
    <cellStyle name="Output 3 4 6" xfId="2090"/>
    <cellStyle name="Output 3 4 6 2" xfId="8925"/>
    <cellStyle name="Output 3 5" xfId="281"/>
    <cellStyle name="Output 3 5 2" xfId="753"/>
    <cellStyle name="Output 3 5 2 2" xfId="4453"/>
    <cellStyle name="Output 3 5 2 2 2" xfId="11239"/>
    <cellStyle name="Output 3 5 2 3" xfId="5767"/>
    <cellStyle name="Output 3 5 2 3 2" xfId="12553"/>
    <cellStyle name="Output 3 5 2 4" xfId="2567"/>
    <cellStyle name="Output 3 5 2 4 2" xfId="9381"/>
    <cellStyle name="Output 3 5 3" xfId="1158"/>
    <cellStyle name="Output 3 5 3 2" xfId="4858"/>
    <cellStyle name="Output 3 5 3 2 2" xfId="11644"/>
    <cellStyle name="Output 3 5 3 3" xfId="5917"/>
    <cellStyle name="Output 3 5 3 3 2" xfId="12703"/>
    <cellStyle name="Output 3 5 3 4" xfId="2972"/>
    <cellStyle name="Output 3 5 3 4 2" xfId="9771"/>
    <cellStyle name="Output 3 5 3 5" xfId="8071"/>
    <cellStyle name="Output 3 5 4" xfId="3981"/>
    <cellStyle name="Output 3 5 4 2" xfId="10767"/>
    <cellStyle name="Output 3 5 5" xfId="6373"/>
    <cellStyle name="Output 3 5 5 2" xfId="13159"/>
    <cellStyle name="Output 3 5 6" xfId="2098"/>
    <cellStyle name="Output 3 5 6 2" xfId="8933"/>
    <cellStyle name="Output 3 6" xfId="336"/>
    <cellStyle name="Output 3 6 2" xfId="808"/>
    <cellStyle name="Output 3 6 2 2" xfId="4508"/>
    <cellStyle name="Output 3 6 2 2 2" xfId="11294"/>
    <cellStyle name="Output 3 6 2 3" xfId="7039"/>
    <cellStyle name="Output 3 6 2 3 2" xfId="13824"/>
    <cellStyle name="Output 3 6 2 4" xfId="2622"/>
    <cellStyle name="Output 3 6 2 4 2" xfId="9433"/>
    <cellStyle name="Output 3 6 3" xfId="1210"/>
    <cellStyle name="Output 3 6 3 2" xfId="4910"/>
    <cellStyle name="Output 3 6 3 2 2" xfId="11696"/>
    <cellStyle name="Output 3 6 3 3" xfId="6177"/>
    <cellStyle name="Output 3 6 3 3 2" xfId="12963"/>
    <cellStyle name="Output 3 6 3 4" xfId="3024"/>
    <cellStyle name="Output 3 6 3 4 2" xfId="9823"/>
    <cellStyle name="Output 3 6 3 5" xfId="8123"/>
    <cellStyle name="Output 3 6 4" xfId="4036"/>
    <cellStyle name="Output 3 6 4 2" xfId="10822"/>
    <cellStyle name="Output 3 6 5" xfId="5753"/>
    <cellStyle name="Output 3 6 5 2" xfId="12539"/>
    <cellStyle name="Output 3 6 6" xfId="2153"/>
    <cellStyle name="Output 3 6 6 2" xfId="8985"/>
    <cellStyle name="Output 3 7" xfId="372"/>
    <cellStyle name="Output 3 7 2" xfId="844"/>
    <cellStyle name="Output 3 7 2 2" xfId="4544"/>
    <cellStyle name="Output 3 7 2 2 2" xfId="11330"/>
    <cellStyle name="Output 3 7 2 3" xfId="6229"/>
    <cellStyle name="Output 3 7 2 3 2" xfId="13015"/>
    <cellStyle name="Output 3 7 2 4" xfId="2658"/>
    <cellStyle name="Output 3 7 2 4 2" xfId="9469"/>
    <cellStyle name="Output 3 7 3" xfId="1246"/>
    <cellStyle name="Output 3 7 3 2" xfId="4946"/>
    <cellStyle name="Output 3 7 3 2 2" xfId="11732"/>
    <cellStyle name="Output 3 7 3 3" xfId="3869"/>
    <cellStyle name="Output 3 7 3 3 2" xfId="10655"/>
    <cellStyle name="Output 3 7 3 4" xfId="3060"/>
    <cellStyle name="Output 3 7 3 4 2" xfId="9859"/>
    <cellStyle name="Output 3 7 3 5" xfId="8159"/>
    <cellStyle name="Output 3 7 4" xfId="4072"/>
    <cellStyle name="Output 3 7 4 2" xfId="10858"/>
    <cellStyle name="Output 3 7 5" xfId="6631"/>
    <cellStyle name="Output 3 7 5 2" xfId="13416"/>
    <cellStyle name="Output 3 7 6" xfId="2189"/>
    <cellStyle name="Output 3 7 6 2" xfId="9021"/>
    <cellStyle name="Output 3 8" xfId="419"/>
    <cellStyle name="Output 3 8 2" xfId="891"/>
    <cellStyle name="Output 3 8 2 2" xfId="4591"/>
    <cellStyle name="Output 3 8 2 2 2" xfId="11377"/>
    <cellStyle name="Output 3 8 2 3" xfId="5740"/>
    <cellStyle name="Output 3 8 2 3 2" xfId="12526"/>
    <cellStyle name="Output 3 8 2 4" xfId="2705"/>
    <cellStyle name="Output 3 8 2 4 2" xfId="9513"/>
    <cellStyle name="Output 3 8 3" xfId="1290"/>
    <cellStyle name="Output 3 8 3 2" xfId="4990"/>
    <cellStyle name="Output 3 8 3 2 2" xfId="11776"/>
    <cellStyle name="Output 3 8 3 3" xfId="3716"/>
    <cellStyle name="Output 3 8 3 3 2" xfId="10504"/>
    <cellStyle name="Output 3 8 3 4" xfId="3104"/>
    <cellStyle name="Output 3 8 3 4 2" xfId="9903"/>
    <cellStyle name="Output 3 8 3 5" xfId="8203"/>
    <cellStyle name="Output 3 8 4" xfId="4119"/>
    <cellStyle name="Output 3 8 4 2" xfId="10905"/>
    <cellStyle name="Output 3 8 5" xfId="6181"/>
    <cellStyle name="Output 3 8 5 2" xfId="12967"/>
    <cellStyle name="Output 3 8 6" xfId="2236"/>
    <cellStyle name="Output 3 8 6 2" xfId="9065"/>
    <cellStyle name="Output 3 9" xfId="460"/>
    <cellStyle name="Output 3 9 2" xfId="932"/>
    <cellStyle name="Output 3 9 2 2" xfId="4632"/>
    <cellStyle name="Output 3 9 2 2 2" xfId="11418"/>
    <cellStyle name="Output 3 9 2 3" xfId="6547"/>
    <cellStyle name="Output 3 9 2 3 2" xfId="13332"/>
    <cellStyle name="Output 3 9 2 4" xfId="2746"/>
    <cellStyle name="Output 3 9 2 4 2" xfId="9551"/>
    <cellStyle name="Output 3 9 3" xfId="1328"/>
    <cellStyle name="Output 3 9 3 2" xfId="5028"/>
    <cellStyle name="Output 3 9 3 2 2" xfId="11814"/>
    <cellStyle name="Output 3 9 3 3" xfId="7024"/>
    <cellStyle name="Output 3 9 3 3 2" xfId="13809"/>
    <cellStyle name="Output 3 9 3 4" xfId="3142"/>
    <cellStyle name="Output 3 9 3 4 2" xfId="9941"/>
    <cellStyle name="Output 3 9 3 5" xfId="8241"/>
    <cellStyle name="Output 3 9 4" xfId="4160"/>
    <cellStyle name="Output 3 9 4 2" xfId="10946"/>
    <cellStyle name="Output 3 9 5" xfId="5761"/>
    <cellStyle name="Output 3 9 5 2" xfId="12547"/>
    <cellStyle name="Output 3 9 6" xfId="2277"/>
    <cellStyle name="Output 3 9 6 2" xfId="9103"/>
    <cellStyle name="Output 4" xfId="135"/>
    <cellStyle name="Output 4 10" xfId="497"/>
    <cellStyle name="Output 4 10 2" xfId="969"/>
    <cellStyle name="Output 4 10 2 2" xfId="4669"/>
    <cellStyle name="Output 4 10 2 2 2" xfId="11455"/>
    <cellStyle name="Output 4 10 2 3" xfId="6672"/>
    <cellStyle name="Output 4 10 2 3 2" xfId="13457"/>
    <cellStyle name="Output 4 10 2 4" xfId="2783"/>
    <cellStyle name="Output 4 10 2 4 2" xfId="9588"/>
    <cellStyle name="Output 4 10 3" xfId="1365"/>
    <cellStyle name="Output 4 10 3 2" xfId="5065"/>
    <cellStyle name="Output 4 10 3 2 2" xfId="11851"/>
    <cellStyle name="Output 4 10 3 3" xfId="5682"/>
    <cellStyle name="Output 4 10 3 3 2" xfId="12468"/>
    <cellStyle name="Output 4 10 3 4" xfId="3179"/>
    <cellStyle name="Output 4 10 3 4 2" xfId="9978"/>
    <cellStyle name="Output 4 10 3 5" xfId="8276"/>
    <cellStyle name="Output 4 10 4" xfId="4197"/>
    <cellStyle name="Output 4 10 4 2" xfId="10983"/>
    <cellStyle name="Output 4 10 5" xfId="5704"/>
    <cellStyle name="Output 4 10 5 2" xfId="12490"/>
    <cellStyle name="Output 4 10 6" xfId="2314"/>
    <cellStyle name="Output 4 10 6 2" xfId="9140"/>
    <cellStyle name="Output 4 11" xfId="536"/>
    <cellStyle name="Output 4 11 2" xfId="1008"/>
    <cellStyle name="Output 4 11 2 2" xfId="4708"/>
    <cellStyle name="Output 4 11 2 2 2" xfId="11494"/>
    <cellStyle name="Output 4 11 2 3" xfId="5970"/>
    <cellStyle name="Output 4 11 2 3 2" xfId="12756"/>
    <cellStyle name="Output 4 11 2 4" xfId="2822"/>
    <cellStyle name="Output 4 11 2 4 2" xfId="9624"/>
    <cellStyle name="Output 4 11 3" xfId="1401"/>
    <cellStyle name="Output 4 11 3 2" xfId="5101"/>
    <cellStyle name="Output 4 11 3 2 2" xfId="11887"/>
    <cellStyle name="Output 4 11 3 3" xfId="6132"/>
    <cellStyle name="Output 4 11 3 3 2" xfId="12918"/>
    <cellStyle name="Output 4 11 3 4" xfId="3215"/>
    <cellStyle name="Output 4 11 3 4 2" xfId="10014"/>
    <cellStyle name="Output 4 11 4" xfId="4236"/>
    <cellStyle name="Output 4 11 4 2" xfId="11022"/>
    <cellStyle name="Output 4 11 5" xfId="6004"/>
    <cellStyle name="Output 4 11 5 2" xfId="12790"/>
    <cellStyle name="Output 4 11 6" xfId="2353"/>
    <cellStyle name="Output 4 11 6 2" xfId="9176"/>
    <cellStyle name="Output 4 12" xfId="626"/>
    <cellStyle name="Output 4 12 2" xfId="4326"/>
    <cellStyle name="Output 4 12 2 2" xfId="11112"/>
    <cellStyle name="Output 4 12 3" xfId="6686"/>
    <cellStyle name="Output 4 12 3 2" xfId="13471"/>
    <cellStyle name="Output 4 12 4" xfId="2440"/>
    <cellStyle name="Output 4 12 4 2" xfId="9258"/>
    <cellStyle name="Output 4 13" xfId="1041"/>
    <cellStyle name="Output 4 13 2" xfId="4741"/>
    <cellStyle name="Output 4 13 2 2" xfId="11527"/>
    <cellStyle name="Output 4 13 3" xfId="5825"/>
    <cellStyle name="Output 4 13 3 2" xfId="12611"/>
    <cellStyle name="Output 4 13 4" xfId="2855"/>
    <cellStyle name="Output 4 13 4 2" xfId="9654"/>
    <cellStyle name="Output 4 14" xfId="1453"/>
    <cellStyle name="Output 4 14 2" xfId="5153"/>
    <cellStyle name="Output 4 14 2 2" xfId="11939"/>
    <cellStyle name="Output 4 14 3" xfId="6059"/>
    <cellStyle name="Output 4 14 3 2" xfId="12845"/>
    <cellStyle name="Output 4 14 4" xfId="3267"/>
    <cellStyle name="Output 4 14 4 2" xfId="10066"/>
    <cellStyle name="Output 4 14 5" xfId="8352"/>
    <cellStyle name="Output 4 15" xfId="1472"/>
    <cellStyle name="Output 4 15 2" xfId="5172"/>
    <cellStyle name="Output 4 15 2 2" xfId="11958"/>
    <cellStyle name="Output 4 15 3" xfId="6775"/>
    <cellStyle name="Output 4 15 3 2" xfId="13560"/>
    <cellStyle name="Output 4 15 4" xfId="6124"/>
    <cellStyle name="Output 4 15 4 2" xfId="12910"/>
    <cellStyle name="Output 4 15 5" xfId="3286"/>
    <cellStyle name="Output 4 15 5 2" xfId="10085"/>
    <cellStyle name="Output 4 15 6" xfId="8371"/>
    <cellStyle name="Output 4 16" xfId="1475"/>
    <cellStyle name="Output 4 16 2" xfId="5175"/>
    <cellStyle name="Output 4 16 2 2" xfId="11961"/>
    <cellStyle name="Output 4 16 3" xfId="6778"/>
    <cellStyle name="Output 4 16 3 2" xfId="13563"/>
    <cellStyle name="Output 4 16 4" xfId="6081"/>
    <cellStyle name="Output 4 16 4 2" xfId="12867"/>
    <cellStyle name="Output 4 16 5" xfId="3289"/>
    <cellStyle name="Output 4 16 5 2" xfId="10088"/>
    <cellStyle name="Output 4 16 6" xfId="8374"/>
    <cellStyle name="Output 4 17" xfId="1457"/>
    <cellStyle name="Output 4 17 2" xfId="5157"/>
    <cellStyle name="Output 4 17 2 2" xfId="11943"/>
    <cellStyle name="Output 4 17 3" xfId="6761"/>
    <cellStyle name="Output 4 17 3 2" xfId="13546"/>
    <cellStyle name="Output 4 17 4" xfId="6035"/>
    <cellStyle name="Output 4 17 4 2" xfId="12821"/>
    <cellStyle name="Output 4 17 5" xfId="3271"/>
    <cellStyle name="Output 4 17 5 2" xfId="10070"/>
    <cellStyle name="Output 4 17 6" xfId="8356"/>
    <cellStyle name="Output 4 18" xfId="1632"/>
    <cellStyle name="Output 4 18 2" xfId="5332"/>
    <cellStyle name="Output 4 18 2 2" xfId="12118"/>
    <cellStyle name="Output 4 18 3" xfId="6934"/>
    <cellStyle name="Output 4 18 3 2" xfId="13719"/>
    <cellStyle name="Output 4 18 4" xfId="3753"/>
    <cellStyle name="Output 4 18 4 2" xfId="10540"/>
    <cellStyle name="Output 4 18 5" xfId="3446"/>
    <cellStyle name="Output 4 18 5 2" xfId="10242"/>
    <cellStyle name="Output 4 18 6" xfId="8528"/>
    <cellStyle name="Output 4 19" xfId="1438"/>
    <cellStyle name="Output 4 19 2" xfId="5138"/>
    <cellStyle name="Output 4 19 2 2" xfId="11924"/>
    <cellStyle name="Output 4 19 3" xfId="6744"/>
    <cellStyle name="Output 4 19 3 2" xfId="13529"/>
    <cellStyle name="Output 4 19 4" xfId="6135"/>
    <cellStyle name="Output 4 19 4 2" xfId="12921"/>
    <cellStyle name="Output 4 19 5" xfId="3252"/>
    <cellStyle name="Output 4 19 5 2" xfId="10051"/>
    <cellStyle name="Output 4 19 6" xfId="8337"/>
    <cellStyle name="Output 4 2" xfId="197"/>
    <cellStyle name="Output 4 2 2" xfId="669"/>
    <cellStyle name="Output 4 2 2 2" xfId="4369"/>
    <cellStyle name="Output 4 2 2 2 2" xfId="11155"/>
    <cellStyle name="Output 4 2 2 3" xfId="5752"/>
    <cellStyle name="Output 4 2 2 3 2" xfId="12538"/>
    <cellStyle name="Output 4 2 2 4" xfId="2483"/>
    <cellStyle name="Output 4 2 2 4 2" xfId="9300"/>
    <cellStyle name="Output 4 2 3" xfId="1077"/>
    <cellStyle name="Output 4 2 3 2" xfId="4777"/>
    <cellStyle name="Output 4 2 3 2 2" xfId="11563"/>
    <cellStyle name="Output 4 2 3 3" xfId="6264"/>
    <cellStyle name="Output 4 2 3 3 2" xfId="13050"/>
    <cellStyle name="Output 4 2 3 4" xfId="2891"/>
    <cellStyle name="Output 4 2 3 4 2" xfId="9690"/>
    <cellStyle name="Output 4 2 3 5" xfId="7990"/>
    <cellStyle name="Output 4 2 4" xfId="3897"/>
    <cellStyle name="Output 4 2 4 2" xfId="10683"/>
    <cellStyle name="Output 4 2 5" xfId="6308"/>
    <cellStyle name="Output 4 2 5 2" xfId="13094"/>
    <cellStyle name="Output 4 2 6" xfId="2014"/>
    <cellStyle name="Output 4 2 6 2" xfId="8852"/>
    <cellStyle name="Output 4 20" xfId="1680"/>
    <cellStyle name="Output 4 20 2" xfId="5380"/>
    <cellStyle name="Output 4 20 2 2" xfId="12166"/>
    <cellStyle name="Output 4 20 3" xfId="6982"/>
    <cellStyle name="Output 4 20 3 2" xfId="13767"/>
    <cellStyle name="Output 4 20 4" xfId="3726"/>
    <cellStyle name="Output 4 20 4 2" xfId="10514"/>
    <cellStyle name="Output 4 20 5" xfId="3494"/>
    <cellStyle name="Output 4 20 5 2" xfId="10290"/>
    <cellStyle name="Output 4 20 6" xfId="8576"/>
    <cellStyle name="Output 4 21" xfId="1718"/>
    <cellStyle name="Output 4 21 2" xfId="5418"/>
    <cellStyle name="Output 4 21 2 2" xfId="12204"/>
    <cellStyle name="Output 4 21 3" xfId="7232"/>
    <cellStyle name="Output 4 21 3 2" xfId="14017"/>
    <cellStyle name="Output 4 21 4" xfId="3532"/>
    <cellStyle name="Output 4 21 4 2" xfId="10328"/>
    <cellStyle name="Output 4 21 5" xfId="8614"/>
    <cellStyle name="Output 4 22" xfId="1732"/>
    <cellStyle name="Output 4 22 2" xfId="5432"/>
    <cellStyle name="Output 4 22 2 2" xfId="12218"/>
    <cellStyle name="Output 4 22 3" xfId="7246"/>
    <cellStyle name="Output 4 22 3 2" xfId="14031"/>
    <cellStyle name="Output 4 22 4" xfId="3546"/>
    <cellStyle name="Output 4 22 4 2" xfId="10342"/>
    <cellStyle name="Output 4 22 5" xfId="8628"/>
    <cellStyle name="Output 4 23" xfId="1756"/>
    <cellStyle name="Output 4 23 2" xfId="5456"/>
    <cellStyle name="Output 4 23 2 2" xfId="12242"/>
    <cellStyle name="Output 4 23 3" xfId="7270"/>
    <cellStyle name="Output 4 23 3 2" xfId="14055"/>
    <cellStyle name="Output 4 23 4" xfId="3570"/>
    <cellStyle name="Output 4 23 4 2" xfId="10366"/>
    <cellStyle name="Output 4 23 5" xfId="8652"/>
    <cellStyle name="Output 4 24" xfId="1862"/>
    <cellStyle name="Output 4 24 2" xfId="5562"/>
    <cellStyle name="Output 4 24 2 2" xfId="12348"/>
    <cellStyle name="Output 4 24 3" xfId="7373"/>
    <cellStyle name="Output 4 24 3 2" xfId="14158"/>
    <cellStyle name="Output 4 24 4" xfId="3667"/>
    <cellStyle name="Output 4 24 4 2" xfId="10459"/>
    <cellStyle name="Output 4 24 5" xfId="8755"/>
    <cellStyle name="Output 4 25" xfId="1845"/>
    <cellStyle name="Output 4 25 2" xfId="5545"/>
    <cellStyle name="Output 4 25 2 2" xfId="12331"/>
    <cellStyle name="Output 4 25 3" xfId="7356"/>
    <cellStyle name="Output 4 25 3 2" xfId="14141"/>
    <cellStyle name="Output 4 25 4" xfId="3654"/>
    <cellStyle name="Output 4 25 4 2" xfId="10446"/>
    <cellStyle name="Output 4 25 5" xfId="8738"/>
    <cellStyle name="Output 4 26" xfId="1832"/>
    <cellStyle name="Output 4 26 2" xfId="5532"/>
    <cellStyle name="Output 4 26 2 2" xfId="12318"/>
    <cellStyle name="Output 4 26 3" xfId="7343"/>
    <cellStyle name="Output 4 26 3 2" xfId="14128"/>
    <cellStyle name="Output 4 26 4" xfId="8725"/>
    <cellStyle name="Output 4 27" xfId="3836"/>
    <cellStyle name="Output 4 27 2" xfId="10623"/>
    <cellStyle name="Output 4 28" xfId="5911"/>
    <cellStyle name="Output 4 28 2" xfId="12697"/>
    <cellStyle name="Output 4 29" xfId="7461"/>
    <cellStyle name="Output 4 3" xfId="220"/>
    <cellStyle name="Output 4 3 2" xfId="692"/>
    <cellStyle name="Output 4 3 2 2" xfId="4392"/>
    <cellStyle name="Output 4 3 2 2 2" xfId="11178"/>
    <cellStyle name="Output 4 3 2 3" xfId="6702"/>
    <cellStyle name="Output 4 3 2 3 2" xfId="13487"/>
    <cellStyle name="Output 4 3 2 4" xfId="2506"/>
    <cellStyle name="Output 4 3 2 4 2" xfId="9323"/>
    <cellStyle name="Output 4 3 3" xfId="1100"/>
    <cellStyle name="Output 4 3 3 2" xfId="4800"/>
    <cellStyle name="Output 4 3 3 2 2" xfId="11586"/>
    <cellStyle name="Output 4 3 3 3" xfId="5683"/>
    <cellStyle name="Output 4 3 3 3 2" xfId="12469"/>
    <cellStyle name="Output 4 3 3 4" xfId="2914"/>
    <cellStyle name="Output 4 3 3 4 2" xfId="9713"/>
    <cellStyle name="Output 4 3 3 5" xfId="8013"/>
    <cellStyle name="Output 4 3 4" xfId="3920"/>
    <cellStyle name="Output 4 3 4 2" xfId="10706"/>
    <cellStyle name="Output 4 3 5" xfId="7096"/>
    <cellStyle name="Output 4 3 5 2" xfId="13881"/>
    <cellStyle name="Output 4 3 6" xfId="2037"/>
    <cellStyle name="Output 4 3 6 2" xfId="8875"/>
    <cellStyle name="Output 4 4" xfId="271"/>
    <cellStyle name="Output 4 4 2" xfId="743"/>
    <cellStyle name="Output 4 4 2 2" xfId="4443"/>
    <cellStyle name="Output 4 4 2 2 2" xfId="11229"/>
    <cellStyle name="Output 4 4 2 3" xfId="6300"/>
    <cellStyle name="Output 4 4 2 3 2" xfId="13086"/>
    <cellStyle name="Output 4 4 2 4" xfId="2557"/>
    <cellStyle name="Output 4 4 2 4 2" xfId="9371"/>
    <cellStyle name="Output 4 4 3" xfId="1148"/>
    <cellStyle name="Output 4 4 3 2" xfId="4848"/>
    <cellStyle name="Output 4 4 3 2 2" xfId="11634"/>
    <cellStyle name="Output 4 4 3 3" xfId="6057"/>
    <cellStyle name="Output 4 4 3 3 2" xfId="12843"/>
    <cellStyle name="Output 4 4 3 4" xfId="2962"/>
    <cellStyle name="Output 4 4 3 4 2" xfId="9761"/>
    <cellStyle name="Output 4 4 3 5" xfId="8061"/>
    <cellStyle name="Output 4 4 4" xfId="3971"/>
    <cellStyle name="Output 4 4 4 2" xfId="10757"/>
    <cellStyle name="Output 4 4 5" xfId="7076"/>
    <cellStyle name="Output 4 4 5 2" xfId="13861"/>
    <cellStyle name="Output 4 4 6" xfId="2088"/>
    <cellStyle name="Output 4 4 6 2" xfId="8923"/>
    <cellStyle name="Output 4 5" xfId="282"/>
    <cellStyle name="Output 4 5 2" xfId="754"/>
    <cellStyle name="Output 4 5 2 2" xfId="4454"/>
    <cellStyle name="Output 4 5 2 2 2" xfId="11240"/>
    <cellStyle name="Output 4 5 2 3" xfId="6464"/>
    <cellStyle name="Output 4 5 2 3 2" xfId="13249"/>
    <cellStyle name="Output 4 5 2 4" xfId="2568"/>
    <cellStyle name="Output 4 5 2 4 2" xfId="9382"/>
    <cellStyle name="Output 4 5 3" xfId="1159"/>
    <cellStyle name="Output 4 5 3 2" xfId="4859"/>
    <cellStyle name="Output 4 5 3 2 2" xfId="11645"/>
    <cellStyle name="Output 4 5 3 3" xfId="3850"/>
    <cellStyle name="Output 4 5 3 3 2" xfId="10637"/>
    <cellStyle name="Output 4 5 3 4" xfId="2973"/>
    <cellStyle name="Output 4 5 3 4 2" xfId="9772"/>
    <cellStyle name="Output 4 5 3 5" xfId="8072"/>
    <cellStyle name="Output 4 5 4" xfId="3982"/>
    <cellStyle name="Output 4 5 4 2" xfId="10768"/>
    <cellStyle name="Output 4 5 5" xfId="5955"/>
    <cellStyle name="Output 4 5 5 2" xfId="12741"/>
    <cellStyle name="Output 4 5 6" xfId="2099"/>
    <cellStyle name="Output 4 5 6 2" xfId="8934"/>
    <cellStyle name="Output 4 6" xfId="334"/>
    <cellStyle name="Output 4 6 2" xfId="806"/>
    <cellStyle name="Output 4 6 2 2" xfId="4506"/>
    <cellStyle name="Output 4 6 2 2 2" xfId="11292"/>
    <cellStyle name="Output 4 6 2 3" xfId="7073"/>
    <cellStyle name="Output 4 6 2 3 2" xfId="13858"/>
    <cellStyle name="Output 4 6 2 4" xfId="2620"/>
    <cellStyle name="Output 4 6 2 4 2" xfId="9431"/>
    <cellStyle name="Output 4 6 3" xfId="1208"/>
    <cellStyle name="Output 4 6 3 2" xfId="4908"/>
    <cellStyle name="Output 4 6 3 2 2" xfId="11694"/>
    <cellStyle name="Output 4 6 3 3" xfId="5788"/>
    <cellStyle name="Output 4 6 3 3 2" xfId="12574"/>
    <cellStyle name="Output 4 6 3 4" xfId="3022"/>
    <cellStyle name="Output 4 6 3 4 2" xfId="9821"/>
    <cellStyle name="Output 4 6 3 5" xfId="8121"/>
    <cellStyle name="Output 4 6 4" xfId="4034"/>
    <cellStyle name="Output 4 6 4 2" xfId="10820"/>
    <cellStyle name="Output 4 6 5" xfId="6533"/>
    <cellStyle name="Output 4 6 5 2" xfId="13318"/>
    <cellStyle name="Output 4 6 6" xfId="2151"/>
    <cellStyle name="Output 4 6 6 2" xfId="8983"/>
    <cellStyle name="Output 4 7" xfId="370"/>
    <cellStyle name="Output 4 7 2" xfId="842"/>
    <cellStyle name="Output 4 7 2 2" xfId="4542"/>
    <cellStyle name="Output 4 7 2 2 2" xfId="11328"/>
    <cellStyle name="Output 4 7 2 3" xfId="5853"/>
    <cellStyle name="Output 4 7 2 3 2" xfId="12639"/>
    <cellStyle name="Output 4 7 2 4" xfId="2656"/>
    <cellStyle name="Output 4 7 2 4 2" xfId="9467"/>
    <cellStyle name="Output 4 7 3" xfId="1244"/>
    <cellStyle name="Output 4 7 3 2" xfId="4944"/>
    <cellStyle name="Output 4 7 3 2 2" xfId="11730"/>
    <cellStyle name="Output 4 7 3 3" xfId="4224"/>
    <cellStyle name="Output 4 7 3 3 2" xfId="11010"/>
    <cellStyle name="Output 4 7 3 4" xfId="3058"/>
    <cellStyle name="Output 4 7 3 4 2" xfId="9857"/>
    <cellStyle name="Output 4 7 3 5" xfId="8157"/>
    <cellStyle name="Output 4 7 4" xfId="4070"/>
    <cellStyle name="Output 4 7 4 2" xfId="10856"/>
    <cellStyle name="Output 4 7 5" xfId="6316"/>
    <cellStyle name="Output 4 7 5 2" xfId="13102"/>
    <cellStyle name="Output 4 7 6" xfId="2187"/>
    <cellStyle name="Output 4 7 6 2" xfId="9019"/>
    <cellStyle name="Output 4 8" xfId="417"/>
    <cellStyle name="Output 4 8 2" xfId="889"/>
    <cellStyle name="Output 4 8 2 2" xfId="4589"/>
    <cellStyle name="Output 4 8 2 2 2" xfId="11375"/>
    <cellStyle name="Output 4 8 2 3" xfId="6519"/>
    <cellStyle name="Output 4 8 2 3 2" xfId="13304"/>
    <cellStyle name="Output 4 8 2 4" xfId="2703"/>
    <cellStyle name="Output 4 8 2 4 2" xfId="9511"/>
    <cellStyle name="Output 4 8 3" xfId="1288"/>
    <cellStyle name="Output 4 8 3 2" xfId="4988"/>
    <cellStyle name="Output 4 8 3 2 2" xfId="11774"/>
    <cellStyle name="Output 4 8 3 3" xfId="3779"/>
    <cellStyle name="Output 4 8 3 3 2" xfId="10566"/>
    <cellStyle name="Output 4 8 3 4" xfId="3102"/>
    <cellStyle name="Output 4 8 3 4 2" xfId="9901"/>
    <cellStyle name="Output 4 8 3 5" xfId="8201"/>
    <cellStyle name="Output 4 8 4" xfId="4117"/>
    <cellStyle name="Output 4 8 4 2" xfId="10903"/>
    <cellStyle name="Output 4 8 5" xfId="5792"/>
    <cellStyle name="Output 4 8 5 2" xfId="12578"/>
    <cellStyle name="Output 4 8 6" xfId="2234"/>
    <cellStyle name="Output 4 8 6 2" xfId="9063"/>
    <cellStyle name="Output 4 9" xfId="458"/>
    <cellStyle name="Output 4 9 2" xfId="930"/>
    <cellStyle name="Output 4 9 2 2" xfId="4630"/>
    <cellStyle name="Output 4 9 2 2 2" xfId="11416"/>
    <cellStyle name="Output 4 9 2 3" xfId="6221"/>
    <cellStyle name="Output 4 9 2 3 2" xfId="13007"/>
    <cellStyle name="Output 4 9 2 4" xfId="2744"/>
    <cellStyle name="Output 4 9 2 4 2" xfId="9549"/>
    <cellStyle name="Output 4 9 3" xfId="1326"/>
    <cellStyle name="Output 4 9 3 2" xfId="5026"/>
    <cellStyle name="Output 4 9 3 2 2" xfId="11812"/>
    <cellStyle name="Output 4 9 3 3" xfId="7028"/>
    <cellStyle name="Output 4 9 3 3 2" xfId="13813"/>
    <cellStyle name="Output 4 9 3 4" xfId="3140"/>
    <cellStyle name="Output 4 9 3 4 2" xfId="9939"/>
    <cellStyle name="Output 4 9 3 5" xfId="8239"/>
    <cellStyle name="Output 4 9 4" xfId="4158"/>
    <cellStyle name="Output 4 9 4 2" xfId="10944"/>
    <cellStyle name="Output 4 9 5" xfId="6539"/>
    <cellStyle name="Output 4 9 5 2" xfId="13324"/>
    <cellStyle name="Output 4 9 6" xfId="2275"/>
    <cellStyle name="Output 4 9 6 2" xfId="9101"/>
    <cellStyle name="Output 5" xfId="73"/>
    <cellStyle name="Output 5 10" xfId="521"/>
    <cellStyle name="Output 5 10 2" xfId="993"/>
    <cellStyle name="Output 5 10 2 2" xfId="4693"/>
    <cellStyle name="Output 5 10 2 2 2" xfId="11479"/>
    <cellStyle name="Output 5 10 2 3" xfId="6235"/>
    <cellStyle name="Output 5 10 2 3 2" xfId="13021"/>
    <cellStyle name="Output 5 10 2 4" xfId="2807"/>
    <cellStyle name="Output 5 10 2 4 2" xfId="9612"/>
    <cellStyle name="Output 5 10 3" xfId="1389"/>
    <cellStyle name="Output 5 10 3 2" xfId="5089"/>
    <cellStyle name="Output 5 10 3 2 2" xfId="11875"/>
    <cellStyle name="Output 5 10 3 3" xfId="6260"/>
    <cellStyle name="Output 5 10 3 3 2" xfId="13046"/>
    <cellStyle name="Output 5 10 3 4" xfId="3203"/>
    <cellStyle name="Output 5 10 3 4 2" xfId="10002"/>
    <cellStyle name="Output 5 10 3 5" xfId="8300"/>
    <cellStyle name="Output 5 10 4" xfId="4221"/>
    <cellStyle name="Output 5 10 4 2" xfId="11007"/>
    <cellStyle name="Output 5 10 5" xfId="5730"/>
    <cellStyle name="Output 5 10 5 2" xfId="12516"/>
    <cellStyle name="Output 5 10 6" xfId="2338"/>
    <cellStyle name="Output 5 10 6 2" xfId="9164"/>
    <cellStyle name="Output 5 11" xfId="560"/>
    <cellStyle name="Output 5 11 2" xfId="1032"/>
    <cellStyle name="Output 5 11 2 2" xfId="4732"/>
    <cellStyle name="Output 5 11 2 2 2" xfId="11518"/>
    <cellStyle name="Output 5 11 2 3" xfId="5821"/>
    <cellStyle name="Output 5 11 2 3 2" xfId="12607"/>
    <cellStyle name="Output 5 11 2 4" xfId="2846"/>
    <cellStyle name="Output 5 11 2 4 2" xfId="9648"/>
    <cellStyle name="Output 5 11 3" xfId="1425"/>
    <cellStyle name="Output 5 11 3 2" xfId="5125"/>
    <cellStyle name="Output 5 11 3 2 2" xfId="11911"/>
    <cellStyle name="Output 5 11 3 3" xfId="6645"/>
    <cellStyle name="Output 5 11 3 3 2" xfId="13430"/>
    <cellStyle name="Output 5 11 3 4" xfId="3239"/>
    <cellStyle name="Output 5 11 3 4 2" xfId="10038"/>
    <cellStyle name="Output 5 11 4" xfId="4260"/>
    <cellStyle name="Output 5 11 4 2" xfId="11046"/>
    <cellStyle name="Output 5 11 5" xfId="6148"/>
    <cellStyle name="Output 5 11 5 2" xfId="12934"/>
    <cellStyle name="Output 5 11 6" xfId="2377"/>
    <cellStyle name="Output 5 11 6 2" xfId="9200"/>
    <cellStyle name="Output 5 12" xfId="595"/>
    <cellStyle name="Output 5 12 2" xfId="4295"/>
    <cellStyle name="Output 5 12 2 2" xfId="11081"/>
    <cellStyle name="Output 5 12 3" xfId="5846"/>
    <cellStyle name="Output 5 12 3 2" xfId="12632"/>
    <cellStyle name="Output 5 12 4" xfId="2410"/>
    <cellStyle name="Output 5 12 4 2" xfId="9229"/>
    <cellStyle name="Output 5 13" xfId="632"/>
    <cellStyle name="Output 5 13 2" xfId="4332"/>
    <cellStyle name="Output 5 13 2 2" xfId="11118"/>
    <cellStyle name="Output 5 13 3" xfId="6015"/>
    <cellStyle name="Output 5 13 3 2" xfId="12801"/>
    <cellStyle name="Output 5 13 4" xfId="2446"/>
    <cellStyle name="Output 5 13 4 2" xfId="9264"/>
    <cellStyle name="Output 5 14" xfId="1539"/>
    <cellStyle name="Output 5 14 2" xfId="5239"/>
    <cellStyle name="Output 5 14 2 2" xfId="12025"/>
    <cellStyle name="Output 5 14 3" xfId="6095"/>
    <cellStyle name="Output 5 14 3 2" xfId="12881"/>
    <cellStyle name="Output 5 14 4" xfId="3353"/>
    <cellStyle name="Output 5 14 4 2" xfId="10149"/>
    <cellStyle name="Output 5 14 5" xfId="8435"/>
    <cellStyle name="Output 5 15" xfId="1569"/>
    <cellStyle name="Output 5 15 2" xfId="5269"/>
    <cellStyle name="Output 5 15 2 2" xfId="12055"/>
    <cellStyle name="Output 5 15 3" xfId="6871"/>
    <cellStyle name="Output 5 15 3 2" xfId="13656"/>
    <cellStyle name="Output 5 15 4" xfId="6617"/>
    <cellStyle name="Output 5 15 4 2" xfId="13402"/>
    <cellStyle name="Output 5 15 5" xfId="3383"/>
    <cellStyle name="Output 5 15 5 2" xfId="10179"/>
    <cellStyle name="Output 5 15 6" xfId="8465"/>
    <cellStyle name="Output 5 16" xfId="1603"/>
    <cellStyle name="Output 5 16 2" xfId="5303"/>
    <cellStyle name="Output 5 16 2 2" xfId="12089"/>
    <cellStyle name="Output 5 16 3" xfId="6905"/>
    <cellStyle name="Output 5 16 3 2" xfId="13690"/>
    <cellStyle name="Output 5 16 4" xfId="6335"/>
    <cellStyle name="Output 5 16 4 2" xfId="13121"/>
    <cellStyle name="Output 5 16 5" xfId="3417"/>
    <cellStyle name="Output 5 16 5 2" xfId="10213"/>
    <cellStyle name="Output 5 16 6" xfId="8499"/>
    <cellStyle name="Output 5 17" xfId="1631"/>
    <cellStyle name="Output 5 17 2" xfId="5331"/>
    <cellStyle name="Output 5 17 2 2" xfId="12117"/>
    <cellStyle name="Output 5 17 3" xfId="6933"/>
    <cellStyle name="Output 5 17 3 2" xfId="13718"/>
    <cellStyle name="Output 5 17 4" xfId="3945"/>
    <cellStyle name="Output 5 17 4 2" xfId="10731"/>
    <cellStyle name="Output 5 17 5" xfId="3445"/>
    <cellStyle name="Output 5 17 5 2" xfId="10241"/>
    <cellStyle name="Output 5 17 6" xfId="8527"/>
    <cellStyle name="Output 5 18" xfId="1657"/>
    <cellStyle name="Output 5 18 2" xfId="5357"/>
    <cellStyle name="Output 5 18 2 2" xfId="12143"/>
    <cellStyle name="Output 5 18 3" xfId="6959"/>
    <cellStyle name="Output 5 18 3 2" xfId="13744"/>
    <cellStyle name="Output 5 18 4" xfId="5477"/>
    <cellStyle name="Output 5 18 4 2" xfId="12263"/>
    <cellStyle name="Output 5 18 5" xfId="3471"/>
    <cellStyle name="Output 5 18 5 2" xfId="10267"/>
    <cellStyle name="Output 5 18 6" xfId="8553"/>
    <cellStyle name="Output 5 19" xfId="1676"/>
    <cellStyle name="Output 5 19 2" xfId="5376"/>
    <cellStyle name="Output 5 19 2 2" xfId="12162"/>
    <cellStyle name="Output 5 19 3" xfId="6978"/>
    <cellStyle name="Output 5 19 3 2" xfId="13763"/>
    <cellStyle name="Output 5 19 4" xfId="4262"/>
    <cellStyle name="Output 5 19 4 2" xfId="11048"/>
    <cellStyle name="Output 5 19 5" xfId="3490"/>
    <cellStyle name="Output 5 19 5 2" xfId="10286"/>
    <cellStyle name="Output 5 19 6" xfId="8572"/>
    <cellStyle name="Output 5 2" xfId="105"/>
    <cellStyle name="Output 5 2 2" xfId="609"/>
    <cellStyle name="Output 5 2 2 2" xfId="4309"/>
    <cellStyle name="Output 5 2 2 2 2" xfId="11095"/>
    <cellStyle name="Output 5 2 2 3" xfId="6093"/>
    <cellStyle name="Output 5 2 2 3 2" xfId="12879"/>
    <cellStyle name="Output 5 2 2 4" xfId="2424"/>
    <cellStyle name="Output 5 2 2 4 2" xfId="9243"/>
    <cellStyle name="Output 5 2 3" xfId="644"/>
    <cellStyle name="Output 5 2 3 2" xfId="4344"/>
    <cellStyle name="Output 5 2 3 2 2" xfId="11130"/>
    <cellStyle name="Output 5 2 3 3" xfId="5830"/>
    <cellStyle name="Output 5 2 3 3 2" xfId="12616"/>
    <cellStyle name="Output 5 2 3 4" xfId="2458"/>
    <cellStyle name="Output 5 2 3 4 2" xfId="9275"/>
    <cellStyle name="Output 5 2 3 5" xfId="7737"/>
    <cellStyle name="Output 5 2 4" xfId="3806"/>
    <cellStyle name="Output 5 2 4 2" xfId="10593"/>
    <cellStyle name="Output 5 2 5" xfId="5793"/>
    <cellStyle name="Output 5 2 5 2" xfId="12579"/>
    <cellStyle name="Output 5 2 6" xfId="1983"/>
    <cellStyle name="Output 5 2 6 2" xfId="8825"/>
    <cellStyle name="Output 5 20" xfId="1693"/>
    <cellStyle name="Output 5 20 2" xfId="5393"/>
    <cellStyle name="Output 5 20 2 2" xfId="12179"/>
    <cellStyle name="Output 5 20 3" xfId="6995"/>
    <cellStyle name="Output 5 20 3 2" xfId="13780"/>
    <cellStyle name="Output 5 20 4" xfId="3750"/>
    <cellStyle name="Output 5 20 4 2" xfId="10537"/>
    <cellStyle name="Output 5 20 5" xfId="3507"/>
    <cellStyle name="Output 5 20 5 2" xfId="10303"/>
    <cellStyle name="Output 5 20 6" xfId="8589"/>
    <cellStyle name="Output 5 21" xfId="1782"/>
    <cellStyle name="Output 5 21 2" xfId="5482"/>
    <cellStyle name="Output 5 21 2 2" xfId="12268"/>
    <cellStyle name="Output 5 21 3" xfId="7293"/>
    <cellStyle name="Output 5 21 3 2" xfId="14078"/>
    <cellStyle name="Output 5 21 4" xfId="3596"/>
    <cellStyle name="Output 5 21 4 2" xfId="10389"/>
    <cellStyle name="Output 5 21 5" xfId="8675"/>
    <cellStyle name="Output 5 22" xfId="1799"/>
    <cellStyle name="Output 5 22 2" xfId="5499"/>
    <cellStyle name="Output 5 22 2 2" xfId="12285"/>
    <cellStyle name="Output 5 22 3" xfId="7310"/>
    <cellStyle name="Output 5 22 3 2" xfId="14095"/>
    <cellStyle name="Output 5 22 4" xfId="3613"/>
    <cellStyle name="Output 5 22 4 2" xfId="10406"/>
    <cellStyle name="Output 5 22 5" xfId="8692"/>
    <cellStyle name="Output 5 23" xfId="1815"/>
    <cellStyle name="Output 5 23 2" xfId="5515"/>
    <cellStyle name="Output 5 23 2 2" xfId="12301"/>
    <cellStyle name="Output 5 23 3" xfId="7326"/>
    <cellStyle name="Output 5 23 3 2" xfId="14111"/>
    <cellStyle name="Output 5 23 4" xfId="3629"/>
    <cellStyle name="Output 5 23 4 2" xfId="10422"/>
    <cellStyle name="Output 5 23 5" xfId="8708"/>
    <cellStyle name="Output 5 24" xfId="1883"/>
    <cellStyle name="Output 5 24 2" xfId="5582"/>
    <cellStyle name="Output 5 24 2 2" xfId="12368"/>
    <cellStyle name="Output 5 24 3" xfId="7391"/>
    <cellStyle name="Output 5 24 3 2" xfId="14176"/>
    <cellStyle name="Output 5 24 4" xfId="3686"/>
    <cellStyle name="Output 5 24 4 2" xfId="10475"/>
    <cellStyle name="Output 5 24 5" xfId="8773"/>
    <cellStyle name="Output 5 25" xfId="1913"/>
    <cellStyle name="Output 5 25 2" xfId="5612"/>
    <cellStyle name="Output 5 25 2 2" xfId="12398"/>
    <cellStyle name="Output 5 25 3" xfId="7421"/>
    <cellStyle name="Output 5 25 3 2" xfId="14206"/>
    <cellStyle name="Output 5 25 4" xfId="3706"/>
    <cellStyle name="Output 5 25 4 2" xfId="10494"/>
    <cellStyle name="Output 5 25 5" xfId="8803"/>
    <cellStyle name="Output 5 26" xfId="1926"/>
    <cellStyle name="Output 5 26 2" xfId="5625"/>
    <cellStyle name="Output 5 26 2 2" xfId="12411"/>
    <cellStyle name="Output 5 26 3" xfId="7434"/>
    <cellStyle name="Output 5 26 3 2" xfId="14219"/>
    <cellStyle name="Output 5 26 4" xfId="8816"/>
    <cellStyle name="Output 5 27" xfId="3775"/>
    <cellStyle name="Output 5 27 2" xfId="10562"/>
    <cellStyle name="Output 5 28" xfId="6126"/>
    <cellStyle name="Output 5 28 2" xfId="12912"/>
    <cellStyle name="Output 5 29" xfId="7446"/>
    <cellStyle name="Output 5 3" xfId="244"/>
    <cellStyle name="Output 5 3 2" xfId="716"/>
    <cellStyle name="Output 5 3 2 2" xfId="4416"/>
    <cellStyle name="Output 5 3 2 2 2" xfId="11202"/>
    <cellStyle name="Output 5 3 2 3" xfId="5748"/>
    <cellStyle name="Output 5 3 2 3 2" xfId="12534"/>
    <cellStyle name="Output 5 3 2 4" xfId="2530"/>
    <cellStyle name="Output 5 3 2 4 2" xfId="9347"/>
    <cellStyle name="Output 5 3 3" xfId="1124"/>
    <cellStyle name="Output 5 3 3 2" xfId="4824"/>
    <cellStyle name="Output 5 3 3 2 2" xfId="11610"/>
    <cellStyle name="Output 5 3 3 3" xfId="6261"/>
    <cellStyle name="Output 5 3 3 3 2" xfId="13047"/>
    <cellStyle name="Output 5 3 3 4" xfId="2938"/>
    <cellStyle name="Output 5 3 3 4 2" xfId="9737"/>
    <cellStyle name="Output 5 3 3 5" xfId="8037"/>
    <cellStyle name="Output 5 3 4" xfId="3944"/>
    <cellStyle name="Output 5 3 4 2" xfId="10730"/>
    <cellStyle name="Output 5 3 5" xfId="7010"/>
    <cellStyle name="Output 5 3 5 2" xfId="13795"/>
    <cellStyle name="Output 5 3 6" xfId="2061"/>
    <cellStyle name="Output 5 3 6 2" xfId="8899"/>
    <cellStyle name="Output 5 4" xfId="303"/>
    <cellStyle name="Output 5 4 2" xfId="775"/>
    <cellStyle name="Output 5 4 2 2" xfId="4475"/>
    <cellStyle name="Output 5 4 2 2 2" xfId="11261"/>
    <cellStyle name="Output 5 4 2 3" xfId="6716"/>
    <cellStyle name="Output 5 4 2 3 2" xfId="13501"/>
    <cellStyle name="Output 5 4 2 4" xfId="2589"/>
    <cellStyle name="Output 5 4 2 4 2" xfId="9403"/>
    <cellStyle name="Output 5 4 3" xfId="1180"/>
    <cellStyle name="Output 5 4 3 2" xfId="4880"/>
    <cellStyle name="Output 5 4 3 2 2" xfId="11666"/>
    <cellStyle name="Output 5 4 3 3" xfId="5667"/>
    <cellStyle name="Output 5 4 3 3 2" xfId="12453"/>
    <cellStyle name="Output 5 4 3 4" xfId="2994"/>
    <cellStyle name="Output 5 4 3 4 2" xfId="9793"/>
    <cellStyle name="Output 5 4 3 5" xfId="8093"/>
    <cellStyle name="Output 5 4 4" xfId="4003"/>
    <cellStyle name="Output 5 4 4 2" xfId="10789"/>
    <cellStyle name="Output 5 4 5" xfId="6252"/>
    <cellStyle name="Output 5 4 5 2" xfId="13038"/>
    <cellStyle name="Output 5 4 6" xfId="2120"/>
    <cellStyle name="Output 5 4 6 2" xfId="8955"/>
    <cellStyle name="Output 5 5" xfId="322"/>
    <cellStyle name="Output 5 5 2" xfId="794"/>
    <cellStyle name="Output 5 5 2 2" xfId="4494"/>
    <cellStyle name="Output 5 5 2 2 2" xfId="11280"/>
    <cellStyle name="Output 5 5 2 3" xfId="6468"/>
    <cellStyle name="Output 5 5 2 3 2" xfId="13253"/>
    <cellStyle name="Output 5 5 2 4" xfId="2608"/>
    <cellStyle name="Output 5 5 2 4 2" xfId="9419"/>
    <cellStyle name="Output 5 5 3" xfId="1196"/>
    <cellStyle name="Output 5 5 3 2" xfId="4896"/>
    <cellStyle name="Output 5 5 3 2 2" xfId="11682"/>
    <cellStyle name="Output 5 5 3 3" xfId="6680"/>
    <cellStyle name="Output 5 5 3 3 2" xfId="13465"/>
    <cellStyle name="Output 5 5 3 4" xfId="3010"/>
    <cellStyle name="Output 5 5 3 4 2" xfId="9809"/>
    <cellStyle name="Output 5 5 3 5" xfId="8109"/>
    <cellStyle name="Output 5 5 4" xfId="4022"/>
    <cellStyle name="Output 5 5 4 2" xfId="10808"/>
    <cellStyle name="Output 5 5 5" xfId="6397"/>
    <cellStyle name="Output 5 5 5 2" xfId="13183"/>
    <cellStyle name="Output 5 5 6" xfId="2139"/>
    <cellStyle name="Output 5 5 6 2" xfId="8971"/>
    <cellStyle name="Output 5 6" xfId="358"/>
    <cellStyle name="Output 5 6 2" xfId="830"/>
    <cellStyle name="Output 5 6 2 2" xfId="4530"/>
    <cellStyle name="Output 5 6 2 2 2" xfId="11316"/>
    <cellStyle name="Output 5 6 2 3" xfId="5702"/>
    <cellStyle name="Output 5 6 2 3 2" xfId="12488"/>
    <cellStyle name="Output 5 6 2 4" xfId="2644"/>
    <cellStyle name="Output 5 6 2 4 2" xfId="9455"/>
    <cellStyle name="Output 5 6 3" xfId="1232"/>
    <cellStyle name="Output 5 6 3 2" xfId="4932"/>
    <cellStyle name="Output 5 6 3 2 2" xfId="11718"/>
    <cellStyle name="Output 5 6 3 3" xfId="6029"/>
    <cellStyle name="Output 5 6 3 3 2" xfId="12815"/>
    <cellStyle name="Output 5 6 3 4" xfId="3046"/>
    <cellStyle name="Output 5 6 3 4 2" xfId="9845"/>
    <cellStyle name="Output 5 6 3 5" xfId="8145"/>
    <cellStyle name="Output 5 6 4" xfId="4058"/>
    <cellStyle name="Output 5 6 4 2" xfId="10844"/>
    <cellStyle name="Output 5 6 5" xfId="6022"/>
    <cellStyle name="Output 5 6 5 2" xfId="12808"/>
    <cellStyle name="Output 5 6 6" xfId="2175"/>
    <cellStyle name="Output 5 6 6 2" xfId="9007"/>
    <cellStyle name="Output 5 7" xfId="394"/>
    <cellStyle name="Output 5 7 2" xfId="866"/>
    <cellStyle name="Output 5 7 2 2" xfId="4566"/>
    <cellStyle name="Output 5 7 2 2 2" xfId="11352"/>
    <cellStyle name="Output 5 7 2 3" xfId="5628"/>
    <cellStyle name="Output 5 7 2 3 2" xfId="12414"/>
    <cellStyle name="Output 5 7 2 4" xfId="2680"/>
    <cellStyle name="Output 5 7 2 4 2" xfId="9491"/>
    <cellStyle name="Output 5 7 3" xfId="1268"/>
    <cellStyle name="Output 5 7 3 2" xfId="4968"/>
    <cellStyle name="Output 5 7 3 2 2" xfId="11754"/>
    <cellStyle name="Output 5 7 3 3" xfId="3768"/>
    <cellStyle name="Output 5 7 3 3 2" xfId="10555"/>
    <cellStyle name="Output 5 7 3 4" xfId="3082"/>
    <cellStyle name="Output 5 7 3 4 2" xfId="9881"/>
    <cellStyle name="Output 5 7 3 5" xfId="8181"/>
    <cellStyle name="Output 5 7 4" xfId="4094"/>
    <cellStyle name="Output 5 7 4 2" xfId="10880"/>
    <cellStyle name="Output 5 7 5" xfId="7088"/>
    <cellStyle name="Output 5 7 5 2" xfId="13873"/>
    <cellStyle name="Output 5 7 6" xfId="2211"/>
    <cellStyle name="Output 5 7 6 2" xfId="9043"/>
    <cellStyle name="Output 5 8" xfId="443"/>
    <cellStyle name="Output 5 8 2" xfId="915"/>
    <cellStyle name="Output 5 8 2 2" xfId="4615"/>
    <cellStyle name="Output 5 8 2 2 2" xfId="11401"/>
    <cellStyle name="Output 5 8 2 3" xfId="5924"/>
    <cellStyle name="Output 5 8 2 3 2" xfId="12710"/>
    <cellStyle name="Output 5 8 2 4" xfId="2729"/>
    <cellStyle name="Output 5 8 2 4 2" xfId="9537"/>
    <cellStyle name="Output 5 8 3" xfId="1314"/>
    <cellStyle name="Output 5 8 3 2" xfId="5014"/>
    <cellStyle name="Output 5 8 3 2 2" xfId="11800"/>
    <cellStyle name="Output 5 8 3 3" xfId="6141"/>
    <cellStyle name="Output 5 8 3 3 2" xfId="12927"/>
    <cellStyle name="Output 5 8 3 4" xfId="3128"/>
    <cellStyle name="Output 5 8 3 4 2" xfId="9927"/>
    <cellStyle name="Output 5 8 3 5" xfId="8227"/>
    <cellStyle name="Output 5 8 4" xfId="4143"/>
    <cellStyle name="Output 5 8 4 2" xfId="10929"/>
    <cellStyle name="Output 5 8 5" xfId="6363"/>
    <cellStyle name="Output 5 8 5 2" xfId="13149"/>
    <cellStyle name="Output 5 8 6" xfId="2260"/>
    <cellStyle name="Output 5 8 6 2" xfId="9089"/>
    <cellStyle name="Output 5 9" xfId="483"/>
    <cellStyle name="Output 5 9 2" xfId="955"/>
    <cellStyle name="Output 5 9 2 2" xfId="4655"/>
    <cellStyle name="Output 5 9 2 2 2" xfId="11441"/>
    <cellStyle name="Output 5 9 2 3" xfId="5994"/>
    <cellStyle name="Output 5 9 2 3 2" xfId="12780"/>
    <cellStyle name="Output 5 9 2 4" xfId="2769"/>
    <cellStyle name="Output 5 9 2 4 2" xfId="9574"/>
    <cellStyle name="Output 5 9 3" xfId="1351"/>
    <cellStyle name="Output 5 9 3 2" xfId="5051"/>
    <cellStyle name="Output 5 9 3 2 2" xfId="11837"/>
    <cellStyle name="Output 5 9 3 3" xfId="6588"/>
    <cellStyle name="Output 5 9 3 3 2" xfId="13373"/>
    <cellStyle name="Output 5 9 3 4" xfId="3165"/>
    <cellStyle name="Output 5 9 3 4 2" xfId="9964"/>
    <cellStyle name="Output 5 9 3 5" xfId="8264"/>
    <cellStyle name="Output 5 9 4" xfId="4183"/>
    <cellStyle name="Output 5 9 4 2" xfId="10969"/>
    <cellStyle name="Output 5 9 5" xfId="6364"/>
    <cellStyle name="Output 5 9 5 2" xfId="13150"/>
    <cellStyle name="Output 5 9 6" xfId="2300"/>
    <cellStyle name="Output 5 9 6 2" xfId="9126"/>
    <cellStyle name="Output 6" xfId="122"/>
    <cellStyle name="Output 6 10" xfId="399"/>
    <cellStyle name="Output 6 10 2" xfId="871"/>
    <cellStyle name="Output 6 10 2 2" xfId="4571"/>
    <cellStyle name="Output 6 10 2 2 2" xfId="11357"/>
    <cellStyle name="Output 6 10 2 3" xfId="6379"/>
    <cellStyle name="Output 6 10 2 3 2" xfId="13165"/>
    <cellStyle name="Output 6 10 2 4" xfId="2685"/>
    <cellStyle name="Output 6 10 2 4 2" xfId="9493"/>
    <cellStyle name="Output 6 10 3" xfId="1270"/>
    <cellStyle name="Output 6 10 3 2" xfId="4970"/>
    <cellStyle name="Output 6 10 3 2 2" xfId="11756"/>
    <cellStyle name="Output 6 10 3 3" xfId="3812"/>
    <cellStyle name="Output 6 10 3 3 2" xfId="10599"/>
    <cellStyle name="Output 6 10 3 4" xfId="3084"/>
    <cellStyle name="Output 6 10 3 4 2" xfId="9883"/>
    <cellStyle name="Output 6 10 3 5" xfId="8183"/>
    <cellStyle name="Output 6 10 4" xfId="4099"/>
    <cellStyle name="Output 6 10 4 2" xfId="10885"/>
    <cellStyle name="Output 6 10 5" xfId="6841"/>
    <cellStyle name="Output 6 10 5 2" xfId="13626"/>
    <cellStyle name="Output 6 10 6" xfId="2216"/>
    <cellStyle name="Output 6 10 6 2" xfId="9045"/>
    <cellStyle name="Output 6 11" xfId="489"/>
    <cellStyle name="Output 6 11 2" xfId="961"/>
    <cellStyle name="Output 6 11 2 2" xfId="4661"/>
    <cellStyle name="Output 6 11 2 2 2" xfId="11447"/>
    <cellStyle name="Output 6 11 2 3" xfId="5920"/>
    <cellStyle name="Output 6 11 2 3 2" xfId="12706"/>
    <cellStyle name="Output 6 11 2 4" xfId="2775"/>
    <cellStyle name="Output 6 11 2 4 2" xfId="9580"/>
    <cellStyle name="Output 6 11 3" xfId="1357"/>
    <cellStyle name="Output 6 11 3 2" xfId="5057"/>
    <cellStyle name="Output 6 11 3 2 2" xfId="11843"/>
    <cellStyle name="Output 6 11 3 3" xfId="6526"/>
    <cellStyle name="Output 6 11 3 3 2" xfId="13311"/>
    <cellStyle name="Output 6 11 3 4" xfId="3171"/>
    <cellStyle name="Output 6 11 3 4 2" xfId="9970"/>
    <cellStyle name="Output 6 11 4" xfId="4189"/>
    <cellStyle name="Output 6 11 4 2" xfId="10975"/>
    <cellStyle name="Output 6 11 5" xfId="6536"/>
    <cellStyle name="Output 6 11 5 2" xfId="13321"/>
    <cellStyle name="Output 6 11 6" xfId="2306"/>
    <cellStyle name="Output 6 11 6 2" xfId="9132"/>
    <cellStyle name="Output 6 12" xfId="528"/>
    <cellStyle name="Output 6 12 2" xfId="1000"/>
    <cellStyle name="Output 6 12 2 2" xfId="4700"/>
    <cellStyle name="Output 6 12 2 2 2" xfId="11486"/>
    <cellStyle name="Output 6 12 2 3" xfId="7067"/>
    <cellStyle name="Output 6 12 2 3 2" xfId="13852"/>
    <cellStyle name="Output 6 12 2 4" xfId="2814"/>
    <cellStyle name="Output 6 12 2 4 2" xfId="9616"/>
    <cellStyle name="Output 6 12 3" xfId="1393"/>
    <cellStyle name="Output 6 12 3 2" xfId="5093"/>
    <cellStyle name="Output 6 12 3 2 2" xfId="11879"/>
    <cellStyle name="Output 6 12 3 3" xfId="5798"/>
    <cellStyle name="Output 6 12 3 3 2" xfId="12584"/>
    <cellStyle name="Output 6 12 3 4" xfId="3207"/>
    <cellStyle name="Output 6 12 3 4 2" xfId="10006"/>
    <cellStyle name="Output 6 12 4" xfId="4228"/>
    <cellStyle name="Output 6 12 4 2" xfId="11014"/>
    <cellStyle name="Output 6 12 5" xfId="7099"/>
    <cellStyle name="Output 6 12 5 2" xfId="13884"/>
    <cellStyle name="Output 6 12 6" xfId="2345"/>
    <cellStyle name="Output 6 12 6 2" xfId="9168"/>
    <cellStyle name="Output 6 13" xfId="621"/>
    <cellStyle name="Output 6 13 2" xfId="4321"/>
    <cellStyle name="Output 6 13 2 2" xfId="11107"/>
    <cellStyle name="Output 6 13 3" xfId="6389"/>
    <cellStyle name="Output 6 13 3 2" xfId="13175"/>
    <cellStyle name="Output 6 13 4" xfId="2435"/>
    <cellStyle name="Output 6 13 4 2" xfId="9253"/>
    <cellStyle name="Output 6 14" xfId="1040"/>
    <cellStyle name="Output 6 14 2" xfId="4740"/>
    <cellStyle name="Output 6 14 2 2" xfId="11526"/>
    <cellStyle name="Output 6 14 3" xfId="6245"/>
    <cellStyle name="Output 6 14 3 2" xfId="13031"/>
    <cellStyle name="Output 6 14 4" xfId="2854"/>
    <cellStyle name="Output 6 14 4 2" xfId="9653"/>
    <cellStyle name="Output 6 14 5" xfId="7957"/>
    <cellStyle name="Output 6 15" xfId="1469"/>
    <cellStyle name="Output 6 15 2" xfId="5169"/>
    <cellStyle name="Output 6 15 2 2" xfId="11955"/>
    <cellStyle name="Output 6 15 3" xfId="6138"/>
    <cellStyle name="Output 6 15 3 2" xfId="12924"/>
    <cellStyle name="Output 6 15 4" xfId="3283"/>
    <cellStyle name="Output 6 15 4 2" xfId="10082"/>
    <cellStyle name="Output 6 15 5" xfId="8368"/>
    <cellStyle name="Output 6 16" xfId="1532"/>
    <cellStyle name="Output 6 16 2" xfId="5232"/>
    <cellStyle name="Output 6 16 2 2" xfId="12018"/>
    <cellStyle name="Output 6 16 3" xfId="6834"/>
    <cellStyle name="Output 6 16 3 2" xfId="13619"/>
    <cellStyle name="Output 6 16 4" xfId="6518"/>
    <cellStyle name="Output 6 16 4 2" xfId="13303"/>
    <cellStyle name="Output 6 16 5" xfId="3346"/>
    <cellStyle name="Output 6 16 5 2" xfId="10145"/>
    <cellStyle name="Output 6 16 6" xfId="8431"/>
    <cellStyle name="Output 6 17" xfId="1520"/>
    <cellStyle name="Output 6 17 2" xfId="5220"/>
    <cellStyle name="Output 6 17 2 2" xfId="12006"/>
    <cellStyle name="Output 6 17 3" xfId="6822"/>
    <cellStyle name="Output 6 17 3 2" xfId="13607"/>
    <cellStyle name="Output 6 17 4" xfId="6653"/>
    <cellStyle name="Output 6 17 4 2" xfId="13438"/>
    <cellStyle name="Output 6 17 5" xfId="3334"/>
    <cellStyle name="Output 6 17 5 2" xfId="10133"/>
    <cellStyle name="Output 6 17 6" xfId="8419"/>
    <cellStyle name="Output 6 18" xfId="1528"/>
    <cellStyle name="Output 6 18 2" xfId="5228"/>
    <cellStyle name="Output 6 18 2 2" xfId="12014"/>
    <cellStyle name="Output 6 18 3" xfId="6830"/>
    <cellStyle name="Output 6 18 3 2" xfId="13615"/>
    <cellStyle name="Output 6 18 4" xfId="5805"/>
    <cellStyle name="Output 6 18 4 2" xfId="12591"/>
    <cellStyle name="Output 6 18 5" xfId="3342"/>
    <cellStyle name="Output 6 18 5 2" xfId="10141"/>
    <cellStyle name="Output 6 18 6" xfId="8427"/>
    <cellStyle name="Output 6 19" xfId="1547"/>
    <cellStyle name="Output 6 19 2" xfId="5247"/>
    <cellStyle name="Output 6 19 2 2" xfId="12033"/>
    <cellStyle name="Output 6 19 3" xfId="6849"/>
    <cellStyle name="Output 6 19 3 2" xfId="13634"/>
    <cellStyle name="Output 6 19 4" xfId="6413"/>
    <cellStyle name="Output 6 19 4 2" xfId="13199"/>
    <cellStyle name="Output 6 19 5" xfId="3361"/>
    <cellStyle name="Output 6 19 5 2" xfId="10157"/>
    <cellStyle name="Output 6 19 6" xfId="8443"/>
    <cellStyle name="Output 6 2" xfId="205"/>
    <cellStyle name="Output 6 2 2" xfId="677"/>
    <cellStyle name="Output 6 2 2 2" xfId="4377"/>
    <cellStyle name="Output 6 2 2 2 2" xfId="11163"/>
    <cellStyle name="Output 6 2 2 3" xfId="6076"/>
    <cellStyle name="Output 6 2 2 3 2" xfId="12862"/>
    <cellStyle name="Output 6 2 2 4" xfId="2491"/>
    <cellStyle name="Output 6 2 2 4 2" xfId="9308"/>
    <cellStyle name="Output 6 2 3" xfId="1085"/>
    <cellStyle name="Output 6 2 3 2" xfId="4785"/>
    <cellStyle name="Output 6 2 3 2 2" xfId="11571"/>
    <cellStyle name="Output 6 2 3 3" xfId="5857"/>
    <cellStyle name="Output 6 2 3 3 2" xfId="12643"/>
    <cellStyle name="Output 6 2 3 4" xfId="2899"/>
    <cellStyle name="Output 6 2 3 4 2" xfId="9698"/>
    <cellStyle name="Output 6 2 3 5" xfId="7998"/>
    <cellStyle name="Output 6 2 4" xfId="3905"/>
    <cellStyle name="Output 6 2 4 2" xfId="10691"/>
    <cellStyle name="Output 6 2 5" xfId="6553"/>
    <cellStyle name="Output 6 2 5 2" xfId="13338"/>
    <cellStyle name="Output 6 2 6" xfId="2022"/>
    <cellStyle name="Output 6 2 6 2" xfId="8860"/>
    <cellStyle name="Output 6 20" xfId="1609"/>
    <cellStyle name="Output 6 20 2" xfId="5309"/>
    <cellStyle name="Output 6 20 2 2" xfId="12095"/>
    <cellStyle name="Output 6 20 3" xfId="6911"/>
    <cellStyle name="Output 6 20 3 2" xfId="13696"/>
    <cellStyle name="Output 6 20 4" xfId="6707"/>
    <cellStyle name="Output 6 20 4 2" xfId="13492"/>
    <cellStyle name="Output 6 20 5" xfId="3423"/>
    <cellStyle name="Output 6 20 5 2" xfId="10219"/>
    <cellStyle name="Output 6 20 6" xfId="8505"/>
    <cellStyle name="Output 6 21" xfId="1678"/>
    <cellStyle name="Output 6 21 2" xfId="5378"/>
    <cellStyle name="Output 6 21 2 2" xfId="12164"/>
    <cellStyle name="Output 6 21 3" xfId="6980"/>
    <cellStyle name="Output 6 21 3 2" xfId="13765"/>
    <cellStyle name="Output 6 21 4" xfId="3710"/>
    <cellStyle name="Output 6 21 4 2" xfId="10498"/>
    <cellStyle name="Output 6 21 5" xfId="3492"/>
    <cellStyle name="Output 6 21 5 2" xfId="10288"/>
    <cellStyle name="Output 6 21 6" xfId="8574"/>
    <cellStyle name="Output 6 22" xfId="1638"/>
    <cellStyle name="Output 6 22 2" xfId="5338"/>
    <cellStyle name="Output 6 22 2 2" xfId="12124"/>
    <cellStyle name="Output 6 22 3" xfId="6940"/>
    <cellStyle name="Output 6 22 3 2" xfId="13725"/>
    <cellStyle name="Output 6 22 4" xfId="3793"/>
    <cellStyle name="Output 6 22 4 2" xfId="10580"/>
    <cellStyle name="Output 6 22 5" xfId="3452"/>
    <cellStyle name="Output 6 22 5 2" xfId="10248"/>
    <cellStyle name="Output 6 22 6" xfId="8534"/>
    <cellStyle name="Output 6 23" xfId="1729"/>
    <cellStyle name="Output 6 23 2" xfId="5429"/>
    <cellStyle name="Output 6 23 2 2" xfId="12215"/>
    <cellStyle name="Output 6 23 3" xfId="7243"/>
    <cellStyle name="Output 6 23 3 2" xfId="14028"/>
    <cellStyle name="Output 6 23 4" xfId="3543"/>
    <cellStyle name="Output 6 23 4 2" xfId="10339"/>
    <cellStyle name="Output 6 23 5" xfId="8625"/>
    <cellStyle name="Output 6 24" xfId="1775"/>
    <cellStyle name="Output 6 24 2" xfId="5475"/>
    <cellStyle name="Output 6 24 2 2" xfId="12261"/>
    <cellStyle name="Output 6 24 3" xfId="7289"/>
    <cellStyle name="Output 6 24 3 2" xfId="14074"/>
    <cellStyle name="Output 6 24 4" xfId="3589"/>
    <cellStyle name="Output 6 24 4 2" xfId="10385"/>
    <cellStyle name="Output 6 24 5" xfId="8671"/>
    <cellStyle name="Output 6 25" xfId="1763"/>
    <cellStyle name="Output 6 25 2" xfId="5463"/>
    <cellStyle name="Output 6 25 2 2" xfId="12249"/>
    <cellStyle name="Output 6 25 3" xfId="7277"/>
    <cellStyle name="Output 6 25 3 2" xfId="14062"/>
    <cellStyle name="Output 6 25 4" xfId="3577"/>
    <cellStyle name="Output 6 25 4 2" xfId="10373"/>
    <cellStyle name="Output 6 25 5" xfId="8659"/>
    <cellStyle name="Output 6 26" xfId="1724"/>
    <cellStyle name="Output 6 26 2" xfId="5424"/>
    <cellStyle name="Output 6 26 2 2" xfId="12210"/>
    <cellStyle name="Output 6 26 3" xfId="7238"/>
    <cellStyle name="Output 6 26 3 2" xfId="14023"/>
    <cellStyle name="Output 6 26 4" xfId="3538"/>
    <cellStyle name="Output 6 26 4 2" xfId="10334"/>
    <cellStyle name="Output 6 26 5" xfId="8620"/>
    <cellStyle name="Output 6 27" xfId="1836"/>
    <cellStyle name="Output 6 27 2" xfId="5536"/>
    <cellStyle name="Output 6 27 2 2" xfId="12322"/>
    <cellStyle name="Output 6 27 3" xfId="7347"/>
    <cellStyle name="Output 6 27 3 2" xfId="14132"/>
    <cellStyle name="Output 6 27 4" xfId="3646"/>
    <cellStyle name="Output 6 27 4 2" xfId="10439"/>
    <cellStyle name="Output 6 27 5" xfId="8729"/>
    <cellStyle name="Output 6 28" xfId="1829"/>
    <cellStyle name="Output 6 28 2" xfId="5529"/>
    <cellStyle name="Output 6 28 2 2" xfId="12315"/>
    <cellStyle name="Output 6 28 3" xfId="7340"/>
    <cellStyle name="Output 6 28 3 2" xfId="14125"/>
    <cellStyle name="Output 6 28 4" xfId="3641"/>
    <cellStyle name="Output 6 28 4 2" xfId="10434"/>
    <cellStyle name="Output 6 28 5" xfId="8722"/>
    <cellStyle name="Output 6 29" xfId="1860"/>
    <cellStyle name="Output 6 29 2" xfId="5560"/>
    <cellStyle name="Output 6 29 2 2" xfId="12346"/>
    <cellStyle name="Output 6 29 3" xfId="7371"/>
    <cellStyle name="Output 6 29 3 2" xfId="14156"/>
    <cellStyle name="Output 6 29 4" xfId="8753"/>
    <cellStyle name="Output 6 3" xfId="212"/>
    <cellStyle name="Output 6 3 2" xfId="684"/>
    <cellStyle name="Output 6 3 2 2" xfId="4384"/>
    <cellStyle name="Output 6 3 2 2 2" xfId="11170"/>
    <cellStyle name="Output 6 3 2 3" xfId="7064"/>
    <cellStyle name="Output 6 3 2 3 2" xfId="13849"/>
    <cellStyle name="Output 6 3 2 4" xfId="2498"/>
    <cellStyle name="Output 6 3 2 4 2" xfId="9315"/>
    <cellStyle name="Output 6 3 3" xfId="1092"/>
    <cellStyle name="Output 6 3 3 2" xfId="4792"/>
    <cellStyle name="Output 6 3 3 2 2" xfId="11578"/>
    <cellStyle name="Output 6 3 3 3" xfId="6527"/>
    <cellStyle name="Output 6 3 3 3 2" xfId="13312"/>
    <cellStyle name="Output 6 3 3 4" xfId="2906"/>
    <cellStyle name="Output 6 3 3 4 2" xfId="9705"/>
    <cellStyle name="Output 6 3 3 5" xfId="8005"/>
    <cellStyle name="Output 6 3 4" xfId="3912"/>
    <cellStyle name="Output 6 3 4 2" xfId="10698"/>
    <cellStyle name="Output 6 3 5" xfId="6149"/>
    <cellStyle name="Output 6 3 5 2" xfId="12935"/>
    <cellStyle name="Output 6 3 6" xfId="2029"/>
    <cellStyle name="Output 6 3 6 2" xfId="8867"/>
    <cellStyle name="Output 6 30" xfId="3823"/>
    <cellStyle name="Output 6 30 2" xfId="10610"/>
    <cellStyle name="Output 6 31" xfId="7011"/>
    <cellStyle name="Output 6 31 2" xfId="13796"/>
    <cellStyle name="Output 6 4" xfId="263"/>
    <cellStyle name="Output 6 4 2" xfId="735"/>
    <cellStyle name="Output 6 4 2 2" xfId="4435"/>
    <cellStyle name="Output 6 4 2 2 2" xfId="11221"/>
    <cellStyle name="Output 6 4 2 3" xfId="6731"/>
    <cellStyle name="Output 6 4 2 3 2" xfId="13516"/>
    <cellStyle name="Output 6 4 2 4" xfId="2549"/>
    <cellStyle name="Output 6 4 2 4 2" xfId="9363"/>
    <cellStyle name="Output 6 4 3" xfId="1140"/>
    <cellStyle name="Output 6 4 3 2" xfId="4840"/>
    <cellStyle name="Output 6 4 3 2 2" xfId="11626"/>
    <cellStyle name="Output 6 4 3 3" xfId="5670"/>
    <cellStyle name="Output 6 4 3 3 2" xfId="12456"/>
    <cellStyle name="Output 6 4 3 4" xfId="2954"/>
    <cellStyle name="Output 6 4 3 4 2" xfId="9753"/>
    <cellStyle name="Output 6 4 3 5" xfId="8053"/>
    <cellStyle name="Output 6 4 4" xfId="3963"/>
    <cellStyle name="Output 6 4 4 2" xfId="10749"/>
    <cellStyle name="Output 6 4 5" xfId="5724"/>
    <cellStyle name="Output 6 4 5 2" xfId="12510"/>
    <cellStyle name="Output 6 4 6" xfId="2080"/>
    <cellStyle name="Output 6 4 6 2" xfId="8915"/>
    <cellStyle name="Output 6 5" xfId="286"/>
    <cellStyle name="Output 6 5 2" xfId="758"/>
    <cellStyle name="Output 6 5 2 2" xfId="4458"/>
    <cellStyle name="Output 6 5 2 2 2" xfId="11244"/>
    <cellStyle name="Output 6 5 2 3" xfId="6134"/>
    <cellStyle name="Output 6 5 2 3 2" xfId="12920"/>
    <cellStyle name="Output 6 5 2 4" xfId="2572"/>
    <cellStyle name="Output 6 5 2 4 2" xfId="9386"/>
    <cellStyle name="Output 6 5 3" xfId="1163"/>
    <cellStyle name="Output 6 5 3 2" xfId="4863"/>
    <cellStyle name="Output 6 5 3 2 2" xfId="11649"/>
    <cellStyle name="Output 6 5 3 3" xfId="6610"/>
    <cellStyle name="Output 6 5 3 3 2" xfId="13395"/>
    <cellStyle name="Output 6 5 3 4" xfId="2977"/>
    <cellStyle name="Output 6 5 3 4 2" xfId="9776"/>
    <cellStyle name="Output 6 5 3 5" xfId="8076"/>
    <cellStyle name="Output 6 5 4" xfId="3986"/>
    <cellStyle name="Output 6 5 4 2" xfId="10772"/>
    <cellStyle name="Output 6 5 5" xfId="6649"/>
    <cellStyle name="Output 6 5 5 2" xfId="13434"/>
    <cellStyle name="Output 6 5 6" xfId="2103"/>
    <cellStyle name="Output 6 5 6 2" xfId="8938"/>
    <cellStyle name="Output 6 6" xfId="326"/>
    <cellStyle name="Output 6 6 2" xfId="798"/>
    <cellStyle name="Output 6 6 2 2" xfId="4498"/>
    <cellStyle name="Output 6 6 2 2 2" xfId="11284"/>
    <cellStyle name="Output 6 6 2 3" xfId="6129"/>
    <cellStyle name="Output 6 6 2 3 2" xfId="12915"/>
    <cellStyle name="Output 6 6 2 4" xfId="2612"/>
    <cellStyle name="Output 6 6 2 4 2" xfId="9423"/>
    <cellStyle name="Output 6 6 3" xfId="1200"/>
    <cellStyle name="Output 6 6 3 2" xfId="4900"/>
    <cellStyle name="Output 6 6 3 2 2" xfId="11686"/>
    <cellStyle name="Output 6 6 3 3" xfId="6637"/>
    <cellStyle name="Output 6 6 3 3 2" xfId="13422"/>
    <cellStyle name="Output 6 6 3 4" xfId="3014"/>
    <cellStyle name="Output 6 6 3 4 2" xfId="9813"/>
    <cellStyle name="Output 6 6 3 5" xfId="8113"/>
    <cellStyle name="Output 6 6 4" xfId="4026"/>
    <cellStyle name="Output 6 6 4 2" xfId="10812"/>
    <cellStyle name="Output 6 6 5" xfId="6286"/>
    <cellStyle name="Output 6 6 5 2" xfId="13072"/>
    <cellStyle name="Output 6 6 6" xfId="2143"/>
    <cellStyle name="Output 6 6 6 2" xfId="8975"/>
    <cellStyle name="Output 6 7" xfId="362"/>
    <cellStyle name="Output 6 7 2" xfId="834"/>
    <cellStyle name="Output 6 7 2 2" xfId="4534"/>
    <cellStyle name="Output 6 7 2 2 2" xfId="11320"/>
    <cellStyle name="Output 6 7 2 3" xfId="6429"/>
    <cellStyle name="Output 6 7 2 3 2" xfId="13215"/>
    <cellStyle name="Output 6 7 2 4" xfId="2648"/>
    <cellStyle name="Output 6 7 2 4 2" xfId="9459"/>
    <cellStyle name="Output 6 7 3" xfId="1236"/>
    <cellStyle name="Output 6 7 3 2" xfId="4936"/>
    <cellStyle name="Output 6 7 3 2 2" xfId="11722"/>
    <cellStyle name="Output 6 7 3 3" xfId="6673"/>
    <cellStyle name="Output 6 7 3 3 2" xfId="13458"/>
    <cellStyle name="Output 6 7 3 4" xfId="3050"/>
    <cellStyle name="Output 6 7 3 4 2" xfId="9849"/>
    <cellStyle name="Output 6 7 3 5" xfId="8149"/>
    <cellStyle name="Output 6 7 4" xfId="4062"/>
    <cellStyle name="Output 6 7 4 2" xfId="10848"/>
    <cellStyle name="Output 6 7 5" xfId="6670"/>
    <cellStyle name="Output 6 7 5 2" xfId="13455"/>
    <cellStyle name="Output 6 7 6" xfId="2179"/>
    <cellStyle name="Output 6 7 6 2" xfId="9011"/>
    <cellStyle name="Output 6 8" xfId="409"/>
    <cellStyle name="Output 6 8 2" xfId="881"/>
    <cellStyle name="Output 6 8 2 2" xfId="4581"/>
    <cellStyle name="Output 6 8 2 2 2" xfId="11367"/>
    <cellStyle name="Output 6 8 2 3" xfId="6270"/>
    <cellStyle name="Output 6 8 2 3 2" xfId="13056"/>
    <cellStyle name="Output 6 8 2 4" xfId="2695"/>
    <cellStyle name="Output 6 8 2 4 2" xfId="9503"/>
    <cellStyle name="Output 6 8 3" xfId="1280"/>
    <cellStyle name="Output 6 8 3 2" xfId="4980"/>
    <cellStyle name="Output 6 8 3 2 2" xfId="11766"/>
    <cellStyle name="Output 6 8 3 3" xfId="6236"/>
    <cellStyle name="Output 6 8 3 3 2" xfId="13022"/>
    <cellStyle name="Output 6 8 3 4" xfId="3094"/>
    <cellStyle name="Output 6 8 3 4 2" xfId="9893"/>
    <cellStyle name="Output 6 8 3 5" xfId="8193"/>
    <cellStyle name="Output 6 8 4" xfId="4109"/>
    <cellStyle name="Output 6 8 4 2" xfId="10895"/>
    <cellStyle name="Output 6 8 5" xfId="6641"/>
    <cellStyle name="Output 6 8 5 2" xfId="13426"/>
    <cellStyle name="Output 6 8 6" xfId="2226"/>
    <cellStyle name="Output 6 8 6 2" xfId="9055"/>
    <cellStyle name="Output 6 9" xfId="450"/>
    <cellStyle name="Output 6 9 2" xfId="922"/>
    <cellStyle name="Output 6 9 2 2" xfId="4622"/>
    <cellStyle name="Output 6 9 2 2 2" xfId="11408"/>
    <cellStyle name="Output 6 9 2 3" xfId="7030"/>
    <cellStyle name="Output 6 9 2 3 2" xfId="13815"/>
    <cellStyle name="Output 6 9 2 4" xfId="2736"/>
    <cellStyle name="Output 6 9 2 4 2" xfId="9541"/>
    <cellStyle name="Output 6 9 3" xfId="1318"/>
    <cellStyle name="Output 6 9 3 2" xfId="5018"/>
    <cellStyle name="Output 6 9 3 2 2" xfId="11804"/>
    <cellStyle name="Output 6 9 3 3" xfId="5698"/>
    <cellStyle name="Output 6 9 3 3 2" xfId="12484"/>
    <cellStyle name="Output 6 9 3 4" xfId="3132"/>
    <cellStyle name="Output 6 9 3 4 2" xfId="9931"/>
    <cellStyle name="Output 6 9 3 5" xfId="8231"/>
    <cellStyle name="Output 6 9 4" xfId="4150"/>
    <cellStyle name="Output 6 9 4 2" xfId="10936"/>
    <cellStyle name="Output 6 9 5" xfId="6294"/>
    <cellStyle name="Output 6 9 5 2" xfId="13080"/>
    <cellStyle name="Output 6 9 6" xfId="2267"/>
    <cellStyle name="Output 6 9 6 2" xfId="9093"/>
    <cellStyle name="Output 7" xfId="144"/>
    <cellStyle name="Output 7 2" xfId="630"/>
    <cellStyle name="Output 7 2 2" xfId="4330"/>
    <cellStyle name="Output 7 2 2 2" xfId="11116"/>
    <cellStyle name="Output 7 2 3" xfId="6832"/>
    <cellStyle name="Output 7 2 3 2" xfId="13617"/>
    <cellStyle name="Output 7 2 4" xfId="2444"/>
    <cellStyle name="Output 7 2 4 2" xfId="9262"/>
    <cellStyle name="Output 7 3" xfId="1044"/>
    <cellStyle name="Output 7 3 2" xfId="4744"/>
    <cellStyle name="Output 7 3 2 2" xfId="11530"/>
    <cellStyle name="Output 7 3 3" xfId="5784"/>
    <cellStyle name="Output 7 3 3 2" xfId="12570"/>
    <cellStyle name="Output 7 3 4" xfId="2858"/>
    <cellStyle name="Output 7 3 4 2" xfId="9657"/>
    <cellStyle name="Output 7 4" xfId="3845"/>
    <cellStyle name="Output 7 4 2" xfId="10632"/>
    <cellStyle name="Output 7 5" xfId="6125"/>
    <cellStyle name="Output 7 5 2" xfId="12911"/>
    <cellStyle name="Output 7 6" xfId="1986"/>
    <cellStyle name="Output 7 6 2" xfId="8826"/>
    <cellStyle name="Output 7 7" xfId="7463"/>
    <cellStyle name="Output 8" xfId="404"/>
    <cellStyle name="Output 8 2" xfId="876"/>
    <cellStyle name="Output 8 2 2" xfId="4576"/>
    <cellStyle name="Output 8 2 2 2" xfId="11362"/>
    <cellStyle name="Output 8 2 3" xfId="3712"/>
    <cellStyle name="Output 8 2 3 2" xfId="10500"/>
    <cellStyle name="Output 8 2 4" xfId="2690"/>
    <cellStyle name="Output 8 2 4 2" xfId="9498"/>
    <cellStyle name="Output 8 3" xfId="1275"/>
    <cellStyle name="Output 8 3 2" xfId="4975"/>
    <cellStyle name="Output 8 3 2 2" xfId="11761"/>
    <cellStyle name="Output 8 3 3" xfId="5969"/>
    <cellStyle name="Output 8 3 3 2" xfId="12755"/>
    <cellStyle name="Output 8 3 4" xfId="3089"/>
    <cellStyle name="Output 8 3 4 2" xfId="9888"/>
    <cellStyle name="Output 8 3 5" xfId="8188"/>
    <cellStyle name="Output 8 4" xfId="4104"/>
    <cellStyle name="Output 8 4 2" xfId="10890"/>
    <cellStyle name="Output 8 5" xfId="5967"/>
    <cellStyle name="Output 8 5 2" xfId="12753"/>
    <cellStyle name="Output 8 6" xfId="2221"/>
    <cellStyle name="Output 8 6 2" xfId="9050"/>
    <cellStyle name="Output 9" xfId="579"/>
    <cellStyle name="Output 9 2" xfId="4279"/>
    <cellStyle name="Output 9 2 2" xfId="11065"/>
    <cellStyle name="Output 9 3" xfId="5958"/>
    <cellStyle name="Output 9 3 2" xfId="12744"/>
    <cellStyle name="Output 9 4" xfId="2395"/>
    <cellStyle name="Output 9 4 2" xfId="9215"/>
    <cellStyle name="Percent" xfId="2" builtinId="5"/>
    <cellStyle name="Percent 2" xfId="110"/>
    <cellStyle name="Percent 2 2" xfId="162"/>
    <cellStyle name="Percent 3" xfId="84"/>
    <cellStyle name="Percent 3 2" xfId="14226"/>
    <cellStyle name="Percent 4" xfId="87"/>
    <cellStyle name="Percent 5" xfId="1973"/>
    <cellStyle name="Percent 6" xfId="1929"/>
    <cellStyle name="Percent 7" xfId="45"/>
    <cellStyle name="Title 2" xfId="134"/>
    <cellStyle name="Title 3" xfId="99"/>
    <cellStyle name="Title 4" xfId="1974"/>
    <cellStyle name="Title 5" xfId="46"/>
    <cellStyle name="Title 6" xfId="14222"/>
    <cellStyle name="Total 10" xfId="1437"/>
    <cellStyle name="Total 10 2" xfId="5137"/>
    <cellStyle name="Total 10 2 2" xfId="11923"/>
    <cellStyle name="Total 10 3" xfId="6743"/>
    <cellStyle name="Total 10 3 2" xfId="13528"/>
    <cellStyle name="Total 10 4" xfId="6493"/>
    <cellStyle name="Total 10 4 2" xfId="13278"/>
    <cellStyle name="Total 10 5" xfId="3251"/>
    <cellStyle name="Total 10 5 2" xfId="10050"/>
    <cellStyle name="Total 10 6" xfId="8336"/>
    <cellStyle name="Total 11" xfId="1570"/>
    <cellStyle name="Total 11 2" xfId="5270"/>
    <cellStyle name="Total 11 2 2" xfId="12056"/>
    <cellStyle name="Total 11 3" xfId="6872"/>
    <cellStyle name="Total 11 3 2" xfId="13657"/>
    <cellStyle name="Total 11 4" xfId="6265"/>
    <cellStyle name="Total 11 4 2" xfId="13051"/>
    <cellStyle name="Total 11 5" xfId="3384"/>
    <cellStyle name="Total 11 5 2" xfId="10180"/>
    <cellStyle name="Total 11 6" xfId="8466"/>
    <cellStyle name="Total 12" xfId="1975"/>
    <cellStyle name="Total 12 2" xfId="8822"/>
    <cellStyle name="Total 13" xfId="3749"/>
    <cellStyle name="Total 13 2" xfId="10536"/>
    <cellStyle name="Total 14" xfId="47"/>
    <cellStyle name="Total 2" xfId="118"/>
    <cellStyle name="Total 2 10" xfId="368"/>
    <cellStyle name="Total 2 10 2" xfId="840"/>
    <cellStyle name="Total 2 10 2 2" xfId="4540"/>
    <cellStyle name="Total 2 10 2 2 2" xfId="11326"/>
    <cellStyle name="Total 2 10 2 3" xfId="6626"/>
    <cellStyle name="Total 2 10 2 3 2" xfId="13411"/>
    <cellStyle name="Total 2 10 2 4" xfId="2654"/>
    <cellStyle name="Total 2 10 2 4 2" xfId="9465"/>
    <cellStyle name="Total 2 10 3" xfId="1242"/>
    <cellStyle name="Total 2 10 3 2" xfId="4942"/>
    <cellStyle name="Total 2 10 3 2 2" xfId="11728"/>
    <cellStyle name="Total 2 10 3 3" xfId="3767"/>
    <cellStyle name="Total 2 10 3 3 2" xfId="10554"/>
    <cellStyle name="Total 2 10 3 4" xfId="3056"/>
    <cellStyle name="Total 2 10 3 4 2" xfId="9855"/>
    <cellStyle name="Total 2 10 3 5" xfId="8155"/>
    <cellStyle name="Total 2 10 4" xfId="4068"/>
    <cellStyle name="Total 2 10 4 2" xfId="10854"/>
    <cellStyle name="Total 2 10 5" xfId="3727"/>
    <cellStyle name="Total 2 10 5 2" xfId="10515"/>
    <cellStyle name="Total 2 10 6" xfId="2185"/>
    <cellStyle name="Total 2 10 6 2" xfId="9017"/>
    <cellStyle name="Total 2 11" xfId="415"/>
    <cellStyle name="Total 2 11 2" xfId="887"/>
    <cellStyle name="Total 2 11 2 2" xfId="4587"/>
    <cellStyle name="Total 2 11 2 2 2" xfId="11373"/>
    <cellStyle name="Total 2 11 2 3" xfId="6194"/>
    <cellStyle name="Total 2 11 2 3 2" xfId="12980"/>
    <cellStyle name="Total 2 11 2 4" xfId="2701"/>
    <cellStyle name="Total 2 11 2 4 2" xfId="9509"/>
    <cellStyle name="Total 2 11 3" xfId="1286"/>
    <cellStyle name="Total 2 11 3 2" xfId="4986"/>
    <cellStyle name="Total 2 11 3 2 2" xfId="11772"/>
    <cellStyle name="Total 2 11 3 3" xfId="7151"/>
    <cellStyle name="Total 2 11 3 3 2" xfId="13936"/>
    <cellStyle name="Total 2 11 3 4" xfId="3100"/>
    <cellStyle name="Total 2 11 3 4 2" xfId="9899"/>
    <cellStyle name="Total 2 11 3 5" xfId="8199"/>
    <cellStyle name="Total 2 11 4" xfId="4115"/>
    <cellStyle name="Total 2 11 4 2" xfId="10901"/>
    <cellStyle name="Total 2 11 5" xfId="6569"/>
    <cellStyle name="Total 2 11 5 2" xfId="13354"/>
    <cellStyle name="Total 2 11 6" xfId="2232"/>
    <cellStyle name="Total 2 11 6 2" xfId="9061"/>
    <cellStyle name="Total 2 12" xfId="456"/>
    <cellStyle name="Total 2 12 2" xfId="928"/>
    <cellStyle name="Total 2 12 2 2" xfId="4628"/>
    <cellStyle name="Total 2 12 2 2 2" xfId="11414"/>
    <cellStyle name="Total 2 12 2 3" xfId="5845"/>
    <cellStyle name="Total 2 12 2 3 2" xfId="12631"/>
    <cellStyle name="Total 2 12 2 4" xfId="2742"/>
    <cellStyle name="Total 2 12 2 4 2" xfId="9547"/>
    <cellStyle name="Total 2 12 3" xfId="1324"/>
    <cellStyle name="Total 2 12 3 2" xfId="5024"/>
    <cellStyle name="Total 2 12 3 2 2" xfId="11810"/>
    <cellStyle name="Total 2 12 3 3" xfId="7120"/>
    <cellStyle name="Total 2 12 3 3 2" xfId="13905"/>
    <cellStyle name="Total 2 12 3 4" xfId="3138"/>
    <cellStyle name="Total 2 12 3 4 2" xfId="9937"/>
    <cellStyle name="Total 2 12 3 5" xfId="8237"/>
    <cellStyle name="Total 2 12 4" xfId="4156"/>
    <cellStyle name="Total 2 12 4 2" xfId="10942"/>
    <cellStyle name="Total 2 12 5" xfId="6213"/>
    <cellStyle name="Total 2 12 5 2" xfId="12999"/>
    <cellStyle name="Total 2 12 6" xfId="2273"/>
    <cellStyle name="Total 2 12 6 2" xfId="9099"/>
    <cellStyle name="Total 2 13" xfId="495"/>
    <cellStyle name="Total 2 13 2" xfId="967"/>
    <cellStyle name="Total 2 13 2 2" xfId="4667"/>
    <cellStyle name="Total 2 13 2 2 2" xfId="11453"/>
    <cellStyle name="Total 2 13 2 3" xfId="6358"/>
    <cellStyle name="Total 2 13 2 3 2" xfId="13144"/>
    <cellStyle name="Total 2 13 2 4" xfId="2781"/>
    <cellStyle name="Total 2 13 2 4 2" xfId="9586"/>
    <cellStyle name="Total 2 13 3" xfId="1363"/>
    <cellStyle name="Total 2 13 3 2" xfId="5063"/>
    <cellStyle name="Total 2 13 3 2 2" xfId="11849"/>
    <cellStyle name="Total 2 13 3 3" xfId="6460"/>
    <cellStyle name="Total 2 13 3 3 2" xfId="13245"/>
    <cellStyle name="Total 2 13 3 4" xfId="3177"/>
    <cellStyle name="Total 2 13 3 4 2" xfId="9976"/>
    <cellStyle name="Total 2 13 3 5" xfId="8274"/>
    <cellStyle name="Total 2 13 4" xfId="4195"/>
    <cellStyle name="Total 2 13 4 2" xfId="10981"/>
    <cellStyle name="Total 2 13 5" xfId="6481"/>
    <cellStyle name="Total 2 13 5 2" xfId="13266"/>
    <cellStyle name="Total 2 13 6" xfId="2312"/>
    <cellStyle name="Total 2 13 6 2" xfId="9138"/>
    <cellStyle name="Total 2 14" xfId="534"/>
    <cellStyle name="Total 2 14 2" xfId="1006"/>
    <cellStyle name="Total 2 14 2 2" xfId="4706"/>
    <cellStyle name="Total 2 14 2 2 2" xfId="11492"/>
    <cellStyle name="Total 2 14 2 3" xfId="5993"/>
    <cellStyle name="Total 2 14 2 3 2" xfId="12779"/>
    <cellStyle name="Total 2 14 2 4" xfId="2820"/>
    <cellStyle name="Total 2 14 2 4 2" xfId="9622"/>
    <cellStyle name="Total 2 14 3" xfId="1399"/>
    <cellStyle name="Total 2 14 3 2" xfId="5099"/>
    <cellStyle name="Total 2 14 3 2 2" xfId="11885"/>
    <cellStyle name="Total 2 14 3 3" xfId="5691"/>
    <cellStyle name="Total 2 14 3 3 2" xfId="12477"/>
    <cellStyle name="Total 2 14 3 4" xfId="3213"/>
    <cellStyle name="Total 2 14 3 4 2" xfId="10012"/>
    <cellStyle name="Total 2 14 4" xfId="4234"/>
    <cellStyle name="Total 2 14 4 2" xfId="11020"/>
    <cellStyle name="Total 2 14 5" xfId="6794"/>
    <cellStyle name="Total 2 14 5 2" xfId="13579"/>
    <cellStyle name="Total 2 14 6" xfId="2351"/>
    <cellStyle name="Total 2 14 6 2" xfId="9174"/>
    <cellStyle name="Total 2 15" xfId="617"/>
    <cellStyle name="Total 2 15 2" xfId="4317"/>
    <cellStyle name="Total 2 15 2 2" xfId="11103"/>
    <cellStyle name="Total 2 15 3" xfId="6415"/>
    <cellStyle name="Total 2 15 3 2" xfId="13201"/>
    <cellStyle name="Total 2 15 4" xfId="2432"/>
    <cellStyle name="Total 2 15 4 2" xfId="9250"/>
    <cellStyle name="Total 2 16" xfId="1037"/>
    <cellStyle name="Total 2 16 2" xfId="4737"/>
    <cellStyle name="Total 2 16 2 2" xfId="11523"/>
    <cellStyle name="Total 2 16 3" xfId="6284"/>
    <cellStyle name="Total 2 16 3 2" xfId="13070"/>
    <cellStyle name="Total 2 16 4" xfId="2851"/>
    <cellStyle name="Total 2 16 4 2" xfId="9650"/>
    <cellStyle name="Total 2 17" xfId="1476"/>
    <cellStyle name="Total 2 17 2" xfId="5176"/>
    <cellStyle name="Total 2 17 2 2" xfId="11962"/>
    <cellStyle name="Total 2 17 3" xfId="5662"/>
    <cellStyle name="Total 2 17 3 2" xfId="12448"/>
    <cellStyle name="Total 2 17 4" xfId="3290"/>
    <cellStyle name="Total 2 17 4 2" xfId="10089"/>
    <cellStyle name="Total 2 17 5" xfId="8375"/>
    <cellStyle name="Total 2 18" xfId="1442"/>
    <cellStyle name="Total 2 18 2" xfId="5142"/>
    <cellStyle name="Total 2 18 2 2" xfId="11928"/>
    <cellStyle name="Total 2 18 3" xfId="6748"/>
    <cellStyle name="Total 2 18 3 2" xfId="13533"/>
    <cellStyle name="Total 2 18 4" xfId="5710"/>
    <cellStyle name="Total 2 18 4 2" xfId="12496"/>
    <cellStyle name="Total 2 18 5" xfId="3256"/>
    <cellStyle name="Total 2 18 5 2" xfId="10055"/>
    <cellStyle name="Total 2 18 6" xfId="8341"/>
    <cellStyle name="Total 2 19" xfId="1448"/>
    <cellStyle name="Total 2 19 2" xfId="5148"/>
    <cellStyle name="Total 2 19 2 2" xfId="11934"/>
    <cellStyle name="Total 2 19 3" xfId="6754"/>
    <cellStyle name="Total 2 19 3 2" xfId="13539"/>
    <cellStyle name="Total 2 19 4" xfId="7136"/>
    <cellStyle name="Total 2 19 4 2" xfId="13921"/>
    <cellStyle name="Total 2 19 5" xfId="3262"/>
    <cellStyle name="Total 2 19 5 2" xfId="10061"/>
    <cellStyle name="Total 2 19 6" xfId="8347"/>
    <cellStyle name="Total 2 2" xfId="95"/>
    <cellStyle name="Total 2 2 10" xfId="467"/>
    <cellStyle name="Total 2 2 10 2" xfId="939"/>
    <cellStyle name="Total 2 2 10 2 2" xfId="4639"/>
    <cellStyle name="Total 2 2 10 2 2 2" xfId="11425"/>
    <cellStyle name="Total 2 2 10 2 3" xfId="6143"/>
    <cellStyle name="Total 2 2 10 2 3 2" xfId="12929"/>
    <cellStyle name="Total 2 2 10 2 4" xfId="2753"/>
    <cellStyle name="Total 2 2 10 2 4 2" xfId="9558"/>
    <cellStyle name="Total 2 2 10 3" xfId="1335"/>
    <cellStyle name="Total 2 2 10 3 2" xfId="5035"/>
    <cellStyle name="Total 2 2 10 3 2 2" xfId="11821"/>
    <cellStyle name="Total 2 2 10 3 3" xfId="6700"/>
    <cellStyle name="Total 2 2 10 3 3 2" xfId="13485"/>
    <cellStyle name="Total 2 2 10 3 4" xfId="3149"/>
    <cellStyle name="Total 2 2 10 3 4 2" xfId="9948"/>
    <cellStyle name="Total 2 2 10 3 5" xfId="8248"/>
    <cellStyle name="Total 2 2 10 4" xfId="4167"/>
    <cellStyle name="Total 2 2 10 4 2" xfId="10953"/>
    <cellStyle name="Total 2 2 10 5" xfId="6444"/>
    <cellStyle name="Total 2 2 10 5 2" xfId="13229"/>
    <cellStyle name="Total 2 2 10 6" xfId="2284"/>
    <cellStyle name="Total 2 2 10 6 2" xfId="9110"/>
    <cellStyle name="Total 2 2 11" xfId="509"/>
    <cellStyle name="Total 2 2 11 2" xfId="981"/>
    <cellStyle name="Total 2 2 11 2 2" xfId="4681"/>
    <cellStyle name="Total 2 2 11 2 2 2" xfId="11467"/>
    <cellStyle name="Total 2 2 11 2 3" xfId="4339"/>
    <cellStyle name="Total 2 2 11 2 3 2" xfId="11125"/>
    <cellStyle name="Total 2 2 11 2 4" xfId="2795"/>
    <cellStyle name="Total 2 2 11 2 4 2" xfId="9600"/>
    <cellStyle name="Total 2 2 11 3" xfId="1377"/>
    <cellStyle name="Total 2 2 11 3 2" xfId="5077"/>
    <cellStyle name="Total 2 2 11 3 2 2" xfId="11863"/>
    <cellStyle name="Total 2 2 11 3 3" xfId="6014"/>
    <cellStyle name="Total 2 2 11 3 3 2" xfId="12800"/>
    <cellStyle name="Total 2 2 11 3 4" xfId="3191"/>
    <cellStyle name="Total 2 2 11 3 4 2" xfId="9990"/>
    <cellStyle name="Total 2 2 11 3 5" xfId="8288"/>
    <cellStyle name="Total 2 2 11 4" xfId="4209"/>
    <cellStyle name="Total 2 2 11 4 2" xfId="10995"/>
    <cellStyle name="Total 2 2 11 5" xfId="5854"/>
    <cellStyle name="Total 2 2 11 5 2" xfId="12640"/>
    <cellStyle name="Total 2 2 11 6" xfId="2326"/>
    <cellStyle name="Total 2 2 11 6 2" xfId="9152"/>
    <cellStyle name="Total 2 2 12" xfId="548"/>
    <cellStyle name="Total 2 2 12 2" xfId="1020"/>
    <cellStyle name="Total 2 2 12 2 2" xfId="4720"/>
    <cellStyle name="Total 2 2 12 2 2 2" xfId="11506"/>
    <cellStyle name="Total 2 2 12 2 3" xfId="7069"/>
    <cellStyle name="Total 2 2 12 2 3 2" xfId="13854"/>
    <cellStyle name="Total 2 2 12 2 4" xfId="2834"/>
    <cellStyle name="Total 2 2 12 2 4 2" xfId="9636"/>
    <cellStyle name="Total 2 2 12 3" xfId="1413"/>
    <cellStyle name="Total 2 2 12 3 2" xfId="5113"/>
    <cellStyle name="Total 2 2 12 3 2 2" xfId="11899"/>
    <cellStyle name="Total 2 2 12 3 3" xfId="6058"/>
    <cellStyle name="Total 2 2 12 3 3 2" xfId="12844"/>
    <cellStyle name="Total 2 2 12 3 4" xfId="3227"/>
    <cellStyle name="Total 2 2 12 3 4 2" xfId="10026"/>
    <cellStyle name="Total 2 2 12 3 5" xfId="8315"/>
    <cellStyle name="Total 2 2 12 4" xfId="4248"/>
    <cellStyle name="Total 2 2 12 4 2" xfId="11034"/>
    <cellStyle name="Total 2 2 12 5" xfId="6271"/>
    <cellStyle name="Total 2 2 12 5 2" xfId="13057"/>
    <cellStyle name="Total 2 2 12 6" xfId="2365"/>
    <cellStyle name="Total 2 2 12 6 2" xfId="9188"/>
    <cellStyle name="Total 2 2 13" xfId="604"/>
    <cellStyle name="Total 2 2 13 2" xfId="4304"/>
    <cellStyle name="Total 2 2 13 2 2" xfId="11090"/>
    <cellStyle name="Total 2 2 13 3" xfId="5738"/>
    <cellStyle name="Total 2 2 13 3 2" xfId="12524"/>
    <cellStyle name="Total 2 2 13 4" xfId="2419"/>
    <cellStyle name="Total 2 2 13 4 2" xfId="9238"/>
    <cellStyle name="Total 2 2 14" xfId="625"/>
    <cellStyle name="Total 2 2 14 2" xfId="4325"/>
    <cellStyle name="Total 2 2 14 2 2" xfId="11111"/>
    <cellStyle name="Total 2 2 14 3" xfId="5954"/>
    <cellStyle name="Total 2 2 14 3 2" xfId="12740"/>
    <cellStyle name="Total 2 2 14 4" xfId="2439"/>
    <cellStyle name="Total 2 2 14 4 2" xfId="9257"/>
    <cellStyle name="Total 2 2 14 5" xfId="7728"/>
    <cellStyle name="Total 2 2 15" xfId="1517"/>
    <cellStyle name="Total 2 2 15 2" xfId="5217"/>
    <cellStyle name="Total 2 2 15 2 2" xfId="12003"/>
    <cellStyle name="Total 2 2 15 3" xfId="6343"/>
    <cellStyle name="Total 2 2 15 3 2" xfId="13129"/>
    <cellStyle name="Total 2 2 15 4" xfId="3331"/>
    <cellStyle name="Total 2 2 15 4 2" xfId="10130"/>
    <cellStyle name="Total 2 2 15 5" xfId="8416"/>
    <cellStyle name="Total 2 2 16" xfId="1432"/>
    <cellStyle name="Total 2 2 16 2" xfId="5132"/>
    <cellStyle name="Total 2 2 16 2 2" xfId="11918"/>
    <cellStyle name="Total 2 2 16 3" xfId="6738"/>
    <cellStyle name="Total 2 2 16 3 2" xfId="13523"/>
    <cellStyle name="Total 2 2 16 4" xfId="6216"/>
    <cellStyle name="Total 2 2 16 4 2" xfId="13002"/>
    <cellStyle name="Total 2 2 16 5" xfId="3246"/>
    <cellStyle name="Total 2 2 16 5 2" xfId="10045"/>
    <cellStyle name="Total 2 2 16 6" xfId="8331"/>
    <cellStyle name="Total 2 2 17" xfId="1555"/>
    <cellStyle name="Total 2 2 17 2" xfId="5255"/>
    <cellStyle name="Total 2 2 17 2 2" xfId="12041"/>
    <cellStyle name="Total 2 2 17 3" xfId="6857"/>
    <cellStyle name="Total 2 2 17 3 2" xfId="13642"/>
    <cellStyle name="Total 2 2 17 4" xfId="5956"/>
    <cellStyle name="Total 2 2 17 4 2" xfId="12742"/>
    <cellStyle name="Total 2 2 17 5" xfId="3369"/>
    <cellStyle name="Total 2 2 17 5 2" xfId="10165"/>
    <cellStyle name="Total 2 2 17 6" xfId="8451"/>
    <cellStyle name="Total 2 2 18" xfId="1589"/>
    <cellStyle name="Total 2 2 18 2" xfId="5289"/>
    <cellStyle name="Total 2 2 18 2 2" xfId="12075"/>
    <cellStyle name="Total 2 2 18 3" xfId="6891"/>
    <cellStyle name="Total 2 2 18 3 2" xfId="13676"/>
    <cellStyle name="Total 2 2 18 4" xfId="7106"/>
    <cellStyle name="Total 2 2 18 4 2" xfId="13891"/>
    <cellStyle name="Total 2 2 18 5" xfId="3403"/>
    <cellStyle name="Total 2 2 18 5 2" xfId="10199"/>
    <cellStyle name="Total 2 2 18 6" xfId="8485"/>
    <cellStyle name="Total 2 2 19" xfId="1641"/>
    <cellStyle name="Total 2 2 19 2" xfId="5341"/>
    <cellStyle name="Total 2 2 19 2 2" xfId="12127"/>
    <cellStyle name="Total 2 2 19 3" xfId="6943"/>
    <cellStyle name="Total 2 2 19 3 2" xfId="13728"/>
    <cellStyle name="Total 2 2 19 4" xfId="4617"/>
    <cellStyle name="Total 2 2 19 4 2" xfId="11403"/>
    <cellStyle name="Total 2 2 19 5" xfId="3455"/>
    <cellStyle name="Total 2 2 19 5 2" xfId="10251"/>
    <cellStyle name="Total 2 2 19 6" xfId="8537"/>
    <cellStyle name="Total 2 2 2" xfId="185"/>
    <cellStyle name="Total 2 2 2 2" xfId="657"/>
    <cellStyle name="Total 2 2 2 2 2" xfId="4357"/>
    <cellStyle name="Total 2 2 2 2 2 2" xfId="11143"/>
    <cellStyle name="Total 2 2 2 2 3" xfId="4223"/>
    <cellStyle name="Total 2 2 2 2 3 2" xfId="11009"/>
    <cellStyle name="Total 2 2 2 2 4" xfId="2471"/>
    <cellStyle name="Total 2 2 2 2 4 2" xfId="9288"/>
    <cellStyle name="Total 2 2 2 3" xfId="1065"/>
    <cellStyle name="Total 2 2 2 3 2" xfId="4765"/>
    <cellStyle name="Total 2 2 2 3 2 2" xfId="11551"/>
    <cellStyle name="Total 2 2 2 3 3" xfId="6072"/>
    <cellStyle name="Total 2 2 2 3 3 2" xfId="12858"/>
    <cellStyle name="Total 2 2 2 3 4" xfId="2879"/>
    <cellStyle name="Total 2 2 2 3 4 2" xfId="9678"/>
    <cellStyle name="Total 2 2 2 3 5" xfId="7978"/>
    <cellStyle name="Total 2 2 2 4" xfId="3885"/>
    <cellStyle name="Total 2 2 2 4 2" xfId="10671"/>
    <cellStyle name="Total 2 2 2 5" xfId="6028"/>
    <cellStyle name="Total 2 2 2 5 2" xfId="12814"/>
    <cellStyle name="Total 2 2 2 6" xfId="2002"/>
    <cellStyle name="Total 2 2 2 6 2" xfId="8840"/>
    <cellStyle name="Total 2 2 20" xfId="1616"/>
    <cellStyle name="Total 2 2 20 2" xfId="5316"/>
    <cellStyle name="Total 2 2 20 2 2" xfId="12102"/>
    <cellStyle name="Total 2 2 20 3" xfId="6918"/>
    <cellStyle name="Total 2 2 20 3 2" xfId="13703"/>
    <cellStyle name="Total 2 2 20 4" xfId="6290"/>
    <cellStyle name="Total 2 2 20 4 2" xfId="13076"/>
    <cellStyle name="Total 2 2 20 5" xfId="3430"/>
    <cellStyle name="Total 2 2 20 5 2" xfId="10226"/>
    <cellStyle name="Total 2 2 20 6" xfId="8512"/>
    <cellStyle name="Total 2 2 21" xfId="1679"/>
    <cellStyle name="Total 2 2 21 2" xfId="5379"/>
    <cellStyle name="Total 2 2 21 2 2" xfId="12165"/>
    <cellStyle name="Total 2 2 21 3" xfId="6981"/>
    <cellStyle name="Total 2 2 21 3 2" xfId="13766"/>
    <cellStyle name="Total 2 2 21 4" xfId="3785"/>
    <cellStyle name="Total 2 2 21 4 2" xfId="10572"/>
    <cellStyle name="Total 2 2 21 5" xfId="3493"/>
    <cellStyle name="Total 2 2 21 5 2" xfId="10289"/>
    <cellStyle name="Total 2 2 21 6" xfId="8575"/>
    <cellStyle name="Total 2 2 22" xfId="1694"/>
    <cellStyle name="Total 2 2 22 2" xfId="5394"/>
    <cellStyle name="Total 2 2 22 2 2" xfId="12180"/>
    <cellStyle name="Total 2 2 22 3" xfId="6996"/>
    <cellStyle name="Total 2 2 22 3 2" xfId="13781"/>
    <cellStyle name="Total 2 2 22 4" xfId="7208"/>
    <cellStyle name="Total 2 2 22 4 2" xfId="13993"/>
    <cellStyle name="Total 2 2 22 5" xfId="3508"/>
    <cellStyle name="Total 2 2 22 5 2" xfId="10304"/>
    <cellStyle name="Total 2 2 22 6" xfId="8590"/>
    <cellStyle name="Total 2 2 23" xfId="1761"/>
    <cellStyle name="Total 2 2 23 2" xfId="5461"/>
    <cellStyle name="Total 2 2 23 2 2" xfId="12247"/>
    <cellStyle name="Total 2 2 23 3" xfId="7275"/>
    <cellStyle name="Total 2 2 23 3 2" xfId="14060"/>
    <cellStyle name="Total 2 2 23 4" xfId="3575"/>
    <cellStyle name="Total 2 2 23 4 2" xfId="10371"/>
    <cellStyle name="Total 2 2 23 5" xfId="8657"/>
    <cellStyle name="Total 2 2 24" xfId="1702"/>
    <cellStyle name="Total 2 2 24 2" xfId="5402"/>
    <cellStyle name="Total 2 2 24 2 2" xfId="12188"/>
    <cellStyle name="Total 2 2 24 3" xfId="7216"/>
    <cellStyle name="Total 2 2 24 3 2" xfId="14001"/>
    <cellStyle name="Total 2 2 24 4" xfId="3516"/>
    <cellStyle name="Total 2 2 24 4 2" xfId="10312"/>
    <cellStyle name="Total 2 2 24 5" xfId="8598"/>
    <cellStyle name="Total 2 2 25" xfId="1787"/>
    <cellStyle name="Total 2 2 25 2" xfId="5487"/>
    <cellStyle name="Total 2 2 25 2 2" xfId="12273"/>
    <cellStyle name="Total 2 2 25 3" xfId="7298"/>
    <cellStyle name="Total 2 2 25 3 2" xfId="14083"/>
    <cellStyle name="Total 2 2 25 4" xfId="3601"/>
    <cellStyle name="Total 2 2 25 4 2" xfId="10394"/>
    <cellStyle name="Total 2 2 25 5" xfId="8680"/>
    <cellStyle name="Total 2 2 26" xfId="1803"/>
    <cellStyle name="Total 2 2 26 2" xfId="5503"/>
    <cellStyle name="Total 2 2 26 2 2" xfId="12289"/>
    <cellStyle name="Total 2 2 26 3" xfId="7314"/>
    <cellStyle name="Total 2 2 26 3 2" xfId="14099"/>
    <cellStyle name="Total 2 2 26 4" xfId="3617"/>
    <cellStyle name="Total 2 2 26 4 2" xfId="10410"/>
    <cellStyle name="Total 2 2 26 5" xfId="8696"/>
    <cellStyle name="Total 2 2 27" xfId="1857"/>
    <cellStyle name="Total 2 2 27 2" xfId="5557"/>
    <cellStyle name="Total 2 2 27 2 2" xfId="12343"/>
    <cellStyle name="Total 2 2 27 3" xfId="7368"/>
    <cellStyle name="Total 2 2 27 3 2" xfId="14153"/>
    <cellStyle name="Total 2 2 27 4" xfId="3663"/>
    <cellStyle name="Total 2 2 27 4 2" xfId="10455"/>
    <cellStyle name="Total 2 2 27 5" xfId="8750"/>
    <cellStyle name="Total 2 2 28" xfId="1847"/>
    <cellStyle name="Total 2 2 28 2" xfId="5547"/>
    <cellStyle name="Total 2 2 28 2 2" xfId="12333"/>
    <cellStyle name="Total 2 2 28 3" xfId="7358"/>
    <cellStyle name="Total 2 2 28 3 2" xfId="14143"/>
    <cellStyle name="Total 2 2 28 4" xfId="3656"/>
    <cellStyle name="Total 2 2 28 4 2" xfId="10448"/>
    <cellStyle name="Total 2 2 28 5" xfId="8740"/>
    <cellStyle name="Total 2 2 29" xfId="1901"/>
    <cellStyle name="Total 2 2 29 2" xfId="5600"/>
    <cellStyle name="Total 2 2 29 2 2" xfId="12386"/>
    <cellStyle name="Total 2 2 29 3" xfId="7409"/>
    <cellStyle name="Total 2 2 29 3 2" xfId="14194"/>
    <cellStyle name="Total 2 2 29 4" xfId="8791"/>
    <cellStyle name="Total 2 2 3" xfId="232"/>
    <cellStyle name="Total 2 2 3 2" xfId="704"/>
    <cellStyle name="Total 2 2 3 2 2" xfId="4404"/>
    <cellStyle name="Total 2 2 3 2 2 2" xfId="11190"/>
    <cellStyle name="Total 2 2 3 2 3" xfId="5896"/>
    <cellStyle name="Total 2 2 3 2 3 2" xfId="12682"/>
    <cellStyle name="Total 2 2 3 2 4" xfId="2518"/>
    <cellStyle name="Total 2 2 3 2 4 2" xfId="9335"/>
    <cellStyle name="Total 2 2 3 3" xfId="1112"/>
    <cellStyle name="Total 2 2 3 3 2" xfId="4812"/>
    <cellStyle name="Total 2 2 3 3 2 2" xfId="11598"/>
    <cellStyle name="Total 2 2 3 3 3" xfId="6036"/>
    <cellStyle name="Total 2 2 3 3 3 2" xfId="12822"/>
    <cellStyle name="Total 2 2 3 3 4" xfId="2926"/>
    <cellStyle name="Total 2 2 3 3 4 2" xfId="9725"/>
    <cellStyle name="Total 2 2 3 3 5" xfId="8025"/>
    <cellStyle name="Total 2 2 3 4" xfId="3932"/>
    <cellStyle name="Total 2 2 3 4 2" xfId="10718"/>
    <cellStyle name="Total 2 2 3 5" xfId="5959"/>
    <cellStyle name="Total 2 2 3 5 2" xfId="12745"/>
    <cellStyle name="Total 2 2 3 6" xfId="2049"/>
    <cellStyle name="Total 2 2 3 6 2" xfId="8887"/>
    <cellStyle name="Total 2 2 30" xfId="3796"/>
    <cellStyle name="Total 2 2 30 2" xfId="10583"/>
    <cellStyle name="Total 2 2 31" xfId="5909"/>
    <cellStyle name="Total 2 2 31 2" xfId="12695"/>
    <cellStyle name="Total 2 2 4" xfId="291"/>
    <cellStyle name="Total 2 2 4 2" xfId="763"/>
    <cellStyle name="Total 2 2 4 2 2" xfId="4463"/>
    <cellStyle name="Total 2 2 4 2 2 2" xfId="11249"/>
    <cellStyle name="Total 2 2 4 2 3" xfId="7148"/>
    <cellStyle name="Total 2 2 4 2 3 2" xfId="13933"/>
    <cellStyle name="Total 2 2 4 2 4" xfId="2577"/>
    <cellStyle name="Total 2 2 4 2 4 2" xfId="9391"/>
    <cellStyle name="Total 2 2 4 3" xfId="1168"/>
    <cellStyle name="Total 2 2 4 3 2" xfId="4868"/>
    <cellStyle name="Total 2 2 4 3 2 2" xfId="11654"/>
    <cellStyle name="Total 2 2 4 3 3" xfId="5796"/>
    <cellStyle name="Total 2 2 4 3 3 2" xfId="12582"/>
    <cellStyle name="Total 2 2 4 3 4" xfId="2982"/>
    <cellStyle name="Total 2 2 4 3 4 2" xfId="9781"/>
    <cellStyle name="Total 2 2 4 3 5" xfId="8081"/>
    <cellStyle name="Total 2 2 4 4" xfId="3991"/>
    <cellStyle name="Total 2 2 4 4 2" xfId="10777"/>
    <cellStyle name="Total 2 2 4 5" xfId="6390"/>
    <cellStyle name="Total 2 2 4 5 2" xfId="13176"/>
    <cellStyle name="Total 2 2 4 6" xfId="2108"/>
    <cellStyle name="Total 2 2 4 6 2" xfId="8943"/>
    <cellStyle name="Total 2 2 5" xfId="310"/>
    <cellStyle name="Total 2 2 5 2" xfId="782"/>
    <cellStyle name="Total 2 2 5 2 2" xfId="4482"/>
    <cellStyle name="Total 2 2 5 2 2 2" xfId="11268"/>
    <cellStyle name="Total 2 2 5 2 3" xfId="6643"/>
    <cellStyle name="Total 2 2 5 2 3 2" xfId="13428"/>
    <cellStyle name="Total 2 2 5 2 4" xfId="2596"/>
    <cellStyle name="Total 2 2 5 2 4 2" xfId="9407"/>
    <cellStyle name="Total 2 2 5 3" xfId="1184"/>
    <cellStyle name="Total 2 2 5 3 2" xfId="4884"/>
    <cellStyle name="Total 2 2 5 3 2 2" xfId="11670"/>
    <cellStyle name="Total 2 2 5 3 3" xfId="7031"/>
    <cellStyle name="Total 2 2 5 3 3 2" xfId="13816"/>
    <cellStyle name="Total 2 2 5 3 4" xfId="2998"/>
    <cellStyle name="Total 2 2 5 3 4 2" xfId="9797"/>
    <cellStyle name="Total 2 2 5 3 5" xfId="8097"/>
    <cellStyle name="Total 2 2 5 4" xfId="4010"/>
    <cellStyle name="Total 2 2 5 4 2" xfId="10796"/>
    <cellStyle name="Total 2 2 5 5" xfId="4005"/>
    <cellStyle name="Total 2 2 5 5 2" xfId="10791"/>
    <cellStyle name="Total 2 2 5 6" xfId="2127"/>
    <cellStyle name="Total 2 2 5 6 2" xfId="8959"/>
    <cellStyle name="Total 2 2 6" xfId="346"/>
    <cellStyle name="Total 2 2 6 2" xfId="818"/>
    <cellStyle name="Total 2 2 6 2 2" xfId="4518"/>
    <cellStyle name="Total 2 2 6 2 2 2" xfId="11304"/>
    <cellStyle name="Total 2 2 6 2 3" xfId="6679"/>
    <cellStyle name="Total 2 2 6 2 3 2" xfId="13464"/>
    <cellStyle name="Total 2 2 6 2 4" xfId="2632"/>
    <cellStyle name="Total 2 2 6 2 4 2" xfId="9443"/>
    <cellStyle name="Total 2 2 6 3" xfId="1220"/>
    <cellStyle name="Total 2 2 6 3 2" xfId="4920"/>
    <cellStyle name="Total 2 2 6 3 2 2" xfId="11706"/>
    <cellStyle name="Total 2 2 6 3 3" xfId="5660"/>
    <cellStyle name="Total 2 2 6 3 3 2" xfId="12446"/>
    <cellStyle name="Total 2 2 6 3 4" xfId="3034"/>
    <cellStyle name="Total 2 2 6 3 4 2" xfId="9833"/>
    <cellStyle name="Total 2 2 6 3 5" xfId="8133"/>
    <cellStyle name="Total 2 2 6 4" xfId="4046"/>
    <cellStyle name="Total 2 2 6 4 2" xfId="10832"/>
    <cellStyle name="Total 2 2 6 5" xfId="7143"/>
    <cellStyle name="Total 2 2 6 5 2" xfId="13928"/>
    <cellStyle name="Total 2 2 6 6" xfId="2163"/>
    <cellStyle name="Total 2 2 6 6 2" xfId="8995"/>
    <cellStyle name="Total 2 2 7" xfId="382"/>
    <cellStyle name="Total 2 2 7 2" xfId="854"/>
    <cellStyle name="Total 2 2 7 2 2" xfId="4554"/>
    <cellStyle name="Total 2 2 7 2 2 2" xfId="11340"/>
    <cellStyle name="Total 2 2 7 2 3" xfId="5729"/>
    <cellStyle name="Total 2 2 7 2 3 2" xfId="12515"/>
    <cellStyle name="Total 2 2 7 2 4" xfId="2668"/>
    <cellStyle name="Total 2 2 7 2 4 2" xfId="9479"/>
    <cellStyle name="Total 2 2 7 3" xfId="1256"/>
    <cellStyle name="Total 2 2 7 3 2" xfId="4956"/>
    <cellStyle name="Total 2 2 7 3 2 2" xfId="11742"/>
    <cellStyle name="Total 2 2 7 3 3" xfId="3804"/>
    <cellStyle name="Total 2 2 7 3 3 2" xfId="10591"/>
    <cellStyle name="Total 2 2 7 3 4" xfId="3070"/>
    <cellStyle name="Total 2 2 7 3 4 2" xfId="9869"/>
    <cellStyle name="Total 2 2 7 3 5" xfId="8169"/>
    <cellStyle name="Total 2 2 7 4" xfId="4082"/>
    <cellStyle name="Total 2 2 7 4 2" xfId="10868"/>
    <cellStyle name="Total 2 2 7 5" xfId="6171"/>
    <cellStyle name="Total 2 2 7 5 2" xfId="12957"/>
    <cellStyle name="Total 2 2 7 6" xfId="2199"/>
    <cellStyle name="Total 2 2 7 6 2" xfId="9031"/>
    <cellStyle name="Total 2 2 8" xfId="431"/>
    <cellStyle name="Total 2 2 8 2" xfId="903"/>
    <cellStyle name="Total 2 2 8 2 2" xfId="4603"/>
    <cellStyle name="Total 2 2 8 2 2 2" xfId="11389"/>
    <cellStyle name="Total 2 2 8 2 3" xfId="7002"/>
    <cellStyle name="Total 2 2 8 2 3 2" xfId="13787"/>
    <cellStyle name="Total 2 2 8 2 4" xfId="2717"/>
    <cellStyle name="Total 2 2 8 2 4 2" xfId="9525"/>
    <cellStyle name="Total 2 2 8 3" xfId="1302"/>
    <cellStyle name="Total 2 2 8 3 2" xfId="5002"/>
    <cellStyle name="Total 2 2 8 3 2 2" xfId="11788"/>
    <cellStyle name="Total 2 2 8 3 3" xfId="6283"/>
    <cellStyle name="Total 2 2 8 3 3 2" xfId="13069"/>
    <cellStyle name="Total 2 2 8 3 4" xfId="3116"/>
    <cellStyle name="Total 2 2 8 3 4 2" xfId="9915"/>
    <cellStyle name="Total 2 2 8 3 5" xfId="8215"/>
    <cellStyle name="Total 2 2 8 4" xfId="4131"/>
    <cellStyle name="Total 2 2 8 4 2" xfId="10917"/>
    <cellStyle name="Total 2 2 8 5" xfId="7130"/>
    <cellStyle name="Total 2 2 8 5 2" xfId="13915"/>
    <cellStyle name="Total 2 2 8 6" xfId="2248"/>
    <cellStyle name="Total 2 2 8 6 2" xfId="9077"/>
    <cellStyle name="Total 2 2 9" xfId="471"/>
    <cellStyle name="Total 2 2 9 2" xfId="943"/>
    <cellStyle name="Total 2 2 9 2 2" xfId="4643"/>
    <cellStyle name="Total 2 2 9 2 2 2" xfId="11429"/>
    <cellStyle name="Total 2 2 9 2 3" xfId="5673"/>
    <cellStyle name="Total 2 2 9 2 3 2" xfId="12459"/>
    <cellStyle name="Total 2 2 9 2 4" xfId="2757"/>
    <cellStyle name="Total 2 2 9 2 4 2" xfId="9562"/>
    <cellStyle name="Total 2 2 9 3" xfId="1339"/>
    <cellStyle name="Total 2 2 9 3 2" xfId="5039"/>
    <cellStyle name="Total 2 2 9 3 2 2" xfId="11825"/>
    <cellStyle name="Total 2 2 9 3 3" xfId="6319"/>
    <cellStyle name="Total 2 2 9 3 3 2" xfId="13105"/>
    <cellStyle name="Total 2 2 9 3 4" xfId="3153"/>
    <cellStyle name="Total 2 2 9 3 4 2" xfId="9952"/>
    <cellStyle name="Total 2 2 9 3 5" xfId="8252"/>
    <cellStyle name="Total 2 2 9 4" xfId="4171"/>
    <cellStyle name="Total 2 2 9 4 2" xfId="10957"/>
    <cellStyle name="Total 2 2 9 5" xfId="7149"/>
    <cellStyle name="Total 2 2 9 5 2" xfId="13934"/>
    <cellStyle name="Total 2 2 9 6" xfId="2288"/>
    <cellStyle name="Total 2 2 9 6 2" xfId="9114"/>
    <cellStyle name="Total 2 20" xfId="1505"/>
    <cellStyle name="Total 2 20 2" xfId="5205"/>
    <cellStyle name="Total 2 20 2 2" xfId="11991"/>
    <cellStyle name="Total 2 20 3" xfId="6807"/>
    <cellStyle name="Total 2 20 3 2" xfId="13592"/>
    <cellStyle name="Total 2 20 4" xfId="7081"/>
    <cellStyle name="Total 2 20 4 2" xfId="13866"/>
    <cellStyle name="Total 2 20 5" xfId="3319"/>
    <cellStyle name="Total 2 20 5 2" xfId="10118"/>
    <cellStyle name="Total 2 20 6" xfId="8404"/>
    <cellStyle name="Total 2 21" xfId="1653"/>
    <cellStyle name="Total 2 21 2" xfId="5353"/>
    <cellStyle name="Total 2 21 2 2" xfId="12139"/>
    <cellStyle name="Total 2 21 3" xfId="6955"/>
    <cellStyle name="Total 2 21 3 2" xfId="13740"/>
    <cellStyle name="Total 2 21 4" xfId="4222"/>
    <cellStyle name="Total 2 21 4 2" xfId="11008"/>
    <cellStyle name="Total 2 21 5" xfId="3467"/>
    <cellStyle name="Total 2 21 5 2" xfId="10263"/>
    <cellStyle name="Total 2 21 6" xfId="8549"/>
    <cellStyle name="Total 2 22" xfId="1588"/>
    <cellStyle name="Total 2 22 2" xfId="5288"/>
    <cellStyle name="Total 2 22 2 2" xfId="12074"/>
    <cellStyle name="Total 2 22 3" xfId="6890"/>
    <cellStyle name="Total 2 22 3 2" xfId="13675"/>
    <cellStyle name="Total 2 22 4" xfId="7179"/>
    <cellStyle name="Total 2 22 4 2" xfId="13964"/>
    <cellStyle name="Total 2 22 5" xfId="3402"/>
    <cellStyle name="Total 2 22 5 2" xfId="10198"/>
    <cellStyle name="Total 2 22 6" xfId="8484"/>
    <cellStyle name="Total 2 23" xfId="1587"/>
    <cellStyle name="Total 2 23 2" xfId="5287"/>
    <cellStyle name="Total 2 23 2 2" xfId="12073"/>
    <cellStyle name="Total 2 23 3" xfId="6889"/>
    <cellStyle name="Total 2 23 3 2" xfId="13674"/>
    <cellStyle name="Total 2 23 4" xfId="7195"/>
    <cellStyle name="Total 2 23 4 2" xfId="13980"/>
    <cellStyle name="Total 2 23 5" xfId="3401"/>
    <cellStyle name="Total 2 23 5 2" xfId="10197"/>
    <cellStyle name="Total 2 23 6" xfId="8483"/>
    <cellStyle name="Total 2 24" xfId="1735"/>
    <cellStyle name="Total 2 24 2" xfId="5435"/>
    <cellStyle name="Total 2 24 2 2" xfId="12221"/>
    <cellStyle name="Total 2 24 3" xfId="7249"/>
    <cellStyle name="Total 2 24 3 2" xfId="14034"/>
    <cellStyle name="Total 2 24 4" xfId="3549"/>
    <cellStyle name="Total 2 24 4 2" xfId="10345"/>
    <cellStyle name="Total 2 24 5" xfId="8631"/>
    <cellStyle name="Total 2 25" xfId="1709"/>
    <cellStyle name="Total 2 25 2" xfId="5409"/>
    <cellStyle name="Total 2 25 2 2" xfId="12195"/>
    <cellStyle name="Total 2 25 3" xfId="7223"/>
    <cellStyle name="Total 2 25 3 2" xfId="14008"/>
    <cellStyle name="Total 2 25 4" xfId="3523"/>
    <cellStyle name="Total 2 25 4 2" xfId="10319"/>
    <cellStyle name="Total 2 25 5" xfId="8605"/>
    <cellStyle name="Total 2 26" xfId="1714"/>
    <cellStyle name="Total 2 26 2" xfId="5414"/>
    <cellStyle name="Total 2 26 2 2" xfId="12200"/>
    <cellStyle name="Total 2 26 3" xfId="7228"/>
    <cellStyle name="Total 2 26 3 2" xfId="14013"/>
    <cellStyle name="Total 2 26 4" xfId="3528"/>
    <cellStyle name="Total 2 26 4 2" xfId="10324"/>
    <cellStyle name="Total 2 26 5" xfId="8610"/>
    <cellStyle name="Total 2 27" xfId="1865"/>
    <cellStyle name="Total 2 27 2" xfId="5565"/>
    <cellStyle name="Total 2 27 2 2" xfId="12351"/>
    <cellStyle name="Total 2 27 3" xfId="7376"/>
    <cellStyle name="Total 2 27 3 2" xfId="14161"/>
    <cellStyle name="Total 2 27 4" xfId="3670"/>
    <cellStyle name="Total 2 27 4 2" xfId="10462"/>
    <cellStyle name="Total 2 27 5" xfId="8758"/>
    <cellStyle name="Total 2 28" xfId="1820"/>
    <cellStyle name="Total 2 28 2" xfId="5520"/>
    <cellStyle name="Total 2 28 2 2" xfId="12306"/>
    <cellStyle name="Total 2 28 3" xfId="7331"/>
    <cellStyle name="Total 2 28 3 2" xfId="14116"/>
    <cellStyle name="Total 2 28 4" xfId="3632"/>
    <cellStyle name="Total 2 28 4 2" xfId="10425"/>
    <cellStyle name="Total 2 28 5" xfId="8713"/>
    <cellStyle name="Total 2 29" xfId="1895"/>
    <cellStyle name="Total 2 29 2" xfId="5594"/>
    <cellStyle name="Total 2 29 2 2" xfId="12380"/>
    <cellStyle name="Total 2 29 3" xfId="7403"/>
    <cellStyle name="Total 2 29 3 2" xfId="14188"/>
    <cellStyle name="Total 2 29 4" xfId="8785"/>
    <cellStyle name="Total 2 3" xfId="69"/>
    <cellStyle name="Total 2 3 10" xfId="484"/>
    <cellStyle name="Total 2 3 10 2" xfId="956"/>
    <cellStyle name="Total 2 3 10 2 2" xfId="4656"/>
    <cellStyle name="Total 2 3 10 2 2 2" xfId="11442"/>
    <cellStyle name="Total 2 3 10 2 3" xfId="6718"/>
    <cellStyle name="Total 2 3 10 2 3 2" xfId="13503"/>
    <cellStyle name="Total 2 3 10 2 4" xfId="2770"/>
    <cellStyle name="Total 2 3 10 2 4 2" xfId="9575"/>
    <cellStyle name="Total 2 3 10 3" xfId="1352"/>
    <cellStyle name="Total 2 3 10 3 2" xfId="5052"/>
    <cellStyle name="Total 2 3 10 3 2 2" xfId="11838"/>
    <cellStyle name="Total 2 3 10 3 3" xfId="6231"/>
    <cellStyle name="Total 2 3 10 3 3 2" xfId="13017"/>
    <cellStyle name="Total 2 3 10 3 4" xfId="3166"/>
    <cellStyle name="Total 2 3 10 3 4 2" xfId="9965"/>
    <cellStyle name="Total 2 3 10 3 5" xfId="8265"/>
    <cellStyle name="Total 2 3 10 4" xfId="4184"/>
    <cellStyle name="Total 2 3 10 4 2" xfId="10970"/>
    <cellStyle name="Total 2 3 10 5" xfId="5946"/>
    <cellStyle name="Total 2 3 10 5 2" xfId="12732"/>
    <cellStyle name="Total 2 3 10 6" xfId="2301"/>
    <cellStyle name="Total 2 3 10 6 2" xfId="9127"/>
    <cellStyle name="Total 2 3 11" xfId="513"/>
    <cellStyle name="Total 2 3 11 2" xfId="985"/>
    <cellStyle name="Total 2 3 11 2 2" xfId="4685"/>
    <cellStyle name="Total 2 3 11 2 2 2" xfId="11471"/>
    <cellStyle name="Total 2 3 11 2 3" xfId="6835"/>
    <cellStyle name="Total 2 3 11 2 3 2" xfId="13620"/>
    <cellStyle name="Total 2 3 11 2 4" xfId="2799"/>
    <cellStyle name="Total 2 3 11 2 4 2" xfId="9604"/>
    <cellStyle name="Total 2 3 11 3" xfId="1381"/>
    <cellStyle name="Total 2 3 11 3 2" xfId="5081"/>
    <cellStyle name="Total 2 3 11 3 2 2" xfId="11867"/>
    <cellStyle name="Total 2 3 11 3 3" xfId="6696"/>
    <cellStyle name="Total 2 3 11 3 3 2" xfId="13481"/>
    <cellStyle name="Total 2 3 11 3 4" xfId="3195"/>
    <cellStyle name="Total 2 3 11 3 4 2" xfId="9994"/>
    <cellStyle name="Total 2 3 11 3 5" xfId="8292"/>
    <cellStyle name="Total 2 3 11 4" xfId="4213"/>
    <cellStyle name="Total 2 3 11 4 2" xfId="10999"/>
    <cellStyle name="Total 2 3 11 5" xfId="6556"/>
    <cellStyle name="Total 2 3 11 5 2" xfId="13341"/>
    <cellStyle name="Total 2 3 11 6" xfId="2330"/>
    <cellStyle name="Total 2 3 11 6 2" xfId="9156"/>
    <cellStyle name="Total 2 3 12" xfId="552"/>
    <cellStyle name="Total 2 3 12 2" xfId="1024"/>
    <cellStyle name="Total 2 3 12 2 2" xfId="4724"/>
    <cellStyle name="Total 2 3 12 2 2 2" xfId="11510"/>
    <cellStyle name="Total 2 3 12 2 3" xfId="3757"/>
    <cellStyle name="Total 2 3 12 2 3 2" xfId="10544"/>
    <cellStyle name="Total 2 3 12 2 4" xfId="2838"/>
    <cellStyle name="Total 2 3 12 2 4 2" xfId="9640"/>
    <cellStyle name="Total 2 3 12 3" xfId="1417"/>
    <cellStyle name="Total 2 3 12 3 2" xfId="5117"/>
    <cellStyle name="Total 2 3 12 3 2 2" xfId="11903"/>
    <cellStyle name="Total 2 3 12 3 3" xfId="5990"/>
    <cellStyle name="Total 2 3 12 3 3 2" xfId="12776"/>
    <cellStyle name="Total 2 3 12 3 4" xfId="3231"/>
    <cellStyle name="Total 2 3 12 3 4 2" xfId="10030"/>
    <cellStyle name="Total 2 3 12 3 5" xfId="8318"/>
    <cellStyle name="Total 2 3 12 4" xfId="4252"/>
    <cellStyle name="Total 2 3 12 4 2" xfId="11038"/>
    <cellStyle name="Total 2 3 12 5" xfId="5807"/>
    <cellStyle name="Total 2 3 12 5 2" xfId="12593"/>
    <cellStyle name="Total 2 3 12 6" xfId="2369"/>
    <cellStyle name="Total 2 3 12 6 2" xfId="9192"/>
    <cellStyle name="Total 2 3 13" xfId="592"/>
    <cellStyle name="Total 2 3 13 2" xfId="4292"/>
    <cellStyle name="Total 2 3 13 2 2" xfId="11078"/>
    <cellStyle name="Total 2 3 13 3" xfId="5884"/>
    <cellStyle name="Total 2 3 13 3 2" xfId="12670"/>
    <cellStyle name="Total 2 3 13 4" xfId="2407"/>
    <cellStyle name="Total 2 3 13 4 2" xfId="9226"/>
    <cellStyle name="Total 2 3 14" xfId="599"/>
    <cellStyle name="Total 2 3 14 2" xfId="4299"/>
    <cellStyle name="Total 2 3 14 2 2" xfId="11085"/>
    <cellStyle name="Total 2 3 14 3" xfId="6548"/>
    <cellStyle name="Total 2 3 14 3 2" xfId="13333"/>
    <cellStyle name="Total 2 3 14 4" xfId="2414"/>
    <cellStyle name="Total 2 3 14 4 2" xfId="9233"/>
    <cellStyle name="Total 2 3 14 5" xfId="7712"/>
    <cellStyle name="Total 2 3 15" xfId="1522"/>
    <cellStyle name="Total 2 3 15 2" xfId="5222"/>
    <cellStyle name="Total 2 3 15 2 2" xfId="12008"/>
    <cellStyle name="Total 2 3 15 3" xfId="5886"/>
    <cellStyle name="Total 2 3 15 3 2" xfId="12672"/>
    <cellStyle name="Total 2 3 15 4" xfId="3336"/>
    <cellStyle name="Total 2 3 15 4 2" xfId="10135"/>
    <cellStyle name="Total 2 3 15 5" xfId="8421"/>
    <cellStyle name="Total 2 3 16" xfId="1429"/>
    <cellStyle name="Total 2 3 16 2" xfId="5129"/>
    <cellStyle name="Total 2 3 16 2 2" xfId="11915"/>
    <cellStyle name="Total 2 3 16 3" xfId="6735"/>
    <cellStyle name="Total 2 3 16 3 2" xfId="13520"/>
    <cellStyle name="Total 2 3 16 4" xfId="6259"/>
    <cellStyle name="Total 2 3 16 4 2" xfId="13045"/>
    <cellStyle name="Total 2 3 16 5" xfId="3243"/>
    <cellStyle name="Total 2 3 16 5 2" xfId="10042"/>
    <cellStyle name="Total 2 3 16 6" xfId="8328"/>
    <cellStyle name="Total 2 3 17" xfId="1561"/>
    <cellStyle name="Total 2 3 17 2" xfId="5261"/>
    <cellStyle name="Total 2 3 17 2 2" xfId="12047"/>
    <cellStyle name="Total 2 3 17 3" xfId="6863"/>
    <cellStyle name="Total 2 3 17 3 2" xfId="13648"/>
    <cellStyle name="Total 2 3 17 4" xfId="7134"/>
    <cellStyle name="Total 2 3 17 4 2" xfId="13919"/>
    <cellStyle name="Total 2 3 17 5" xfId="3375"/>
    <cellStyle name="Total 2 3 17 5 2" xfId="10171"/>
    <cellStyle name="Total 2 3 17 6" xfId="8457"/>
    <cellStyle name="Total 2 3 18" xfId="1595"/>
    <cellStyle name="Total 2 3 18 2" xfId="5295"/>
    <cellStyle name="Total 2 3 18 2 2" xfId="12081"/>
    <cellStyle name="Total 2 3 18 3" xfId="6897"/>
    <cellStyle name="Total 2 3 18 3 2" xfId="13682"/>
    <cellStyle name="Total 2 3 18 4" xfId="5637"/>
    <cellStyle name="Total 2 3 18 4 2" xfId="12423"/>
    <cellStyle name="Total 2 3 18 5" xfId="3409"/>
    <cellStyle name="Total 2 3 18 5 2" xfId="10205"/>
    <cellStyle name="Total 2 3 18 6" xfId="8491"/>
    <cellStyle name="Total 2 3 19" xfId="1645"/>
    <cellStyle name="Total 2 3 19 2" xfId="5345"/>
    <cellStyle name="Total 2 3 19 2 2" xfId="12131"/>
    <cellStyle name="Total 2 3 19 3" xfId="6947"/>
    <cellStyle name="Total 2 3 19 3 2" xfId="13732"/>
    <cellStyle name="Total 2 3 19 4" xfId="4567"/>
    <cellStyle name="Total 2 3 19 4 2" xfId="11353"/>
    <cellStyle name="Total 2 3 19 5" xfId="3459"/>
    <cellStyle name="Total 2 3 19 5 2" xfId="10255"/>
    <cellStyle name="Total 2 3 19 6" xfId="8541"/>
    <cellStyle name="Total 2 3 2" xfId="181"/>
    <cellStyle name="Total 2 3 2 2" xfId="653"/>
    <cellStyle name="Total 2 3 2 2 2" xfId="4353"/>
    <cellStyle name="Total 2 3 2 2 2 2" xfId="11139"/>
    <cellStyle name="Total 2 3 2 2 3" xfId="6242"/>
    <cellStyle name="Total 2 3 2 2 3 2" xfId="13028"/>
    <cellStyle name="Total 2 3 2 2 4" xfId="2467"/>
    <cellStyle name="Total 2 3 2 2 4 2" xfId="9284"/>
    <cellStyle name="Total 2 3 2 3" xfId="1061"/>
    <cellStyle name="Total 2 3 2 3 2" xfId="4761"/>
    <cellStyle name="Total 2 3 2 3 2 2" xfId="11547"/>
    <cellStyle name="Total 2 3 2 3 3" xfId="7052"/>
    <cellStyle name="Total 2 3 2 3 3 2" xfId="13837"/>
    <cellStyle name="Total 2 3 2 3 4" xfId="2875"/>
    <cellStyle name="Total 2 3 2 3 4 2" xfId="9674"/>
    <cellStyle name="Total 2 3 2 3 5" xfId="7974"/>
    <cellStyle name="Total 2 3 2 4" xfId="3881"/>
    <cellStyle name="Total 2 3 2 4 2" xfId="10667"/>
    <cellStyle name="Total 2 3 2 5" xfId="6044"/>
    <cellStyle name="Total 2 3 2 5 2" xfId="12830"/>
    <cellStyle name="Total 2 3 2 6" xfId="1998"/>
    <cellStyle name="Total 2 3 2 6 2" xfId="8836"/>
    <cellStyle name="Total 2 3 20" xfId="1482"/>
    <cellStyle name="Total 2 3 20 2" xfId="5182"/>
    <cellStyle name="Total 2 3 20 2 2" xfId="11968"/>
    <cellStyle name="Total 2 3 20 3" xfId="6785"/>
    <cellStyle name="Total 2 3 20 3 2" xfId="13570"/>
    <cellStyle name="Total 2 3 20 4" xfId="5890"/>
    <cellStyle name="Total 2 3 20 4 2" xfId="12676"/>
    <cellStyle name="Total 2 3 20 5" xfId="3296"/>
    <cellStyle name="Total 2 3 20 5 2" xfId="10095"/>
    <cellStyle name="Total 2 3 20 6" xfId="8381"/>
    <cellStyle name="Total 2 3 21" xfId="1682"/>
    <cellStyle name="Total 2 3 21 2" xfId="5382"/>
    <cellStyle name="Total 2 3 21 2 2" xfId="12168"/>
    <cellStyle name="Total 2 3 21 3" xfId="6984"/>
    <cellStyle name="Total 2 3 21 3 2" xfId="13769"/>
    <cellStyle name="Total 2 3 21 4" xfId="3739"/>
    <cellStyle name="Total 2 3 21 4 2" xfId="10526"/>
    <cellStyle name="Total 2 3 21 5" xfId="3496"/>
    <cellStyle name="Total 2 3 21 5 2" xfId="10292"/>
    <cellStyle name="Total 2 3 21 6" xfId="8578"/>
    <cellStyle name="Total 2 3 22" xfId="1695"/>
    <cellStyle name="Total 2 3 22 2" xfId="5395"/>
    <cellStyle name="Total 2 3 22 2 2" xfId="12181"/>
    <cellStyle name="Total 2 3 22 3" xfId="6997"/>
    <cellStyle name="Total 2 3 22 3 2" xfId="13782"/>
    <cellStyle name="Total 2 3 22 4" xfId="7209"/>
    <cellStyle name="Total 2 3 22 4 2" xfId="13994"/>
    <cellStyle name="Total 2 3 22 5" xfId="3509"/>
    <cellStyle name="Total 2 3 22 5 2" xfId="10305"/>
    <cellStyle name="Total 2 3 22 6" xfId="8591"/>
    <cellStyle name="Total 2 3 23" xfId="1765"/>
    <cellStyle name="Total 2 3 23 2" xfId="5465"/>
    <cellStyle name="Total 2 3 23 2 2" xfId="12251"/>
    <cellStyle name="Total 2 3 23 3" xfId="7279"/>
    <cellStyle name="Total 2 3 23 3 2" xfId="14064"/>
    <cellStyle name="Total 2 3 23 4" xfId="3579"/>
    <cellStyle name="Total 2 3 23 4 2" xfId="10375"/>
    <cellStyle name="Total 2 3 23 5" xfId="8661"/>
    <cellStyle name="Total 2 3 24" xfId="1699"/>
    <cellStyle name="Total 2 3 24 2" xfId="5399"/>
    <cellStyle name="Total 2 3 24 2 2" xfId="12185"/>
    <cellStyle name="Total 2 3 24 3" xfId="7213"/>
    <cellStyle name="Total 2 3 24 3 2" xfId="13998"/>
    <cellStyle name="Total 2 3 24 4" xfId="3513"/>
    <cellStyle name="Total 2 3 24 4 2" xfId="10309"/>
    <cellStyle name="Total 2 3 24 5" xfId="8595"/>
    <cellStyle name="Total 2 3 25" xfId="1791"/>
    <cellStyle name="Total 2 3 25 2" xfId="5491"/>
    <cellStyle name="Total 2 3 25 2 2" xfId="12277"/>
    <cellStyle name="Total 2 3 25 3" xfId="7302"/>
    <cellStyle name="Total 2 3 25 3 2" xfId="14087"/>
    <cellStyle name="Total 2 3 25 4" xfId="3605"/>
    <cellStyle name="Total 2 3 25 4 2" xfId="10398"/>
    <cellStyle name="Total 2 3 25 5" xfId="8684"/>
    <cellStyle name="Total 2 3 26" xfId="1807"/>
    <cellStyle name="Total 2 3 26 2" xfId="5507"/>
    <cellStyle name="Total 2 3 26 2 2" xfId="12293"/>
    <cellStyle name="Total 2 3 26 3" xfId="7318"/>
    <cellStyle name="Total 2 3 26 3 2" xfId="14103"/>
    <cellStyle name="Total 2 3 26 4" xfId="3621"/>
    <cellStyle name="Total 2 3 26 4 2" xfId="10414"/>
    <cellStyle name="Total 2 3 26 5" xfId="8700"/>
    <cellStyle name="Total 2 3 27" xfId="1861"/>
    <cellStyle name="Total 2 3 27 2" xfId="5561"/>
    <cellStyle name="Total 2 3 27 2 2" xfId="12347"/>
    <cellStyle name="Total 2 3 27 3" xfId="7372"/>
    <cellStyle name="Total 2 3 27 3 2" xfId="14157"/>
    <cellStyle name="Total 2 3 27 4" xfId="3666"/>
    <cellStyle name="Total 2 3 27 4 2" xfId="10458"/>
    <cellStyle name="Total 2 3 27 5" xfId="8754"/>
    <cellStyle name="Total 2 3 28" xfId="1875"/>
    <cellStyle name="Total 2 3 28 2" xfId="5574"/>
    <cellStyle name="Total 2 3 28 2 2" xfId="12360"/>
    <cellStyle name="Total 2 3 28 3" xfId="7383"/>
    <cellStyle name="Total 2 3 28 3 2" xfId="14168"/>
    <cellStyle name="Total 2 3 28 4" xfId="3678"/>
    <cellStyle name="Total 2 3 28 4 2" xfId="10467"/>
    <cellStyle name="Total 2 3 28 5" xfId="8765"/>
    <cellStyle name="Total 2 3 29" xfId="1905"/>
    <cellStyle name="Total 2 3 29 2" xfId="5604"/>
    <cellStyle name="Total 2 3 29 2 2" xfId="12390"/>
    <cellStyle name="Total 2 3 29 3" xfId="7413"/>
    <cellStyle name="Total 2 3 29 3 2" xfId="14198"/>
    <cellStyle name="Total 2 3 29 4" xfId="8795"/>
    <cellStyle name="Total 2 3 3" xfId="236"/>
    <cellStyle name="Total 2 3 3 2" xfId="708"/>
    <cellStyle name="Total 2 3 3 2 2" xfId="4408"/>
    <cellStyle name="Total 2 3 3 2 2 2" xfId="11194"/>
    <cellStyle name="Total 2 3 3 2 3" xfId="6590"/>
    <cellStyle name="Total 2 3 3 2 3 2" xfId="13375"/>
    <cellStyle name="Total 2 3 3 2 4" xfId="2522"/>
    <cellStyle name="Total 2 3 3 2 4 2" xfId="9339"/>
    <cellStyle name="Total 2 3 3 3" xfId="1116"/>
    <cellStyle name="Total 2 3 3 3 2" xfId="4816"/>
    <cellStyle name="Total 2 3 3 3 2 2" xfId="11602"/>
    <cellStyle name="Total 2 3 3 3 3" xfId="6697"/>
    <cellStyle name="Total 2 3 3 3 3 2" xfId="13482"/>
    <cellStyle name="Total 2 3 3 3 4" xfId="2930"/>
    <cellStyle name="Total 2 3 3 3 4 2" xfId="9729"/>
    <cellStyle name="Total 2 3 3 3 5" xfId="8029"/>
    <cellStyle name="Total 2 3 3 4" xfId="3936"/>
    <cellStyle name="Total 2 3 3 4 2" xfId="10722"/>
    <cellStyle name="Total 2 3 3 5" xfId="6665"/>
    <cellStyle name="Total 2 3 3 5 2" xfId="13450"/>
    <cellStyle name="Total 2 3 3 6" xfId="2053"/>
    <cellStyle name="Total 2 3 3 6 2" xfId="8891"/>
    <cellStyle name="Total 2 3 30" xfId="3771"/>
    <cellStyle name="Total 2 3 30 2" xfId="10558"/>
    <cellStyle name="Total 2 3 31" xfId="6470"/>
    <cellStyle name="Total 2 3 31 2" xfId="13255"/>
    <cellStyle name="Total 2 3 4" xfId="295"/>
    <cellStyle name="Total 2 3 4 2" xfId="767"/>
    <cellStyle name="Total 2 3 4 2 2" xfId="4467"/>
    <cellStyle name="Total 2 3 4 2 2 2" xfId="11253"/>
    <cellStyle name="Total 2 3 4 2 3" xfId="7033"/>
    <cellStyle name="Total 2 3 4 2 3 2" xfId="13818"/>
    <cellStyle name="Total 2 3 4 2 4" xfId="2581"/>
    <cellStyle name="Total 2 3 4 2 4 2" xfId="9395"/>
    <cellStyle name="Total 2 3 4 3" xfId="1172"/>
    <cellStyle name="Total 2 3 4 3 2" xfId="4872"/>
    <cellStyle name="Total 2 3 4 3 2 2" xfId="11658"/>
    <cellStyle name="Total 2 3 4 3 3" xfId="6467"/>
    <cellStyle name="Total 2 3 4 3 3 2" xfId="13252"/>
    <cellStyle name="Total 2 3 4 3 4" xfId="2986"/>
    <cellStyle name="Total 2 3 4 3 4 2" xfId="9785"/>
    <cellStyle name="Total 2 3 4 3 5" xfId="8085"/>
    <cellStyle name="Total 2 3 4 4" xfId="3995"/>
    <cellStyle name="Total 2 3 4 4 2" xfId="10781"/>
    <cellStyle name="Total 2 3 4 5" xfId="5945"/>
    <cellStyle name="Total 2 3 4 5 2" xfId="12731"/>
    <cellStyle name="Total 2 3 4 6" xfId="2112"/>
    <cellStyle name="Total 2 3 4 6 2" xfId="8947"/>
    <cellStyle name="Total 2 3 5" xfId="314"/>
    <cellStyle name="Total 2 3 5 2" xfId="786"/>
    <cellStyle name="Total 2 3 5 2 2" xfId="4486"/>
    <cellStyle name="Total 2 3 5 2 2 2" xfId="11272"/>
    <cellStyle name="Total 2 3 5 2 3" xfId="6257"/>
    <cellStyle name="Total 2 3 5 2 3 2" xfId="13043"/>
    <cellStyle name="Total 2 3 5 2 4" xfId="2600"/>
    <cellStyle name="Total 2 3 5 2 4 2" xfId="9411"/>
    <cellStyle name="Total 2 3 5 3" xfId="1188"/>
    <cellStyle name="Total 2 3 5 3 2" xfId="4888"/>
    <cellStyle name="Total 2 3 5 3 2 2" xfId="11674"/>
    <cellStyle name="Total 2 3 5 3 3" xfId="6060"/>
    <cellStyle name="Total 2 3 5 3 3 2" xfId="12846"/>
    <cellStyle name="Total 2 3 5 3 4" xfId="3002"/>
    <cellStyle name="Total 2 3 5 3 4 2" xfId="9801"/>
    <cellStyle name="Total 2 3 5 3 5" xfId="8101"/>
    <cellStyle name="Total 2 3 5 4" xfId="4014"/>
    <cellStyle name="Total 2 3 5 4 2" xfId="10800"/>
    <cellStyle name="Total 2 3 5 5" xfId="3844"/>
    <cellStyle name="Total 2 3 5 5 2" xfId="10631"/>
    <cellStyle name="Total 2 3 5 6" xfId="2131"/>
    <cellStyle name="Total 2 3 5 6 2" xfId="8963"/>
    <cellStyle name="Total 2 3 6" xfId="350"/>
    <cellStyle name="Total 2 3 6 2" xfId="822"/>
    <cellStyle name="Total 2 3 6 2 2" xfId="4522"/>
    <cellStyle name="Total 2 3 6 2 2 2" xfId="11308"/>
    <cellStyle name="Total 2 3 6 2 3" xfId="6534"/>
    <cellStyle name="Total 2 3 6 2 3 2" xfId="13319"/>
    <cellStyle name="Total 2 3 6 2 4" xfId="2636"/>
    <cellStyle name="Total 2 3 6 2 4 2" xfId="9447"/>
    <cellStyle name="Total 2 3 6 3" xfId="1224"/>
    <cellStyle name="Total 2 3 6 3 2" xfId="4924"/>
    <cellStyle name="Total 2 3 6 3 2 2" xfId="11710"/>
    <cellStyle name="Total 2 3 6 3 3" xfId="7049"/>
    <cellStyle name="Total 2 3 6 3 3 2" xfId="13834"/>
    <cellStyle name="Total 2 3 6 3 4" xfId="3038"/>
    <cellStyle name="Total 2 3 6 3 4 2" xfId="9837"/>
    <cellStyle name="Total 2 3 6 3 5" xfId="8137"/>
    <cellStyle name="Total 2 3 6 4" xfId="4050"/>
    <cellStyle name="Total 2 3 6 4 2" xfId="10836"/>
    <cellStyle name="Total 2 3 6 5" xfId="7056"/>
    <cellStyle name="Total 2 3 6 5 2" xfId="13841"/>
    <cellStyle name="Total 2 3 6 6" xfId="2167"/>
    <cellStyle name="Total 2 3 6 6 2" xfId="8999"/>
    <cellStyle name="Total 2 3 7" xfId="386"/>
    <cellStyle name="Total 2 3 7 2" xfId="858"/>
    <cellStyle name="Total 2 3 7 2 2" xfId="4558"/>
    <cellStyle name="Total 2 3 7 2 2 2" xfId="11344"/>
    <cellStyle name="Total 2 3 7 2 3" xfId="7202"/>
    <cellStyle name="Total 2 3 7 2 3 2" xfId="13987"/>
    <cellStyle name="Total 2 3 7 2 4" xfId="2672"/>
    <cellStyle name="Total 2 3 7 2 4 2" xfId="9483"/>
    <cellStyle name="Total 2 3 7 3" xfId="1260"/>
    <cellStyle name="Total 2 3 7 3 2" xfId="4960"/>
    <cellStyle name="Total 2 3 7 3 2 2" xfId="11746"/>
    <cellStyle name="Total 2 3 7 3 3" xfId="4477"/>
    <cellStyle name="Total 2 3 7 3 3 2" xfId="11263"/>
    <cellStyle name="Total 2 3 7 3 4" xfId="3074"/>
    <cellStyle name="Total 2 3 7 3 4 2" xfId="9873"/>
    <cellStyle name="Total 2 3 7 3 5" xfId="8173"/>
    <cellStyle name="Total 2 3 7 4" xfId="4086"/>
    <cellStyle name="Total 2 3 7 4 2" xfId="10872"/>
    <cellStyle name="Total 2 3 7 5" xfId="5733"/>
    <cellStyle name="Total 2 3 7 5 2" xfId="12519"/>
    <cellStyle name="Total 2 3 7 6" xfId="2203"/>
    <cellStyle name="Total 2 3 7 6 2" xfId="9035"/>
    <cellStyle name="Total 2 3 8" xfId="435"/>
    <cellStyle name="Total 2 3 8 2" xfId="907"/>
    <cellStyle name="Total 2 3 8 2 2" xfId="4607"/>
    <cellStyle name="Total 2 3 8 2 2 2" xfId="11393"/>
    <cellStyle name="Total 2 3 8 2 3" xfId="6736"/>
    <cellStyle name="Total 2 3 8 2 3 2" xfId="13521"/>
    <cellStyle name="Total 2 3 8 2 4" xfId="2721"/>
    <cellStyle name="Total 2 3 8 2 4 2" xfId="9529"/>
    <cellStyle name="Total 2 3 8 3" xfId="1306"/>
    <cellStyle name="Total 2 3 8 3 2" xfId="5006"/>
    <cellStyle name="Total 2 3 8 3 2 2" xfId="11792"/>
    <cellStyle name="Total 2 3 8 3 3" xfId="5824"/>
    <cellStyle name="Total 2 3 8 3 3 2" xfId="12610"/>
    <cellStyle name="Total 2 3 8 3 4" xfId="3120"/>
    <cellStyle name="Total 2 3 8 3 4 2" xfId="9919"/>
    <cellStyle name="Total 2 3 8 3 5" xfId="8219"/>
    <cellStyle name="Total 2 3 8 4" xfId="4135"/>
    <cellStyle name="Total 2 3 8 4 2" xfId="10921"/>
    <cellStyle name="Total 2 3 8 5" xfId="7017"/>
    <cellStyle name="Total 2 3 8 5 2" xfId="13802"/>
    <cellStyle name="Total 2 3 8 6" xfId="2252"/>
    <cellStyle name="Total 2 3 8 6 2" xfId="9081"/>
    <cellStyle name="Total 2 3 9" xfId="475"/>
    <cellStyle name="Total 2 3 9 2" xfId="947"/>
    <cellStyle name="Total 2 3 9 2 2" xfId="4647"/>
    <cellStyle name="Total 2 3 9 2 2 2" xfId="11433"/>
    <cellStyle name="Total 2 3 9 2 3" xfId="7090"/>
    <cellStyle name="Total 2 3 9 2 3 2" xfId="13875"/>
    <cellStyle name="Total 2 3 9 2 4" xfId="2761"/>
    <cellStyle name="Total 2 3 9 2 4 2" xfId="9566"/>
    <cellStyle name="Total 2 3 9 3" xfId="1343"/>
    <cellStyle name="Total 2 3 9 3 2" xfId="5043"/>
    <cellStyle name="Total 2 3 9 3 2 2" xfId="11829"/>
    <cellStyle name="Total 2 3 9 3 3" xfId="5899"/>
    <cellStyle name="Total 2 3 9 3 3 2" xfId="12685"/>
    <cellStyle name="Total 2 3 9 3 4" xfId="3157"/>
    <cellStyle name="Total 2 3 9 3 4 2" xfId="9956"/>
    <cellStyle name="Total 2 3 9 3 5" xfId="8256"/>
    <cellStyle name="Total 2 3 9 4" xfId="4175"/>
    <cellStyle name="Total 2 3 9 4 2" xfId="10961"/>
    <cellStyle name="Total 2 3 9 5" xfId="7055"/>
    <cellStyle name="Total 2 3 9 5 2" xfId="13840"/>
    <cellStyle name="Total 2 3 9 6" xfId="2292"/>
    <cellStyle name="Total 2 3 9 6 2" xfId="9118"/>
    <cellStyle name="Total 2 30" xfId="3819"/>
    <cellStyle name="Total 2 30 2" xfId="10606"/>
    <cellStyle name="Total 2 31" xfId="7175"/>
    <cellStyle name="Total 2 31 2" xfId="13960"/>
    <cellStyle name="Total 2 32" xfId="7458"/>
    <cellStyle name="Total 2 4" xfId="136"/>
    <cellStyle name="Total 2 4 10" xfId="400"/>
    <cellStyle name="Total 2 4 10 2" xfId="872"/>
    <cellStyle name="Total 2 4 10 2 2" xfId="4572"/>
    <cellStyle name="Total 2 4 10 2 2 2" xfId="11358"/>
    <cellStyle name="Total 2 4 10 2 3" xfId="5961"/>
    <cellStyle name="Total 2 4 10 2 3 2" xfId="12747"/>
    <cellStyle name="Total 2 4 10 2 4" xfId="2686"/>
    <cellStyle name="Total 2 4 10 2 4 2" xfId="9494"/>
    <cellStyle name="Total 2 4 10 3" xfId="1271"/>
    <cellStyle name="Total 2 4 10 3 2" xfId="4971"/>
    <cellStyle name="Total 2 4 10 3 2 2" xfId="11757"/>
    <cellStyle name="Total 2 4 10 3 3" xfId="3724"/>
    <cellStyle name="Total 2 4 10 3 3 2" xfId="10512"/>
    <cellStyle name="Total 2 4 10 3 4" xfId="3085"/>
    <cellStyle name="Total 2 4 10 3 4 2" xfId="9884"/>
    <cellStyle name="Total 2 4 10 3 5" xfId="8184"/>
    <cellStyle name="Total 2 4 10 4" xfId="4100"/>
    <cellStyle name="Total 2 4 10 4 2" xfId="10886"/>
    <cellStyle name="Total 2 4 10 5" xfId="6033"/>
    <cellStyle name="Total 2 4 10 5 2" xfId="12819"/>
    <cellStyle name="Total 2 4 10 6" xfId="2217"/>
    <cellStyle name="Total 2 4 10 6 2" xfId="9046"/>
    <cellStyle name="Total 2 4 11" xfId="517"/>
    <cellStyle name="Total 2 4 11 2" xfId="989"/>
    <cellStyle name="Total 2 4 11 2 2" xfId="4689"/>
    <cellStyle name="Total 2 4 11 2 2 2" xfId="11475"/>
    <cellStyle name="Total 2 4 11 2 3" xfId="6351"/>
    <cellStyle name="Total 2 4 11 2 3 2" xfId="13137"/>
    <cellStyle name="Total 2 4 11 2 4" xfId="2803"/>
    <cellStyle name="Total 2 4 11 2 4 2" xfId="9608"/>
    <cellStyle name="Total 2 4 11 3" xfId="1385"/>
    <cellStyle name="Total 2 4 11 3 2" xfId="5085"/>
    <cellStyle name="Total 2 4 11 3 2 2" xfId="11871"/>
    <cellStyle name="Total 2 4 11 3 3" xfId="6646"/>
    <cellStyle name="Total 2 4 11 3 3 2" xfId="13431"/>
    <cellStyle name="Total 2 4 11 3 4" xfId="3199"/>
    <cellStyle name="Total 2 4 11 3 4 2" xfId="9998"/>
    <cellStyle name="Total 2 4 11 3 5" xfId="8296"/>
    <cellStyle name="Total 2 4 11 4" xfId="4217"/>
    <cellStyle name="Total 2 4 11 4 2" xfId="11003"/>
    <cellStyle name="Total 2 4 11 5" xfId="6167"/>
    <cellStyle name="Total 2 4 11 5 2" xfId="12953"/>
    <cellStyle name="Total 2 4 11 6" xfId="2334"/>
    <cellStyle name="Total 2 4 11 6 2" xfId="9160"/>
    <cellStyle name="Total 2 4 12" xfId="556"/>
    <cellStyle name="Total 2 4 12 2" xfId="1028"/>
    <cellStyle name="Total 2 4 12 2 2" xfId="4728"/>
    <cellStyle name="Total 2 4 12 2 2 2" xfId="11514"/>
    <cellStyle name="Total 2 4 12 2 3" xfId="4146"/>
    <cellStyle name="Total 2 4 12 2 3 2" xfId="10932"/>
    <cellStyle name="Total 2 4 12 2 4" xfId="2842"/>
    <cellStyle name="Total 2 4 12 2 4 2" xfId="9644"/>
    <cellStyle name="Total 2 4 12 3" xfId="1421"/>
    <cellStyle name="Total 2 4 12 3 2" xfId="5121"/>
    <cellStyle name="Total 2 4 12 3 2 2" xfId="11907"/>
    <cellStyle name="Total 2 4 12 3 3" xfId="6682"/>
    <cellStyle name="Total 2 4 12 3 3 2" xfId="13467"/>
    <cellStyle name="Total 2 4 12 3 4" xfId="3235"/>
    <cellStyle name="Total 2 4 12 3 4 2" xfId="10034"/>
    <cellStyle name="Total 2 4 12 3 5" xfId="8321"/>
    <cellStyle name="Total 2 4 12 4" xfId="4256"/>
    <cellStyle name="Total 2 4 12 4 2" xfId="11042"/>
    <cellStyle name="Total 2 4 12 5" xfId="6520"/>
    <cellStyle name="Total 2 4 12 5 2" xfId="13305"/>
    <cellStyle name="Total 2 4 12 6" xfId="2373"/>
    <cellStyle name="Total 2 4 12 6 2" xfId="9196"/>
    <cellStyle name="Total 2 4 13" xfId="627"/>
    <cellStyle name="Total 2 4 13 2" xfId="4327"/>
    <cellStyle name="Total 2 4 13 2 2" xfId="11113"/>
    <cellStyle name="Total 2 4 13 3" xfId="6337"/>
    <cellStyle name="Total 2 4 13 3 2" xfId="13123"/>
    <cellStyle name="Total 2 4 13 4" xfId="2441"/>
    <cellStyle name="Total 2 4 13 4 2" xfId="9259"/>
    <cellStyle name="Total 2 4 14" xfId="1042"/>
    <cellStyle name="Total 2 4 14 2" xfId="4742"/>
    <cellStyle name="Total 2 4 14 2 2" xfId="11528"/>
    <cellStyle name="Total 2 4 14 3" xfId="6562"/>
    <cellStyle name="Total 2 4 14 3 2" xfId="13347"/>
    <cellStyle name="Total 2 4 14 4" xfId="2856"/>
    <cellStyle name="Total 2 4 14 4 2" xfId="9655"/>
    <cellStyle name="Total 2 4 14 5" xfId="7958"/>
    <cellStyle name="Total 2 4 15" xfId="1526"/>
    <cellStyle name="Total 2 4 15 2" xfId="5226"/>
    <cellStyle name="Total 2 4 15 2 2" xfId="12012"/>
    <cellStyle name="Total 2 4 15 3" xfId="6581"/>
    <cellStyle name="Total 2 4 15 3 2" xfId="13366"/>
    <cellStyle name="Total 2 4 15 4" xfId="3340"/>
    <cellStyle name="Total 2 4 15 4 2" xfId="10139"/>
    <cellStyle name="Total 2 4 15 5" xfId="8425"/>
    <cellStyle name="Total 2 4 16" xfId="1465"/>
    <cellStyle name="Total 2 4 16 2" xfId="5165"/>
    <cellStyle name="Total 2 4 16 2 2" xfId="11951"/>
    <cellStyle name="Total 2 4 16 3" xfId="6769"/>
    <cellStyle name="Total 2 4 16 3 2" xfId="13554"/>
    <cellStyle name="Total 2 4 16 4" xfId="6537"/>
    <cellStyle name="Total 2 4 16 4 2" xfId="13322"/>
    <cellStyle name="Total 2 4 16 5" xfId="3279"/>
    <cellStyle name="Total 2 4 16 5 2" xfId="10078"/>
    <cellStyle name="Total 2 4 16 6" xfId="8364"/>
    <cellStyle name="Total 2 4 17" xfId="1565"/>
    <cellStyle name="Total 2 4 17 2" xfId="5265"/>
    <cellStyle name="Total 2 4 17 2 2" xfId="12051"/>
    <cellStyle name="Total 2 4 17 3" xfId="6867"/>
    <cellStyle name="Total 2 4 17 3 2" xfId="13652"/>
    <cellStyle name="Total 2 4 17 4" xfId="7065"/>
    <cellStyle name="Total 2 4 17 4 2" xfId="13850"/>
    <cellStyle name="Total 2 4 17 5" xfId="3379"/>
    <cellStyle name="Total 2 4 17 5 2" xfId="10175"/>
    <cellStyle name="Total 2 4 17 6" xfId="8461"/>
    <cellStyle name="Total 2 4 18" xfId="1599"/>
    <cellStyle name="Total 2 4 18 2" xfId="5299"/>
    <cellStyle name="Total 2 4 18 2 2" xfId="12085"/>
    <cellStyle name="Total 2 4 18 3" xfId="6901"/>
    <cellStyle name="Total 2 4 18 3 2" xfId="13686"/>
    <cellStyle name="Total 2 4 18 4" xfId="6717"/>
    <cellStyle name="Total 2 4 18 4 2" xfId="13502"/>
    <cellStyle name="Total 2 4 18 5" xfId="3413"/>
    <cellStyle name="Total 2 4 18 5 2" xfId="10209"/>
    <cellStyle name="Total 2 4 18 6" xfId="8495"/>
    <cellStyle name="Total 2 4 19" xfId="1648"/>
    <cellStyle name="Total 2 4 19 2" xfId="5348"/>
    <cellStyle name="Total 2 4 19 2 2" xfId="12134"/>
    <cellStyle name="Total 2 4 19 3" xfId="6950"/>
    <cellStyle name="Total 2 4 19 3 2" xfId="13735"/>
    <cellStyle name="Total 2 4 19 4" xfId="4144"/>
    <cellStyle name="Total 2 4 19 4 2" xfId="10930"/>
    <cellStyle name="Total 2 4 19 5" xfId="3462"/>
    <cellStyle name="Total 2 4 19 5 2" xfId="10258"/>
    <cellStyle name="Total 2 4 19 6" xfId="8544"/>
    <cellStyle name="Total 2 4 2" xfId="177"/>
    <cellStyle name="Total 2 4 2 2" xfId="649"/>
    <cellStyle name="Total 2 4 2 2 2" xfId="4349"/>
    <cellStyle name="Total 2 4 2 2 2 2" xfId="11135"/>
    <cellStyle name="Total 2 4 2 2 3" xfId="6037"/>
    <cellStyle name="Total 2 4 2 2 3 2" xfId="12823"/>
    <cellStyle name="Total 2 4 2 2 4" xfId="2463"/>
    <cellStyle name="Total 2 4 2 2 4 2" xfId="9280"/>
    <cellStyle name="Total 2 4 2 3" xfId="1057"/>
    <cellStyle name="Total 2 4 2 3 2" xfId="4757"/>
    <cellStyle name="Total 2 4 2 3 2 2" xfId="11543"/>
    <cellStyle name="Total 2 4 2 3 3" xfId="7107"/>
    <cellStyle name="Total 2 4 2 3 3 2" xfId="13892"/>
    <cellStyle name="Total 2 4 2 3 4" xfId="2871"/>
    <cellStyle name="Total 2 4 2 3 4 2" xfId="9670"/>
    <cellStyle name="Total 2 4 2 3 5" xfId="7970"/>
    <cellStyle name="Total 2 4 2 4" xfId="3877"/>
    <cellStyle name="Total 2 4 2 4 2" xfId="10663"/>
    <cellStyle name="Total 2 4 2 5" xfId="7084"/>
    <cellStyle name="Total 2 4 2 5 2" xfId="13869"/>
    <cellStyle name="Total 2 4 2 6" xfId="1994"/>
    <cellStyle name="Total 2 4 2 6 2" xfId="8832"/>
    <cellStyle name="Total 2 4 20" xfId="1584"/>
    <cellStyle name="Total 2 4 20 2" xfId="5284"/>
    <cellStyle name="Total 2 4 20 2 2" xfId="12070"/>
    <cellStyle name="Total 2 4 20 3" xfId="6886"/>
    <cellStyle name="Total 2 4 20 3 2" xfId="13671"/>
    <cellStyle name="Total 2 4 20 4" xfId="6451"/>
    <cellStyle name="Total 2 4 20 4 2" xfId="13236"/>
    <cellStyle name="Total 2 4 20 5" xfId="3398"/>
    <cellStyle name="Total 2 4 20 5 2" xfId="10194"/>
    <cellStyle name="Total 2 4 20 6" xfId="8480"/>
    <cellStyle name="Total 2 4 21" xfId="1684"/>
    <cellStyle name="Total 2 4 21 2" xfId="5384"/>
    <cellStyle name="Total 2 4 21 2 2" xfId="12170"/>
    <cellStyle name="Total 2 4 21 3" xfId="6986"/>
    <cellStyle name="Total 2 4 21 3 2" xfId="13771"/>
    <cellStyle name="Total 2 4 21 4" xfId="3748"/>
    <cellStyle name="Total 2 4 21 4 2" xfId="10535"/>
    <cellStyle name="Total 2 4 21 5" xfId="3498"/>
    <cellStyle name="Total 2 4 21 5 2" xfId="10294"/>
    <cellStyle name="Total 2 4 21 6" xfId="8580"/>
    <cellStyle name="Total 2 4 22" xfId="1696"/>
    <cellStyle name="Total 2 4 22 2" xfId="5396"/>
    <cellStyle name="Total 2 4 22 2 2" xfId="12182"/>
    <cellStyle name="Total 2 4 22 3" xfId="6998"/>
    <cellStyle name="Total 2 4 22 3 2" xfId="13783"/>
    <cellStyle name="Total 2 4 22 4" xfId="7210"/>
    <cellStyle name="Total 2 4 22 4 2" xfId="13995"/>
    <cellStyle name="Total 2 4 22 5" xfId="3510"/>
    <cellStyle name="Total 2 4 22 5 2" xfId="10306"/>
    <cellStyle name="Total 2 4 22 6" xfId="8592"/>
    <cellStyle name="Total 2 4 23" xfId="1769"/>
    <cellStyle name="Total 2 4 23 2" xfId="5469"/>
    <cellStyle name="Total 2 4 23 2 2" xfId="12255"/>
    <cellStyle name="Total 2 4 23 3" xfId="7283"/>
    <cellStyle name="Total 2 4 23 3 2" xfId="14068"/>
    <cellStyle name="Total 2 4 23 4" xfId="3583"/>
    <cellStyle name="Total 2 4 23 4 2" xfId="10379"/>
    <cellStyle name="Total 2 4 23 5" xfId="8665"/>
    <cellStyle name="Total 2 4 24" xfId="1725"/>
    <cellStyle name="Total 2 4 24 2" xfId="5425"/>
    <cellStyle name="Total 2 4 24 2 2" xfId="12211"/>
    <cellStyle name="Total 2 4 24 3" xfId="7239"/>
    <cellStyle name="Total 2 4 24 3 2" xfId="14024"/>
    <cellStyle name="Total 2 4 24 4" xfId="3539"/>
    <cellStyle name="Total 2 4 24 4 2" xfId="10335"/>
    <cellStyle name="Total 2 4 24 5" xfId="8621"/>
    <cellStyle name="Total 2 4 25" xfId="1795"/>
    <cellStyle name="Total 2 4 25 2" xfId="5495"/>
    <cellStyle name="Total 2 4 25 2 2" xfId="12281"/>
    <cellStyle name="Total 2 4 25 3" xfId="7306"/>
    <cellStyle name="Total 2 4 25 3 2" xfId="14091"/>
    <cellStyle name="Total 2 4 25 4" xfId="3609"/>
    <cellStyle name="Total 2 4 25 4 2" xfId="10402"/>
    <cellStyle name="Total 2 4 25 5" xfId="8688"/>
    <cellStyle name="Total 2 4 26" xfId="1811"/>
    <cellStyle name="Total 2 4 26 2" xfId="5511"/>
    <cellStyle name="Total 2 4 26 2 2" xfId="12297"/>
    <cellStyle name="Total 2 4 26 3" xfId="7322"/>
    <cellStyle name="Total 2 4 26 3 2" xfId="14107"/>
    <cellStyle name="Total 2 4 26 4" xfId="3625"/>
    <cellStyle name="Total 2 4 26 4 2" xfId="10418"/>
    <cellStyle name="Total 2 4 26 5" xfId="8704"/>
    <cellStyle name="Total 2 4 27" xfId="1864"/>
    <cellStyle name="Total 2 4 27 2" xfId="5564"/>
    <cellStyle name="Total 2 4 27 2 2" xfId="12350"/>
    <cellStyle name="Total 2 4 27 3" xfId="7375"/>
    <cellStyle name="Total 2 4 27 3 2" xfId="14160"/>
    <cellStyle name="Total 2 4 27 4" xfId="3669"/>
    <cellStyle name="Total 2 4 27 4 2" xfId="10461"/>
    <cellStyle name="Total 2 4 27 5" xfId="8757"/>
    <cellStyle name="Total 2 4 28" xfId="1879"/>
    <cellStyle name="Total 2 4 28 2" xfId="5578"/>
    <cellStyle name="Total 2 4 28 2 2" xfId="12364"/>
    <cellStyle name="Total 2 4 28 3" xfId="7387"/>
    <cellStyle name="Total 2 4 28 3 2" xfId="14172"/>
    <cellStyle name="Total 2 4 28 4" xfId="3682"/>
    <cellStyle name="Total 2 4 28 4 2" xfId="10471"/>
    <cellStyle name="Total 2 4 28 5" xfId="8769"/>
    <cellStyle name="Total 2 4 29" xfId="1909"/>
    <cellStyle name="Total 2 4 29 2" xfId="5608"/>
    <cellStyle name="Total 2 4 29 2 2" xfId="12394"/>
    <cellStyle name="Total 2 4 29 3" xfId="7417"/>
    <cellStyle name="Total 2 4 29 3 2" xfId="14202"/>
    <cellStyle name="Total 2 4 29 4" xfId="8799"/>
    <cellStyle name="Total 2 4 3" xfId="240"/>
    <cellStyle name="Total 2 4 3 2" xfId="712"/>
    <cellStyle name="Total 2 4 3 2 2" xfId="4412"/>
    <cellStyle name="Total 2 4 3 2 2 2" xfId="11198"/>
    <cellStyle name="Total 2 4 3 2 3" xfId="6202"/>
    <cellStyle name="Total 2 4 3 2 3 2" xfId="12988"/>
    <cellStyle name="Total 2 4 3 2 4" xfId="2526"/>
    <cellStyle name="Total 2 4 3 2 4 2" xfId="9343"/>
    <cellStyle name="Total 2 4 3 3" xfId="1120"/>
    <cellStyle name="Total 2 4 3 3 2" xfId="4820"/>
    <cellStyle name="Total 2 4 3 3 2 2" xfId="11606"/>
    <cellStyle name="Total 2 4 3 3 3" xfId="6647"/>
    <cellStyle name="Total 2 4 3 3 3 2" xfId="13432"/>
    <cellStyle name="Total 2 4 3 3 4" xfId="2934"/>
    <cellStyle name="Total 2 4 3 3 4 2" xfId="9733"/>
    <cellStyle name="Total 2 4 3 3 5" xfId="8033"/>
    <cellStyle name="Total 2 4 3 4" xfId="3940"/>
    <cellStyle name="Total 2 4 3 4 2" xfId="10726"/>
    <cellStyle name="Total 2 4 3 5" xfId="7176"/>
    <cellStyle name="Total 2 4 3 5 2" xfId="13961"/>
    <cellStyle name="Total 2 4 3 6" xfId="2057"/>
    <cellStyle name="Total 2 4 3 6 2" xfId="8895"/>
    <cellStyle name="Total 2 4 30" xfId="3837"/>
    <cellStyle name="Total 2 4 30 2" xfId="10624"/>
    <cellStyle name="Total 2 4 31" xfId="4568"/>
    <cellStyle name="Total 2 4 31 2" xfId="11354"/>
    <cellStyle name="Total 2 4 4" xfId="299"/>
    <cellStyle name="Total 2 4 4 2" xfId="771"/>
    <cellStyle name="Total 2 4 4 2 2" xfId="4471"/>
    <cellStyle name="Total 2 4 4 2 2 2" xfId="11257"/>
    <cellStyle name="Total 2 4 4 2 3" xfId="5638"/>
    <cellStyle name="Total 2 4 4 2 3 2" xfId="12424"/>
    <cellStyle name="Total 2 4 4 2 4" xfId="2585"/>
    <cellStyle name="Total 2 4 4 2 4 2" xfId="9399"/>
    <cellStyle name="Total 2 4 4 3" xfId="1176"/>
    <cellStyle name="Total 2 4 4 3 2" xfId="4876"/>
    <cellStyle name="Total 2 4 4 3 2 2" xfId="11662"/>
    <cellStyle name="Total 2 4 4 3 3" xfId="6130"/>
    <cellStyle name="Total 2 4 4 3 3 2" xfId="12916"/>
    <cellStyle name="Total 2 4 4 3 4" xfId="2990"/>
    <cellStyle name="Total 2 4 4 3 4 2" xfId="9789"/>
    <cellStyle name="Total 2 4 4 3 5" xfId="8089"/>
    <cellStyle name="Total 2 4 4 4" xfId="3999"/>
    <cellStyle name="Total 2 4 4 4 2" xfId="10785"/>
    <cellStyle name="Total 2 4 4 5" xfId="6639"/>
    <cellStyle name="Total 2 4 4 5 2" xfId="13424"/>
    <cellStyle name="Total 2 4 4 6" xfId="2116"/>
    <cellStyle name="Total 2 4 4 6 2" xfId="8951"/>
    <cellStyle name="Total 2 4 5" xfId="318"/>
    <cellStyle name="Total 2 4 5 2" xfId="790"/>
    <cellStyle name="Total 2 4 5 2 2" xfId="4490"/>
    <cellStyle name="Total 2 4 5 2 2 2" xfId="11276"/>
    <cellStyle name="Total 2 4 5 2 3" xfId="5795"/>
    <cellStyle name="Total 2 4 5 2 3 2" xfId="12581"/>
    <cellStyle name="Total 2 4 5 2 4" xfId="2604"/>
    <cellStyle name="Total 2 4 5 2 4 2" xfId="9415"/>
    <cellStyle name="Total 2 4 5 3" xfId="1192"/>
    <cellStyle name="Total 2 4 5 3 2" xfId="4892"/>
    <cellStyle name="Total 2 4 5 3 2 2" xfId="11678"/>
    <cellStyle name="Total 2 4 5 3 3" xfId="6010"/>
    <cellStyle name="Total 2 4 5 3 3 2" xfId="12796"/>
    <cellStyle name="Total 2 4 5 3 4" xfId="3006"/>
    <cellStyle name="Total 2 4 5 3 4 2" xfId="9805"/>
    <cellStyle name="Total 2 4 5 3 5" xfId="8105"/>
    <cellStyle name="Total 2 4 5 4" xfId="4018"/>
    <cellStyle name="Total 2 4 5 4 2" xfId="10804"/>
    <cellStyle name="Total 2 4 5 5" xfId="5985"/>
    <cellStyle name="Total 2 4 5 5 2" xfId="12771"/>
    <cellStyle name="Total 2 4 5 6" xfId="2135"/>
    <cellStyle name="Total 2 4 5 6 2" xfId="8967"/>
    <cellStyle name="Total 2 4 6" xfId="354"/>
    <cellStyle name="Total 2 4 6 2" xfId="826"/>
    <cellStyle name="Total 2 4 6 2 2" xfId="4526"/>
    <cellStyle name="Total 2 4 6 2 2 2" xfId="11312"/>
    <cellStyle name="Total 2 4 6 2 3" xfId="6139"/>
    <cellStyle name="Total 2 4 6 2 3 2" xfId="12925"/>
    <cellStyle name="Total 2 4 6 2 4" xfId="2640"/>
    <cellStyle name="Total 2 4 6 2 4 2" xfId="9451"/>
    <cellStyle name="Total 2 4 6 3" xfId="1228"/>
    <cellStyle name="Total 2 4 6 3 2" xfId="4928"/>
    <cellStyle name="Total 2 4 6 3 2 2" xfId="11714"/>
    <cellStyle name="Total 2 4 6 3 3" xfId="6068"/>
    <cellStyle name="Total 2 4 6 3 3 2" xfId="12854"/>
    <cellStyle name="Total 2 4 6 3 4" xfId="3042"/>
    <cellStyle name="Total 2 4 6 3 4 2" xfId="9841"/>
    <cellStyle name="Total 2 4 6 3 5" xfId="8141"/>
    <cellStyle name="Total 2 4 6 4" xfId="4054"/>
    <cellStyle name="Total 2 4 6 4 2" xfId="10840"/>
    <cellStyle name="Total 2 4 6 5" xfId="6070"/>
    <cellStyle name="Total 2 4 6 5 2" xfId="12856"/>
    <cellStyle name="Total 2 4 6 6" xfId="2171"/>
    <cellStyle name="Total 2 4 6 6 2" xfId="9003"/>
    <cellStyle name="Total 2 4 7" xfId="390"/>
    <cellStyle name="Total 2 4 7 2" xfId="862"/>
    <cellStyle name="Total 2 4 7 2 2" xfId="4562"/>
    <cellStyle name="Total 2 4 7 2 2 2" xfId="11348"/>
    <cellStyle name="Total 2 4 7 2 3" xfId="7082"/>
    <cellStyle name="Total 2 4 7 2 3 2" xfId="13867"/>
    <cellStyle name="Total 2 4 7 2 4" xfId="2676"/>
    <cellStyle name="Total 2 4 7 2 4 2" xfId="9487"/>
    <cellStyle name="Total 2 4 7 3" xfId="1264"/>
    <cellStyle name="Total 2 4 7 3 2" xfId="4964"/>
    <cellStyle name="Total 2 4 7 3 2 2" xfId="11750"/>
    <cellStyle name="Total 2 4 7 3 3" xfId="3826"/>
    <cellStyle name="Total 2 4 7 3 3 2" xfId="10613"/>
    <cellStyle name="Total 2 4 7 3 4" xfId="3078"/>
    <cellStyle name="Total 2 4 7 3 4 2" xfId="9877"/>
    <cellStyle name="Total 2 4 7 3 5" xfId="8177"/>
    <cellStyle name="Total 2 4 7 4" xfId="4090"/>
    <cellStyle name="Total 2 4 7 4 2" xfId="10876"/>
    <cellStyle name="Total 2 4 7 5" xfId="7207"/>
    <cellStyle name="Total 2 4 7 5 2" xfId="13992"/>
    <cellStyle name="Total 2 4 7 6" xfId="2207"/>
    <cellStyle name="Total 2 4 7 6 2" xfId="9039"/>
    <cellStyle name="Total 2 4 8" xfId="439"/>
    <cellStyle name="Total 2 4 8 2" xfId="911"/>
    <cellStyle name="Total 2 4 8 2 2" xfId="4611"/>
    <cellStyle name="Total 2 4 8 2 2 2" xfId="11397"/>
    <cellStyle name="Total 2 4 8 2 3" xfId="6375"/>
    <cellStyle name="Total 2 4 8 2 3 2" xfId="13161"/>
    <cellStyle name="Total 2 4 8 2 4" xfId="2725"/>
    <cellStyle name="Total 2 4 8 2 4 2" xfId="9533"/>
    <cellStyle name="Total 2 4 8 3" xfId="1310"/>
    <cellStyle name="Total 2 4 8 3 2" xfId="5010"/>
    <cellStyle name="Total 2 4 8 3 2 2" xfId="11796"/>
    <cellStyle name="Total 2 4 8 3 3" xfId="6530"/>
    <cellStyle name="Total 2 4 8 3 3 2" xfId="13315"/>
    <cellStyle name="Total 2 4 8 3 4" xfId="3124"/>
    <cellStyle name="Total 2 4 8 3 4 2" xfId="9923"/>
    <cellStyle name="Total 2 4 8 3 5" xfId="8223"/>
    <cellStyle name="Total 2 4 8 4" xfId="4139"/>
    <cellStyle name="Total 2 4 8 4 2" xfId="10925"/>
    <cellStyle name="Total 2 4 8 5" xfId="6758"/>
    <cellStyle name="Total 2 4 8 5 2" xfId="13543"/>
    <cellStyle name="Total 2 4 8 6" xfId="2256"/>
    <cellStyle name="Total 2 4 8 6 2" xfId="9085"/>
    <cellStyle name="Total 2 4 9" xfId="479"/>
    <cellStyle name="Total 2 4 9 2" xfId="951"/>
    <cellStyle name="Total 2 4 9 2 2" xfId="4651"/>
    <cellStyle name="Total 2 4 9 2 2 2" xfId="11437"/>
    <cellStyle name="Total 2 4 9 2 3" xfId="6054"/>
    <cellStyle name="Total 2 4 9 2 3 2" xfId="12840"/>
    <cellStyle name="Total 2 4 9 2 4" xfId="2765"/>
    <cellStyle name="Total 2 4 9 2 4 2" xfId="9570"/>
    <cellStyle name="Total 2 4 9 3" xfId="1347"/>
    <cellStyle name="Total 2 4 9 3 2" xfId="5047"/>
    <cellStyle name="Total 2 4 9 3 2 2" xfId="11833"/>
    <cellStyle name="Total 2 4 9 3 3" xfId="5894"/>
    <cellStyle name="Total 2 4 9 3 3 2" xfId="12680"/>
    <cellStyle name="Total 2 4 9 3 4" xfId="3161"/>
    <cellStyle name="Total 2 4 9 3 4 2" xfId="9960"/>
    <cellStyle name="Total 2 4 9 3 5" xfId="8260"/>
    <cellStyle name="Total 2 4 9 4" xfId="4179"/>
    <cellStyle name="Total 2 4 9 4 2" xfId="10965"/>
    <cellStyle name="Total 2 4 9 5" xfId="6821"/>
    <cellStyle name="Total 2 4 9 5 2" xfId="13606"/>
    <cellStyle name="Total 2 4 9 6" xfId="2296"/>
    <cellStyle name="Total 2 4 9 6 2" xfId="9122"/>
    <cellStyle name="Total 2 5" xfId="199"/>
    <cellStyle name="Total 2 5 2" xfId="671"/>
    <cellStyle name="Total 2 5 2 2" xfId="4371"/>
    <cellStyle name="Total 2 5 2 2 2" xfId="11157"/>
    <cellStyle name="Total 2 5 2 3" xfId="6115"/>
    <cellStyle name="Total 2 5 2 3 2" xfId="12901"/>
    <cellStyle name="Total 2 5 2 4" xfId="2485"/>
    <cellStyle name="Total 2 5 2 4 2" xfId="9302"/>
    <cellStyle name="Total 2 5 3" xfId="1079"/>
    <cellStyle name="Total 2 5 3 2" xfId="4779"/>
    <cellStyle name="Total 2 5 3 2 2" xfId="11565"/>
    <cellStyle name="Total 2 5 3 3" xfId="3781"/>
    <cellStyle name="Total 2 5 3 3 2" xfId="10568"/>
    <cellStyle name="Total 2 5 3 4" xfId="2893"/>
    <cellStyle name="Total 2 5 3 4 2" xfId="9692"/>
    <cellStyle name="Total 2 5 3 5" xfId="7992"/>
    <cellStyle name="Total 2 5 4" xfId="3899"/>
    <cellStyle name="Total 2 5 4 2" xfId="10685"/>
    <cellStyle name="Total 2 5 5" xfId="6624"/>
    <cellStyle name="Total 2 5 5 2" xfId="13409"/>
    <cellStyle name="Total 2 5 6" xfId="2016"/>
    <cellStyle name="Total 2 5 6 2" xfId="8854"/>
    <cellStyle name="Total 2 6" xfId="218"/>
    <cellStyle name="Total 2 6 2" xfId="690"/>
    <cellStyle name="Total 2 6 2 2" xfId="4390"/>
    <cellStyle name="Total 2 6 2 2 2" xfId="11176"/>
    <cellStyle name="Total 2 6 2 3" xfId="5975"/>
    <cellStyle name="Total 2 6 2 3 2" xfId="12761"/>
    <cellStyle name="Total 2 6 2 4" xfId="2504"/>
    <cellStyle name="Total 2 6 2 4 2" xfId="9321"/>
    <cellStyle name="Total 2 6 3" xfId="1098"/>
    <cellStyle name="Total 2 6 3 2" xfId="4798"/>
    <cellStyle name="Total 2 6 3 2 2" xfId="11584"/>
    <cellStyle name="Total 2 6 3 3" xfId="6461"/>
    <cellStyle name="Total 2 6 3 3 2" xfId="13246"/>
    <cellStyle name="Total 2 6 3 4" xfId="2912"/>
    <cellStyle name="Total 2 6 3 4 2" xfId="9711"/>
    <cellStyle name="Total 2 6 3 5" xfId="8011"/>
    <cellStyle name="Total 2 6 4" xfId="3918"/>
    <cellStyle name="Total 2 6 4 2" xfId="10704"/>
    <cellStyle name="Total 2 6 5" xfId="7157"/>
    <cellStyle name="Total 2 6 5 2" xfId="13942"/>
    <cellStyle name="Total 2 6 6" xfId="2035"/>
    <cellStyle name="Total 2 6 6 2" xfId="8873"/>
    <cellStyle name="Total 2 7" xfId="269"/>
    <cellStyle name="Total 2 7 2" xfId="741"/>
    <cellStyle name="Total 2 7 2 2" xfId="4441"/>
    <cellStyle name="Total 2 7 2 2 2" xfId="11227"/>
    <cellStyle name="Total 2 7 2 3" xfId="3866"/>
    <cellStyle name="Total 2 7 2 3 2" xfId="10652"/>
    <cellStyle name="Total 2 7 2 4" xfId="2555"/>
    <cellStyle name="Total 2 7 2 4 2" xfId="9369"/>
    <cellStyle name="Total 2 7 3" xfId="1146"/>
    <cellStyle name="Total 2 7 3 2" xfId="4846"/>
    <cellStyle name="Total 2 7 3 2 2" xfId="11632"/>
    <cellStyle name="Total 2 7 3 3" xfId="7037"/>
    <cellStyle name="Total 2 7 3 3 2" xfId="13822"/>
    <cellStyle name="Total 2 7 3 4" xfId="2960"/>
    <cellStyle name="Total 2 7 3 4 2" xfId="9759"/>
    <cellStyle name="Total 2 7 3 5" xfId="8059"/>
    <cellStyle name="Total 2 7 4" xfId="3969"/>
    <cellStyle name="Total 2 7 4 2" xfId="10755"/>
    <cellStyle name="Total 2 7 5" xfId="7140"/>
    <cellStyle name="Total 2 7 5 2" xfId="13925"/>
    <cellStyle name="Total 2 7 6" xfId="2086"/>
    <cellStyle name="Total 2 7 6 2" xfId="8921"/>
    <cellStyle name="Total 2 8" xfId="283"/>
    <cellStyle name="Total 2 8 2" xfId="755"/>
    <cellStyle name="Total 2 8 2 2" xfId="4455"/>
    <cellStyle name="Total 2 8 2 2 2" xfId="11241"/>
    <cellStyle name="Total 2 8 2 3" xfId="6107"/>
    <cellStyle name="Total 2 8 2 3 2" xfId="12893"/>
    <cellStyle name="Total 2 8 2 4" xfId="2569"/>
    <cellStyle name="Total 2 8 2 4 2" xfId="9383"/>
    <cellStyle name="Total 2 8 3" xfId="1160"/>
    <cellStyle name="Total 2 8 3 2" xfId="4860"/>
    <cellStyle name="Total 2 8 3 2 2" xfId="11646"/>
    <cellStyle name="Total 2 8 3 3" xfId="6644"/>
    <cellStyle name="Total 2 8 3 3 2" xfId="13429"/>
    <cellStyle name="Total 2 8 3 4" xfId="2974"/>
    <cellStyle name="Total 2 8 3 4 2" xfId="9773"/>
    <cellStyle name="Total 2 8 3 5" xfId="8073"/>
    <cellStyle name="Total 2 8 4" xfId="3983"/>
    <cellStyle name="Total 2 8 4 2" xfId="10769"/>
    <cellStyle name="Total 2 8 5" xfId="6687"/>
    <cellStyle name="Total 2 8 5 2" xfId="13472"/>
    <cellStyle name="Total 2 8 6" xfId="2100"/>
    <cellStyle name="Total 2 8 6 2" xfId="8935"/>
    <cellStyle name="Total 2 9" xfId="332"/>
    <cellStyle name="Total 2 9 2" xfId="804"/>
    <cellStyle name="Total 2 9 2 2" xfId="4504"/>
    <cellStyle name="Total 2 9 2 2 2" xfId="11290"/>
    <cellStyle name="Total 2 9 2 3" xfId="7167"/>
    <cellStyle name="Total 2 9 2 3 2" xfId="13952"/>
    <cellStyle name="Total 2 9 2 4" xfId="2618"/>
    <cellStyle name="Total 2 9 2 4 2" xfId="9429"/>
    <cellStyle name="Total 2 9 3" xfId="1206"/>
    <cellStyle name="Total 2 9 3 2" xfId="4906"/>
    <cellStyle name="Total 2 9 3 2 2" xfId="11692"/>
    <cellStyle name="Total 2 9 3 3" xfId="6566"/>
    <cellStyle name="Total 2 9 3 3 2" xfId="13351"/>
    <cellStyle name="Total 2 9 3 4" xfId="3020"/>
    <cellStyle name="Total 2 9 3 4 2" xfId="9819"/>
    <cellStyle name="Total 2 9 3 5" xfId="8119"/>
    <cellStyle name="Total 2 9 4" xfId="4032"/>
    <cellStyle name="Total 2 9 4 2" xfId="10818"/>
    <cellStyle name="Total 2 9 5" xfId="6207"/>
    <cellStyle name="Total 2 9 5 2" xfId="12993"/>
    <cellStyle name="Total 2 9 6" xfId="2149"/>
    <cellStyle name="Total 2 9 6 2" xfId="8981"/>
    <cellStyle name="Total 3" xfId="96"/>
    <cellStyle name="Total 3 10" xfId="498"/>
    <cellStyle name="Total 3 10 2" xfId="970"/>
    <cellStyle name="Total 3 10 2 2" xfId="4670"/>
    <cellStyle name="Total 3 10 2 2 2" xfId="11456"/>
    <cellStyle name="Total 3 10 2 3" xfId="6323"/>
    <cellStyle name="Total 3 10 2 3 2" xfId="13109"/>
    <cellStyle name="Total 3 10 2 4" xfId="2784"/>
    <cellStyle name="Total 3 10 2 4 2" xfId="9589"/>
    <cellStyle name="Total 3 10 3" xfId="1366"/>
    <cellStyle name="Total 3 10 3 2" xfId="5066"/>
    <cellStyle name="Total 3 10 3 2 2" xfId="11852"/>
    <cellStyle name="Total 3 10 3 3" xfId="7204"/>
    <cellStyle name="Total 3 10 3 3 2" xfId="13989"/>
    <cellStyle name="Total 3 10 3 4" xfId="3180"/>
    <cellStyle name="Total 3 10 3 4 2" xfId="9979"/>
    <cellStyle name="Total 3 10 3 5" xfId="8277"/>
    <cellStyle name="Total 3 10 4" xfId="4198"/>
    <cellStyle name="Total 3 10 4 2" xfId="10984"/>
    <cellStyle name="Total 3 10 5" xfId="6441"/>
    <cellStyle name="Total 3 10 5 2" xfId="13226"/>
    <cellStyle name="Total 3 10 6" xfId="2315"/>
    <cellStyle name="Total 3 10 6 2" xfId="9141"/>
    <cellStyle name="Total 3 11" xfId="537"/>
    <cellStyle name="Total 3 11 2" xfId="1009"/>
    <cellStyle name="Total 3 11 2 2" xfId="4709"/>
    <cellStyle name="Total 3 11 2 2 2" xfId="11495"/>
    <cellStyle name="Total 3 11 2 3" xfId="6353"/>
    <cellStyle name="Total 3 11 2 3 2" xfId="13139"/>
    <cellStyle name="Total 3 11 2 4" xfId="2823"/>
    <cellStyle name="Total 3 11 2 4 2" xfId="9625"/>
    <cellStyle name="Total 3 11 3" xfId="1402"/>
    <cellStyle name="Total 3 11 3 2" xfId="5102"/>
    <cellStyle name="Total 3 11 3 2 2" xfId="11888"/>
    <cellStyle name="Total 3 11 3 3" xfId="5711"/>
    <cellStyle name="Total 3 11 3 3 2" xfId="12497"/>
    <cellStyle name="Total 3 11 3 4" xfId="3216"/>
    <cellStyle name="Total 3 11 3 4 2" xfId="10015"/>
    <cellStyle name="Total 3 11 4" xfId="4237"/>
    <cellStyle name="Total 3 11 4 2" xfId="11023"/>
    <cellStyle name="Total 3 11 5" xfId="6727"/>
    <cellStyle name="Total 3 11 5 2" xfId="13512"/>
    <cellStyle name="Total 3 11 6" xfId="2354"/>
    <cellStyle name="Total 3 11 6 2" xfId="9177"/>
    <cellStyle name="Total 3 12" xfId="605"/>
    <cellStyle name="Total 3 12 2" xfId="4305"/>
    <cellStyle name="Total 3 12 2 2" xfId="11091"/>
    <cellStyle name="Total 3 12 3" xfId="6502"/>
    <cellStyle name="Total 3 12 3 2" xfId="13287"/>
    <cellStyle name="Total 3 12 4" xfId="2420"/>
    <cellStyle name="Total 3 12 4 2" xfId="9239"/>
    <cellStyle name="Total 3 13" xfId="567"/>
    <cellStyle name="Total 3 13 2" xfId="4267"/>
    <cellStyle name="Total 3 13 2 2" xfId="11053"/>
    <cellStyle name="Total 3 13 3" xfId="7156"/>
    <cellStyle name="Total 3 13 3 2" xfId="13941"/>
    <cellStyle name="Total 3 13 4" xfId="2384"/>
    <cellStyle name="Total 3 13 4 2" xfId="9204"/>
    <cellStyle name="Total 3 14" xfId="1452"/>
    <cellStyle name="Total 3 14 2" xfId="5152"/>
    <cellStyle name="Total 3 14 2 2" xfId="11938"/>
    <cellStyle name="Total 3 14 3" xfId="6421"/>
    <cellStyle name="Total 3 14 3 2" xfId="13207"/>
    <cellStyle name="Total 3 14 4" xfId="3266"/>
    <cellStyle name="Total 3 14 4 2" xfId="10065"/>
    <cellStyle name="Total 3 14 5" xfId="8351"/>
    <cellStyle name="Total 3 15" xfId="1443"/>
    <cellStyle name="Total 3 15 2" xfId="5143"/>
    <cellStyle name="Total 3 15 2 2" xfId="11929"/>
    <cellStyle name="Total 3 15 3" xfId="6749"/>
    <cellStyle name="Total 3 15 3 2" xfId="13534"/>
    <cellStyle name="Total 3 15 4" xfId="6447"/>
    <cellStyle name="Total 3 15 4 2" xfId="13232"/>
    <cellStyle name="Total 3 15 5" xfId="3257"/>
    <cellStyle name="Total 3 15 5 2" xfId="10056"/>
    <cellStyle name="Total 3 15 6" xfId="8342"/>
    <cellStyle name="Total 3 16" xfId="1436"/>
    <cellStyle name="Total 3 16 2" xfId="5136"/>
    <cellStyle name="Total 3 16 2 2" xfId="11922"/>
    <cellStyle name="Total 3 16 3" xfId="6742"/>
    <cellStyle name="Total 3 16 3 2" xfId="13527"/>
    <cellStyle name="Total 3 16 4" xfId="5764"/>
    <cellStyle name="Total 3 16 4 2" xfId="12550"/>
    <cellStyle name="Total 3 16 5" xfId="3250"/>
    <cellStyle name="Total 3 16 5 2" xfId="10049"/>
    <cellStyle name="Total 3 16 6" xfId="8335"/>
    <cellStyle name="Total 3 17" xfId="1464"/>
    <cellStyle name="Total 3 17 2" xfId="5164"/>
    <cellStyle name="Total 3 17 2 2" xfId="11950"/>
    <cellStyle name="Total 3 17 3" xfId="6768"/>
    <cellStyle name="Total 3 17 3 2" xfId="13553"/>
    <cellStyle name="Total 3 17 4" xfId="3872"/>
    <cellStyle name="Total 3 17 4 2" xfId="10658"/>
    <cellStyle name="Total 3 17 5" xfId="3278"/>
    <cellStyle name="Total 3 17 5 2" xfId="10077"/>
    <cellStyle name="Total 3 17 6" xfId="8363"/>
    <cellStyle name="Total 3 18" xfId="1498"/>
    <cellStyle name="Total 3 18 2" xfId="5198"/>
    <cellStyle name="Total 3 18 2 2" xfId="11984"/>
    <cellStyle name="Total 3 18 3" xfId="6800"/>
    <cellStyle name="Total 3 18 3 2" xfId="13585"/>
    <cellStyle name="Total 3 18 4" xfId="6458"/>
    <cellStyle name="Total 3 18 4 2" xfId="13243"/>
    <cellStyle name="Total 3 18 5" xfId="3312"/>
    <cellStyle name="Total 3 18 5 2" xfId="10111"/>
    <cellStyle name="Total 3 18 6" xfId="8397"/>
    <cellStyle name="Total 3 19" xfId="1512"/>
    <cellStyle name="Total 3 19 2" xfId="5212"/>
    <cellStyle name="Total 3 19 2 2" xfId="11998"/>
    <cellStyle name="Total 3 19 3" xfId="6814"/>
    <cellStyle name="Total 3 19 3 2" xfId="13599"/>
    <cellStyle name="Total 3 19 4" xfId="6019"/>
    <cellStyle name="Total 3 19 4 2" xfId="12805"/>
    <cellStyle name="Total 3 19 5" xfId="3326"/>
    <cellStyle name="Total 3 19 5 2" xfId="10125"/>
    <cellStyle name="Total 3 19 6" xfId="8411"/>
    <cellStyle name="Total 3 2" xfId="196"/>
    <cellStyle name="Total 3 2 2" xfId="668"/>
    <cellStyle name="Total 3 2 2 2" xfId="4368"/>
    <cellStyle name="Total 3 2 2 2 2" xfId="11154"/>
    <cellStyle name="Total 3 2 2 3" xfId="6174"/>
    <cellStyle name="Total 3 2 2 3 2" xfId="12960"/>
    <cellStyle name="Total 3 2 2 4" xfId="2482"/>
    <cellStyle name="Total 3 2 2 4 2" xfId="9299"/>
    <cellStyle name="Total 3 2 3" xfId="1076"/>
    <cellStyle name="Total 3 2 3 2" xfId="4776"/>
    <cellStyle name="Total 3 2 3 2 2" xfId="11562"/>
    <cellStyle name="Total 3 2 3 3" xfId="6616"/>
    <cellStyle name="Total 3 2 3 3 2" xfId="13401"/>
    <cellStyle name="Total 3 2 3 4" xfId="2890"/>
    <cellStyle name="Total 3 2 3 4 2" xfId="9689"/>
    <cellStyle name="Total 3 2 3 5" xfId="7989"/>
    <cellStyle name="Total 3 2 4" xfId="3896"/>
    <cellStyle name="Total 3 2 4 2" xfId="10682"/>
    <cellStyle name="Total 3 2 5" xfId="6656"/>
    <cellStyle name="Total 3 2 5 2" xfId="13441"/>
    <cellStyle name="Total 3 2 6" xfId="2013"/>
    <cellStyle name="Total 3 2 6 2" xfId="8851"/>
    <cellStyle name="Total 3 20" xfId="1499"/>
    <cellStyle name="Total 3 20 2" xfId="5199"/>
    <cellStyle name="Total 3 20 2 2" xfId="11985"/>
    <cellStyle name="Total 3 20 3" xfId="6801"/>
    <cellStyle name="Total 3 20 3 2" xfId="13586"/>
    <cellStyle name="Total 3 20 4" xfId="6098"/>
    <cellStyle name="Total 3 20 4 2" xfId="12884"/>
    <cellStyle name="Total 3 20 5" xfId="3313"/>
    <cellStyle name="Total 3 20 5 2" xfId="10112"/>
    <cellStyle name="Total 3 20 6" xfId="8398"/>
    <cellStyle name="Total 3 21" xfId="1717"/>
    <cellStyle name="Total 3 21 2" xfId="5417"/>
    <cellStyle name="Total 3 21 2 2" xfId="12203"/>
    <cellStyle name="Total 3 21 3" xfId="7231"/>
    <cellStyle name="Total 3 21 3 2" xfId="14016"/>
    <cellStyle name="Total 3 21 4" xfId="3531"/>
    <cellStyle name="Total 3 21 4 2" xfId="10327"/>
    <cellStyle name="Total 3 21 5" xfId="8613"/>
    <cellStyle name="Total 3 22" xfId="1710"/>
    <cellStyle name="Total 3 22 2" xfId="5410"/>
    <cellStyle name="Total 3 22 2 2" xfId="12196"/>
    <cellStyle name="Total 3 22 3" xfId="7224"/>
    <cellStyle name="Total 3 22 3 2" xfId="14009"/>
    <cellStyle name="Total 3 22 4" xfId="3524"/>
    <cellStyle name="Total 3 22 4 2" xfId="10320"/>
    <cellStyle name="Total 3 22 5" xfId="8606"/>
    <cellStyle name="Total 3 23" xfId="1713"/>
    <cellStyle name="Total 3 23 2" xfId="5413"/>
    <cellStyle name="Total 3 23 2 2" xfId="12199"/>
    <cellStyle name="Total 3 23 3" xfId="7227"/>
    <cellStyle name="Total 3 23 3 2" xfId="14012"/>
    <cellStyle name="Total 3 23 4" xfId="3527"/>
    <cellStyle name="Total 3 23 4 2" xfId="10323"/>
    <cellStyle name="Total 3 23 5" xfId="8609"/>
    <cellStyle name="Total 3 24" xfId="1859"/>
    <cellStyle name="Total 3 24 2" xfId="5559"/>
    <cellStyle name="Total 3 24 2 2" xfId="12345"/>
    <cellStyle name="Total 3 24 3" xfId="7370"/>
    <cellStyle name="Total 3 24 3 2" xfId="14155"/>
    <cellStyle name="Total 3 24 4" xfId="3665"/>
    <cellStyle name="Total 3 24 4 2" xfId="10457"/>
    <cellStyle name="Total 3 24 5" xfId="8752"/>
    <cellStyle name="Total 3 25" xfId="1821"/>
    <cellStyle name="Total 3 25 2" xfId="5521"/>
    <cellStyle name="Total 3 25 2 2" xfId="12307"/>
    <cellStyle name="Total 3 25 3" xfId="7332"/>
    <cellStyle name="Total 3 25 3 2" xfId="14117"/>
    <cellStyle name="Total 3 25 4" xfId="3633"/>
    <cellStyle name="Total 3 25 4 2" xfId="10426"/>
    <cellStyle name="Total 3 25 5" xfId="8714"/>
    <cellStyle name="Total 3 26" xfId="1893"/>
    <cellStyle name="Total 3 26 2" xfId="5592"/>
    <cellStyle name="Total 3 26 2 2" xfId="12378"/>
    <cellStyle name="Total 3 26 3" xfId="7401"/>
    <cellStyle name="Total 3 26 3 2" xfId="14186"/>
    <cellStyle name="Total 3 26 4" xfId="8783"/>
    <cellStyle name="Total 3 27" xfId="3797"/>
    <cellStyle name="Total 3 27 2" xfId="10584"/>
    <cellStyle name="Total 3 28" xfId="3736"/>
    <cellStyle name="Total 3 28 2" xfId="10523"/>
    <cellStyle name="Total 3 29" xfId="7451"/>
    <cellStyle name="Total 3 3" xfId="221"/>
    <cellStyle name="Total 3 3 2" xfId="693"/>
    <cellStyle name="Total 3 3 2 2" xfId="4393"/>
    <cellStyle name="Total 3 3 2 2 2" xfId="11179"/>
    <cellStyle name="Total 3 3 2 3" xfId="6356"/>
    <cellStyle name="Total 3 3 2 3 2" xfId="13142"/>
    <cellStyle name="Total 3 3 2 4" xfId="2507"/>
    <cellStyle name="Total 3 3 2 4 2" xfId="9324"/>
    <cellStyle name="Total 3 3 3" xfId="1101"/>
    <cellStyle name="Total 3 3 3 2" xfId="4801"/>
    <cellStyle name="Total 3 3 3 2 2" xfId="11587"/>
    <cellStyle name="Total 3 3 3 3" xfId="7205"/>
    <cellStyle name="Total 3 3 3 3 2" xfId="13990"/>
    <cellStyle name="Total 3 3 3 4" xfId="2915"/>
    <cellStyle name="Total 3 3 3 4 2" xfId="9714"/>
    <cellStyle name="Total 3 3 3 5" xfId="8014"/>
    <cellStyle name="Total 3 3 4" xfId="3921"/>
    <cellStyle name="Total 3 3 4 2" xfId="10707"/>
    <cellStyle name="Total 3 3 5" xfId="7080"/>
    <cellStyle name="Total 3 3 5 2" xfId="13865"/>
    <cellStyle name="Total 3 3 6" xfId="2038"/>
    <cellStyle name="Total 3 3 6 2" xfId="8876"/>
    <cellStyle name="Total 3 4" xfId="272"/>
    <cellStyle name="Total 3 4 2" xfId="744"/>
    <cellStyle name="Total 3 4 2 2" xfId="4444"/>
    <cellStyle name="Total 3 4 2 2 2" xfId="11230"/>
    <cellStyle name="Total 3 4 2 3" xfId="5880"/>
    <cellStyle name="Total 3 4 2 3 2" xfId="12666"/>
    <cellStyle name="Total 3 4 2 4" xfId="2558"/>
    <cellStyle name="Total 3 4 2 4 2" xfId="9372"/>
    <cellStyle name="Total 3 4 3" xfId="1149"/>
    <cellStyle name="Total 3 4 3 2" xfId="4849"/>
    <cellStyle name="Total 3 4 3 2 2" xfId="11635"/>
    <cellStyle name="Total 3 4 3 3" xfId="5639"/>
    <cellStyle name="Total 3 4 3 3 2" xfId="12425"/>
    <cellStyle name="Total 3 4 3 4" xfId="2963"/>
    <cellStyle name="Total 3 4 3 4 2" xfId="9762"/>
    <cellStyle name="Total 3 4 3 5" xfId="8062"/>
    <cellStyle name="Total 3 4 4" xfId="3972"/>
    <cellStyle name="Total 3 4 4 2" xfId="10758"/>
    <cellStyle name="Total 3 4 5" xfId="7003"/>
    <cellStyle name="Total 3 4 5 2" xfId="13788"/>
    <cellStyle name="Total 3 4 6" xfId="2089"/>
    <cellStyle name="Total 3 4 6 2" xfId="8924"/>
    <cellStyle name="Total 3 5" xfId="253"/>
    <cellStyle name="Total 3 5 2" xfId="725"/>
    <cellStyle name="Total 3 5 2 2" xfId="4425"/>
    <cellStyle name="Total 3 5 2 2 2" xfId="11211"/>
    <cellStyle name="Total 3 5 2 3" xfId="7164"/>
    <cellStyle name="Total 3 5 2 3 2" xfId="13949"/>
    <cellStyle name="Total 3 5 2 4" xfId="2539"/>
    <cellStyle name="Total 3 5 2 4 2" xfId="9353"/>
    <cellStyle name="Total 3 5 3" xfId="1130"/>
    <cellStyle name="Total 3 5 3 2" xfId="4830"/>
    <cellStyle name="Total 3 5 3 2 2" xfId="11616"/>
    <cellStyle name="Total 3 5 3 3" xfId="6187"/>
    <cellStyle name="Total 3 5 3 3 2" xfId="12973"/>
    <cellStyle name="Total 3 5 3 4" xfId="2944"/>
    <cellStyle name="Total 3 5 3 4 2" xfId="9743"/>
    <cellStyle name="Total 3 5 3 5" xfId="8043"/>
    <cellStyle name="Total 3 5 4" xfId="3953"/>
    <cellStyle name="Total 3 5 4 2" xfId="10739"/>
    <cellStyle name="Total 3 5 5" xfId="6223"/>
    <cellStyle name="Total 3 5 5 2" xfId="13009"/>
    <cellStyle name="Total 3 5 6" xfId="2070"/>
    <cellStyle name="Total 3 5 6 2" xfId="8905"/>
    <cellStyle name="Total 3 6" xfId="335"/>
    <cellStyle name="Total 3 6 2" xfId="807"/>
    <cellStyle name="Total 3 6 2 2" xfId="4507"/>
    <cellStyle name="Total 3 6 2 2 2" xfId="11293"/>
    <cellStyle name="Total 3 6 2 3" xfId="7057"/>
    <cellStyle name="Total 3 6 2 3 2" xfId="13842"/>
    <cellStyle name="Total 3 6 2 4" xfId="2621"/>
    <cellStyle name="Total 3 6 2 4 2" xfId="9432"/>
    <cellStyle name="Total 3 6 3" xfId="1209"/>
    <cellStyle name="Total 3 6 3 2" xfId="4909"/>
    <cellStyle name="Total 3 6 3 2 2" xfId="11695"/>
    <cellStyle name="Total 3 6 3 3" xfId="6535"/>
    <cellStyle name="Total 3 6 3 3 2" xfId="13320"/>
    <cellStyle name="Total 3 6 3 4" xfId="3023"/>
    <cellStyle name="Total 3 6 3 4 2" xfId="9822"/>
    <cellStyle name="Total 3 6 3 5" xfId="8122"/>
    <cellStyle name="Total 3 6 4" xfId="4035"/>
    <cellStyle name="Total 3 6 4 2" xfId="10821"/>
    <cellStyle name="Total 3 6 5" xfId="6175"/>
    <cellStyle name="Total 3 6 5 2" xfId="12961"/>
    <cellStyle name="Total 3 6 6" xfId="2152"/>
    <cellStyle name="Total 3 6 6 2" xfId="8984"/>
    <cellStyle name="Total 3 7" xfId="371"/>
    <cellStyle name="Total 3 7 2" xfId="843"/>
    <cellStyle name="Total 3 7 2 2" xfId="4543"/>
    <cellStyle name="Total 3 7 2 2 2" xfId="11329"/>
    <cellStyle name="Total 3 7 2 3" xfId="6586"/>
    <cellStyle name="Total 3 7 2 3 2" xfId="13371"/>
    <cellStyle name="Total 3 7 2 4" xfId="2657"/>
    <cellStyle name="Total 3 7 2 4 2" xfId="9468"/>
    <cellStyle name="Total 3 7 3" xfId="1245"/>
    <cellStyle name="Total 3 7 3 2" xfId="4945"/>
    <cellStyle name="Total 3 7 3 2 2" xfId="11731"/>
    <cellStyle name="Total 3 7 3 3" xfId="3762"/>
    <cellStyle name="Total 3 7 3 3 2" xfId="10549"/>
    <cellStyle name="Total 3 7 3 4" xfId="3059"/>
    <cellStyle name="Total 3 7 3 4 2" xfId="9858"/>
    <cellStyle name="Total 3 7 3 5" xfId="8158"/>
    <cellStyle name="Total 3 7 4" xfId="4071"/>
    <cellStyle name="Total 3 7 4 2" xfId="10857"/>
    <cellStyle name="Total 3 7 5" xfId="5897"/>
    <cellStyle name="Total 3 7 5 2" xfId="12683"/>
    <cellStyle name="Total 3 7 6" xfId="2188"/>
    <cellStyle name="Total 3 7 6 2" xfId="9020"/>
    <cellStyle name="Total 3 8" xfId="418"/>
    <cellStyle name="Total 3 8 2" xfId="890"/>
    <cellStyle name="Total 3 8 2 2" xfId="4590"/>
    <cellStyle name="Total 3 8 2 2 2" xfId="11376"/>
    <cellStyle name="Total 3 8 2 3" xfId="6162"/>
    <cellStyle name="Total 3 8 2 3 2" xfId="12948"/>
    <cellStyle name="Total 3 8 2 4" xfId="2704"/>
    <cellStyle name="Total 3 8 2 4 2" xfId="9512"/>
    <cellStyle name="Total 3 8 3" xfId="1289"/>
    <cellStyle name="Total 3 8 3 2" xfId="4989"/>
    <cellStyle name="Total 3 8 3 2 2" xfId="11775"/>
    <cellStyle name="Total 3 8 3 3" xfId="3751"/>
    <cellStyle name="Total 3 8 3 3 2" xfId="10538"/>
    <cellStyle name="Total 3 8 3 4" xfId="3103"/>
    <cellStyle name="Total 3 8 3 4 2" xfId="9902"/>
    <cellStyle name="Total 3 8 3 5" xfId="8202"/>
    <cellStyle name="Total 3 8 4" xfId="4118"/>
    <cellStyle name="Total 3 8 4 2" xfId="10904"/>
    <cellStyle name="Total 3 8 5" xfId="6538"/>
    <cellStyle name="Total 3 8 5 2" xfId="13323"/>
    <cellStyle name="Total 3 8 6" xfId="2235"/>
    <cellStyle name="Total 3 8 6 2" xfId="9064"/>
    <cellStyle name="Total 3 9" xfId="459"/>
    <cellStyle name="Total 3 9 2" xfId="931"/>
    <cellStyle name="Total 3 9 2 2" xfId="4631"/>
    <cellStyle name="Total 3 9 2 2 2" xfId="11417"/>
    <cellStyle name="Total 3 9 2 3" xfId="5802"/>
    <cellStyle name="Total 3 9 2 3 2" xfId="12588"/>
    <cellStyle name="Total 3 9 2 4" xfId="2745"/>
    <cellStyle name="Total 3 9 2 4 2" xfId="9550"/>
    <cellStyle name="Total 3 9 3" xfId="1327"/>
    <cellStyle name="Total 3 9 3 2" xfId="5027"/>
    <cellStyle name="Total 3 9 3 2 2" xfId="11813"/>
    <cellStyle name="Total 3 9 3 3" xfId="7051"/>
    <cellStyle name="Total 3 9 3 3 2" xfId="13836"/>
    <cellStyle name="Total 3 9 3 4" xfId="3141"/>
    <cellStyle name="Total 3 9 3 4 2" xfId="9940"/>
    <cellStyle name="Total 3 9 3 5" xfId="8240"/>
    <cellStyle name="Total 3 9 4" xfId="4159"/>
    <cellStyle name="Total 3 9 4 2" xfId="10945"/>
    <cellStyle name="Total 3 9 5" xfId="6182"/>
    <cellStyle name="Total 3 9 5 2" xfId="12968"/>
    <cellStyle name="Total 3 9 6" xfId="2276"/>
    <cellStyle name="Total 3 9 6 2" xfId="9102"/>
    <cellStyle name="Total 4" xfId="85"/>
    <cellStyle name="Total 4 10" xfId="496"/>
    <cellStyle name="Total 4 10 2" xfId="968"/>
    <cellStyle name="Total 4 10 2 2" xfId="4668"/>
    <cellStyle name="Total 4 10 2 2 2" xfId="11454"/>
    <cellStyle name="Total 4 10 2 3" xfId="5941"/>
    <cellStyle name="Total 4 10 2 3 2" xfId="12727"/>
    <cellStyle name="Total 4 10 2 4" xfId="2782"/>
    <cellStyle name="Total 4 10 2 4 2" xfId="9587"/>
    <cellStyle name="Total 4 10 3" xfId="1364"/>
    <cellStyle name="Total 4 10 3 2" xfId="5064"/>
    <cellStyle name="Total 4 10 3 2 2" xfId="11850"/>
    <cellStyle name="Total 4 10 3 3" xfId="6100"/>
    <cellStyle name="Total 4 10 3 3 2" xfId="12886"/>
    <cellStyle name="Total 4 10 3 4" xfId="3178"/>
    <cellStyle name="Total 4 10 3 4 2" xfId="9977"/>
    <cellStyle name="Total 4 10 3 5" xfId="8275"/>
    <cellStyle name="Total 4 10 4" xfId="4196"/>
    <cellStyle name="Total 4 10 4 2" xfId="10982"/>
    <cellStyle name="Total 4 10 5" xfId="6123"/>
    <cellStyle name="Total 4 10 5 2" xfId="12909"/>
    <cellStyle name="Total 4 10 6" xfId="2313"/>
    <cellStyle name="Total 4 10 6 2" xfId="9139"/>
    <cellStyle name="Total 4 11" xfId="535"/>
    <cellStyle name="Total 4 11 2" xfId="1007"/>
    <cellStyle name="Total 4 11 2 2" xfId="4707"/>
    <cellStyle name="Total 4 11 2 2 2" xfId="11493"/>
    <cellStyle name="Total 4 11 2 3" xfId="6388"/>
    <cellStyle name="Total 4 11 2 3 2" xfId="13174"/>
    <cellStyle name="Total 4 11 2 4" xfId="2821"/>
    <cellStyle name="Total 4 11 2 4 2" xfId="9623"/>
    <cellStyle name="Total 4 11 3" xfId="1400"/>
    <cellStyle name="Total 4 11 3 2" xfId="5100"/>
    <cellStyle name="Total 4 11 3 2 2" xfId="11886"/>
    <cellStyle name="Total 4 11 3 3" xfId="6490"/>
    <cellStyle name="Total 4 11 3 3 2" xfId="13275"/>
    <cellStyle name="Total 4 11 3 4" xfId="3214"/>
    <cellStyle name="Total 4 11 3 4 2" xfId="10013"/>
    <cellStyle name="Total 4 11 4" xfId="4235"/>
    <cellStyle name="Total 4 11 4 2" xfId="11021"/>
    <cellStyle name="Total 4 11 5" xfId="5974"/>
    <cellStyle name="Total 4 11 5 2" xfId="12760"/>
    <cellStyle name="Total 4 11 6" xfId="2352"/>
    <cellStyle name="Total 4 11 6 2" xfId="9175"/>
    <cellStyle name="Total 4 12" xfId="600"/>
    <cellStyle name="Total 4 12 2" xfId="4300"/>
    <cellStyle name="Total 4 12 2 2" xfId="11086"/>
    <cellStyle name="Total 4 12 3" xfId="6191"/>
    <cellStyle name="Total 4 12 3 2" xfId="12977"/>
    <cellStyle name="Total 4 12 4" xfId="2415"/>
    <cellStyle name="Total 4 12 4 2" xfId="9234"/>
    <cellStyle name="Total 4 13" xfId="640"/>
    <cellStyle name="Total 4 13 2" xfId="4340"/>
    <cellStyle name="Total 4 13 2 2" xfId="11126"/>
    <cellStyle name="Total 4 13 3" xfId="6289"/>
    <cellStyle name="Total 4 13 3 2" xfId="13075"/>
    <cellStyle name="Total 4 13 4" xfId="2454"/>
    <cellStyle name="Total 4 13 4 2" xfId="9271"/>
    <cellStyle name="Total 4 14" xfId="1454"/>
    <cellStyle name="Total 4 14 2" xfId="5154"/>
    <cellStyle name="Total 4 14 2 2" xfId="11940"/>
    <cellStyle name="Total 4 14 3" xfId="5641"/>
    <cellStyle name="Total 4 14 3 2" xfId="12427"/>
    <cellStyle name="Total 4 14 4" xfId="3268"/>
    <cellStyle name="Total 4 14 4 2" xfId="10067"/>
    <cellStyle name="Total 4 14 5" xfId="8353"/>
    <cellStyle name="Total 4 15" xfId="1502"/>
    <cellStyle name="Total 4 15 2" xfId="5202"/>
    <cellStyle name="Total 4 15 2 2" xfId="11988"/>
    <cellStyle name="Total 4 15 3" xfId="6804"/>
    <cellStyle name="Total 4 15 3 2" xfId="13589"/>
    <cellStyle name="Total 4 15 4" xfId="7187"/>
    <cellStyle name="Total 4 15 4 2" xfId="13972"/>
    <cellStyle name="Total 4 15 5" xfId="3316"/>
    <cellStyle name="Total 4 15 5 2" xfId="10115"/>
    <cellStyle name="Total 4 15 6" xfId="8401"/>
    <cellStyle name="Total 4 16" xfId="1544"/>
    <cellStyle name="Total 4 16 2" xfId="5244"/>
    <cellStyle name="Total 4 16 2 2" xfId="12030"/>
    <cellStyle name="Total 4 16 3" xfId="6846"/>
    <cellStyle name="Total 4 16 3 2" xfId="13631"/>
    <cellStyle name="Total 4 16 4" xfId="7093"/>
    <cellStyle name="Total 4 16 4 2" xfId="13878"/>
    <cellStyle name="Total 4 16 5" xfId="3358"/>
    <cellStyle name="Total 4 16 5 2" xfId="10154"/>
    <cellStyle name="Total 4 16 6" xfId="8440"/>
    <cellStyle name="Total 4 17" xfId="1511"/>
    <cellStyle name="Total 4 17 2" xfId="5211"/>
    <cellStyle name="Total 4 17 2 2" xfId="11997"/>
    <cellStyle name="Total 4 17 3" xfId="6813"/>
    <cellStyle name="Total 4 17 3 2" xfId="13598"/>
    <cellStyle name="Total 4 17 4" xfId="6391"/>
    <cellStyle name="Total 4 17 4 2" xfId="13177"/>
    <cellStyle name="Total 4 17 5" xfId="3325"/>
    <cellStyle name="Total 4 17 5 2" xfId="10124"/>
    <cellStyle name="Total 4 17 6" xfId="8410"/>
    <cellStyle name="Total 4 18" xfId="1542"/>
    <cellStyle name="Total 4 18 2" xfId="5242"/>
    <cellStyle name="Total 4 18 2 2" xfId="12028"/>
    <cellStyle name="Total 4 18 3" xfId="6844"/>
    <cellStyle name="Total 4 18 3 2" xfId="13629"/>
    <cellStyle name="Total 4 18 4" xfId="7183"/>
    <cellStyle name="Total 4 18 4 2" xfId="13968"/>
    <cellStyle name="Total 4 18 5" xfId="3356"/>
    <cellStyle name="Total 4 18 5 2" xfId="10152"/>
    <cellStyle name="Total 4 18 6" xfId="8438"/>
    <cellStyle name="Total 4 19" xfId="1612"/>
    <cellStyle name="Total 4 19 2" xfId="5312"/>
    <cellStyle name="Total 4 19 2 2" xfId="12098"/>
    <cellStyle name="Total 4 19 3" xfId="6914"/>
    <cellStyle name="Total 4 19 3 2" xfId="13699"/>
    <cellStyle name="Total 4 19 4" xfId="6675"/>
    <cellStyle name="Total 4 19 4 2" xfId="13460"/>
    <cellStyle name="Total 4 19 5" xfId="3426"/>
    <cellStyle name="Total 4 19 5 2" xfId="10222"/>
    <cellStyle name="Total 4 19 6" xfId="8508"/>
    <cellStyle name="Total 4 2" xfId="198"/>
    <cellStyle name="Total 4 2 2" xfId="670"/>
    <cellStyle name="Total 4 2 2 2" xfId="4370"/>
    <cellStyle name="Total 4 2 2 2 2" xfId="11156"/>
    <cellStyle name="Total 4 2 2 3" xfId="6473"/>
    <cellStyle name="Total 4 2 2 3 2" xfId="13258"/>
    <cellStyle name="Total 4 2 2 4" xfId="2484"/>
    <cellStyle name="Total 4 2 2 4 2" xfId="9301"/>
    <cellStyle name="Total 4 2 3" xfId="1078"/>
    <cellStyle name="Total 4 2 3 2" xfId="4778"/>
    <cellStyle name="Total 4 2 3 2 2" xfId="11564"/>
    <cellStyle name="Total 4 2 3 3" xfId="5843"/>
    <cellStyle name="Total 4 2 3 3 2" xfId="12629"/>
    <cellStyle name="Total 4 2 3 4" xfId="2892"/>
    <cellStyle name="Total 4 2 3 4 2" xfId="9691"/>
    <cellStyle name="Total 4 2 3 5" xfId="7991"/>
    <cellStyle name="Total 4 2 4" xfId="3898"/>
    <cellStyle name="Total 4 2 4 2" xfId="10684"/>
    <cellStyle name="Total 4 2 5" xfId="5889"/>
    <cellStyle name="Total 4 2 5 2" xfId="12675"/>
    <cellStyle name="Total 4 2 6" xfId="2015"/>
    <cellStyle name="Total 4 2 6 2" xfId="8853"/>
    <cellStyle name="Total 4 20" xfId="1688"/>
    <cellStyle name="Total 4 20 2" xfId="5388"/>
    <cellStyle name="Total 4 20 2 2" xfId="12174"/>
    <cellStyle name="Total 4 20 3" xfId="6990"/>
    <cellStyle name="Total 4 20 3 2" xfId="13775"/>
    <cellStyle name="Total 4 20 4" xfId="3789"/>
    <cellStyle name="Total 4 20 4 2" xfId="10576"/>
    <cellStyle name="Total 4 20 5" xfId="3502"/>
    <cellStyle name="Total 4 20 5 2" xfId="10298"/>
    <cellStyle name="Total 4 20 6" xfId="8584"/>
    <cellStyle name="Total 4 21" xfId="1719"/>
    <cellStyle name="Total 4 21 2" xfId="5419"/>
    <cellStyle name="Total 4 21 2 2" xfId="12205"/>
    <cellStyle name="Total 4 21 3" xfId="7233"/>
    <cellStyle name="Total 4 21 3 2" xfId="14018"/>
    <cellStyle name="Total 4 21 4" xfId="3533"/>
    <cellStyle name="Total 4 21 4 2" xfId="10329"/>
    <cellStyle name="Total 4 21 5" xfId="8615"/>
    <cellStyle name="Total 4 22" xfId="1753"/>
    <cellStyle name="Total 4 22 2" xfId="5453"/>
    <cellStyle name="Total 4 22 2 2" xfId="12239"/>
    <cellStyle name="Total 4 22 3" xfId="7267"/>
    <cellStyle name="Total 4 22 3 2" xfId="14052"/>
    <cellStyle name="Total 4 22 4" xfId="3567"/>
    <cellStyle name="Total 4 22 4 2" xfId="10363"/>
    <cellStyle name="Total 4 22 5" xfId="8649"/>
    <cellStyle name="Total 4 23" xfId="1738"/>
    <cellStyle name="Total 4 23 2" xfId="5438"/>
    <cellStyle name="Total 4 23 2 2" xfId="12224"/>
    <cellStyle name="Total 4 23 3" xfId="7252"/>
    <cellStyle name="Total 4 23 3 2" xfId="14037"/>
    <cellStyle name="Total 4 23 4" xfId="3552"/>
    <cellStyle name="Total 4 23 4 2" xfId="10348"/>
    <cellStyle name="Total 4 23 5" xfId="8634"/>
    <cellStyle name="Total 4 24" xfId="1843"/>
    <cellStyle name="Total 4 24 2" xfId="5543"/>
    <cellStyle name="Total 4 24 2 2" xfId="12329"/>
    <cellStyle name="Total 4 24 3" xfId="7354"/>
    <cellStyle name="Total 4 24 3 2" xfId="14139"/>
    <cellStyle name="Total 4 24 4" xfId="3652"/>
    <cellStyle name="Total 4 24 4 2" xfId="10445"/>
    <cellStyle name="Total 4 24 5" xfId="8736"/>
    <cellStyle name="Total 4 25" xfId="1850"/>
    <cellStyle name="Total 4 25 2" xfId="5550"/>
    <cellStyle name="Total 4 25 2 2" xfId="12336"/>
    <cellStyle name="Total 4 25 3" xfId="7361"/>
    <cellStyle name="Total 4 25 3 2" xfId="14146"/>
    <cellStyle name="Total 4 25 4" xfId="3659"/>
    <cellStyle name="Total 4 25 4 2" xfId="10451"/>
    <cellStyle name="Total 4 25 5" xfId="8743"/>
    <cellStyle name="Total 4 26" xfId="1894"/>
    <cellStyle name="Total 4 26 2" xfId="5593"/>
    <cellStyle name="Total 4 26 2 2" xfId="12379"/>
    <cellStyle name="Total 4 26 3" xfId="7402"/>
    <cellStyle name="Total 4 26 3 2" xfId="14187"/>
    <cellStyle name="Total 4 26 4" xfId="8784"/>
    <cellStyle name="Total 4 27" xfId="3786"/>
    <cellStyle name="Total 4 27 2" xfId="10573"/>
    <cellStyle name="Total 4 28" xfId="6064"/>
    <cellStyle name="Total 4 28 2" xfId="12850"/>
    <cellStyle name="Total 4 29" xfId="7447"/>
    <cellStyle name="Total 4 3" xfId="219"/>
    <cellStyle name="Total 4 3 2" xfId="691"/>
    <cellStyle name="Total 4 3 2 2" xfId="4391"/>
    <cellStyle name="Total 4 3 2 2 2" xfId="11177"/>
    <cellStyle name="Total 4 3 2 3" xfId="5998"/>
    <cellStyle name="Total 4 3 2 3 2" xfId="12784"/>
    <cellStyle name="Total 4 3 2 4" xfId="2505"/>
    <cellStyle name="Total 4 3 2 4 2" xfId="9322"/>
    <cellStyle name="Total 4 3 3" xfId="1099"/>
    <cellStyle name="Total 4 3 3 2" xfId="4799"/>
    <cellStyle name="Total 4 3 3 2 2" xfId="11585"/>
    <cellStyle name="Total 4 3 3 3" xfId="6101"/>
    <cellStyle name="Total 4 3 3 3 2" xfId="12887"/>
    <cellStyle name="Total 4 3 3 4" xfId="2913"/>
    <cellStyle name="Total 4 3 3 4 2" xfId="9712"/>
    <cellStyle name="Total 4 3 3 5" xfId="8012"/>
    <cellStyle name="Total 4 3 4" xfId="3919"/>
    <cellStyle name="Total 4 3 4 2" xfId="10705"/>
    <cellStyle name="Total 4 3 5" xfId="7144"/>
    <cellStyle name="Total 4 3 5 2" xfId="13929"/>
    <cellStyle name="Total 4 3 6" xfId="2036"/>
    <cellStyle name="Total 4 3 6 2" xfId="8874"/>
    <cellStyle name="Total 4 4" xfId="270"/>
    <cellStyle name="Total 4 4 2" xfId="742"/>
    <cellStyle name="Total 4 4 2 2" xfId="4442"/>
    <cellStyle name="Total 4 4 2 2 2" xfId="11228"/>
    <cellStyle name="Total 4 4 2 3" xfId="6648"/>
    <cellStyle name="Total 4 4 2 3 2" xfId="13433"/>
    <cellStyle name="Total 4 4 2 4" xfId="2556"/>
    <cellStyle name="Total 4 4 2 4 2" xfId="9370"/>
    <cellStyle name="Total 4 4 3" xfId="1147"/>
    <cellStyle name="Total 4 4 3 2" xfId="4847"/>
    <cellStyle name="Total 4 4 3 2 2" xfId="11633"/>
    <cellStyle name="Total 4 4 3 3" xfId="6419"/>
    <cellStyle name="Total 4 4 3 3 2" xfId="13205"/>
    <cellStyle name="Total 4 4 3 4" xfId="2961"/>
    <cellStyle name="Total 4 4 3 4 2" xfId="9760"/>
    <cellStyle name="Total 4 4 3 5" xfId="8060"/>
    <cellStyle name="Total 4 4 4" xfId="3970"/>
    <cellStyle name="Total 4 4 4 2" xfId="10756"/>
    <cellStyle name="Total 4 4 5" xfId="7092"/>
    <cellStyle name="Total 4 4 5 2" xfId="13877"/>
    <cellStyle name="Total 4 4 6" xfId="2087"/>
    <cellStyle name="Total 4 4 6 2" xfId="8922"/>
    <cellStyle name="Total 4 5" xfId="254"/>
    <cellStyle name="Total 4 5 2" xfId="726"/>
    <cellStyle name="Total 4 5 2 2" xfId="4426"/>
    <cellStyle name="Total 4 5 2 2 2" xfId="11212"/>
    <cellStyle name="Total 4 5 2 3" xfId="7103"/>
    <cellStyle name="Total 4 5 2 3 2" xfId="13888"/>
    <cellStyle name="Total 4 5 2 4" xfId="2540"/>
    <cellStyle name="Total 4 5 2 4 2" xfId="9354"/>
    <cellStyle name="Total 4 5 3" xfId="1131"/>
    <cellStyle name="Total 4 5 3 2" xfId="4831"/>
    <cellStyle name="Total 4 5 3 2 2" xfId="11617"/>
    <cellStyle name="Total 4 5 3 3" xfId="5766"/>
    <cellStyle name="Total 4 5 3 3 2" xfId="12552"/>
    <cellStyle name="Total 4 5 3 4" xfId="2945"/>
    <cellStyle name="Total 4 5 3 4 2" xfId="9744"/>
    <cellStyle name="Total 4 5 3 5" xfId="8044"/>
    <cellStyle name="Total 4 5 4" xfId="3954"/>
    <cellStyle name="Total 4 5 4 2" xfId="10740"/>
    <cellStyle name="Total 4 5 5" xfId="5804"/>
    <cellStyle name="Total 4 5 5 2" xfId="12590"/>
    <cellStyle name="Total 4 5 6" xfId="2071"/>
    <cellStyle name="Total 4 5 6 2" xfId="8906"/>
    <cellStyle name="Total 4 6" xfId="333"/>
    <cellStyle name="Total 4 6 2" xfId="805"/>
    <cellStyle name="Total 4 6 2 2" xfId="4505"/>
    <cellStyle name="Total 4 6 2 2 2" xfId="11291"/>
    <cellStyle name="Total 4 6 2 3" xfId="7125"/>
    <cellStyle name="Total 4 6 2 3 2" xfId="13910"/>
    <cellStyle name="Total 4 6 2 4" xfId="2619"/>
    <cellStyle name="Total 4 6 2 4 2" xfId="9430"/>
    <cellStyle name="Total 4 6 3" xfId="1207"/>
    <cellStyle name="Total 4 6 3 2" xfId="4907"/>
    <cellStyle name="Total 4 6 3 2 2" xfId="11693"/>
    <cellStyle name="Total 4 6 3 3" xfId="6209"/>
    <cellStyle name="Total 4 6 3 3 2" xfId="12995"/>
    <cellStyle name="Total 4 6 3 4" xfId="3021"/>
    <cellStyle name="Total 4 6 3 4 2" xfId="9820"/>
    <cellStyle name="Total 4 6 3 5" xfId="8120"/>
    <cellStyle name="Total 4 6 4" xfId="4033"/>
    <cellStyle name="Total 4 6 4 2" xfId="10819"/>
    <cellStyle name="Total 4 6 5" xfId="5786"/>
    <cellStyle name="Total 4 6 5 2" xfId="12572"/>
    <cellStyle name="Total 4 6 6" xfId="2150"/>
    <cellStyle name="Total 4 6 6 2" xfId="8982"/>
    <cellStyle name="Total 4 7" xfId="369"/>
    <cellStyle name="Total 4 7 2" xfId="841"/>
    <cellStyle name="Total 4 7 2 2" xfId="4541"/>
    <cellStyle name="Total 4 7 2 2 2" xfId="11327"/>
    <cellStyle name="Total 4 7 2 3" xfId="6274"/>
    <cellStyle name="Total 4 7 2 3 2" xfId="13060"/>
    <cellStyle name="Total 4 7 2 4" xfId="2655"/>
    <cellStyle name="Total 4 7 2 4 2" xfId="9466"/>
    <cellStyle name="Total 4 7 3" xfId="1243"/>
    <cellStyle name="Total 4 7 3 2" xfId="4943"/>
    <cellStyle name="Total 4 7 3 2 2" xfId="11729"/>
    <cellStyle name="Total 4 7 3 3" xfId="3859"/>
    <cellStyle name="Total 4 7 3 3 2" xfId="10646"/>
    <cellStyle name="Total 4 7 3 4" xfId="3057"/>
    <cellStyle name="Total 4 7 3 4 2" xfId="9856"/>
    <cellStyle name="Total 4 7 3 5" xfId="8156"/>
    <cellStyle name="Total 4 7 4" xfId="4069"/>
    <cellStyle name="Total 4 7 4 2" xfId="10855"/>
    <cellStyle name="Total 4 7 5" xfId="6664"/>
    <cellStyle name="Total 4 7 5 2" xfId="13449"/>
    <cellStyle name="Total 4 7 6" xfId="2186"/>
    <cellStyle name="Total 4 7 6 2" xfId="9018"/>
    <cellStyle name="Total 4 8" xfId="416"/>
    <cellStyle name="Total 4 8 2" xfId="888"/>
    <cellStyle name="Total 4 8 2 2" xfId="4588"/>
    <cellStyle name="Total 4 8 2 2 2" xfId="11374"/>
    <cellStyle name="Total 4 8 2 3" xfId="5773"/>
    <cellStyle name="Total 4 8 2 3 2" xfId="12559"/>
    <cellStyle name="Total 4 8 2 4" xfId="2702"/>
    <cellStyle name="Total 4 8 2 4 2" xfId="9510"/>
    <cellStyle name="Total 4 8 3" xfId="1287"/>
    <cellStyle name="Total 4 8 3 2" xfId="4987"/>
    <cellStyle name="Total 4 8 3 2 2" xfId="11773"/>
    <cellStyle name="Total 4 8 3 3" xfId="7068"/>
    <cellStyle name="Total 4 8 3 3 2" xfId="13853"/>
    <cellStyle name="Total 4 8 3 4" xfId="3101"/>
    <cellStyle name="Total 4 8 3 4 2" xfId="9900"/>
    <cellStyle name="Total 4 8 3 5" xfId="8200"/>
    <cellStyle name="Total 4 8 4" xfId="4116"/>
    <cellStyle name="Total 4 8 4 2" xfId="10902"/>
    <cellStyle name="Total 4 8 5" xfId="6212"/>
    <cellStyle name="Total 4 8 5 2" xfId="12998"/>
    <cellStyle name="Total 4 8 6" xfId="2233"/>
    <cellStyle name="Total 4 8 6 2" xfId="9062"/>
    <cellStyle name="Total 4 9" xfId="457"/>
    <cellStyle name="Total 4 9 2" xfId="929"/>
    <cellStyle name="Total 4 9 2 2" xfId="4629"/>
    <cellStyle name="Total 4 9 2 2 2" xfId="11415"/>
    <cellStyle name="Total 4 9 2 3" xfId="6578"/>
    <cellStyle name="Total 4 9 2 3 2" xfId="13363"/>
    <cellStyle name="Total 4 9 2 4" xfId="2743"/>
    <cellStyle name="Total 4 9 2 4 2" xfId="9548"/>
    <cellStyle name="Total 4 9 3" xfId="1325"/>
    <cellStyle name="Total 4 9 3 2" xfId="5025"/>
    <cellStyle name="Total 4 9 3 2 2" xfId="11811"/>
    <cellStyle name="Total 4 9 3 3" xfId="6999"/>
    <cellStyle name="Total 4 9 3 3 2" xfId="13784"/>
    <cellStyle name="Total 4 9 3 4" xfId="3139"/>
    <cellStyle name="Total 4 9 3 4 2" xfId="9938"/>
    <cellStyle name="Total 4 9 3 5" xfId="8238"/>
    <cellStyle name="Total 4 9 4" xfId="4157"/>
    <cellStyle name="Total 4 9 4 2" xfId="10943"/>
    <cellStyle name="Total 4 9 5" xfId="5794"/>
    <cellStyle name="Total 4 9 5 2" xfId="12580"/>
    <cellStyle name="Total 4 9 6" xfId="2274"/>
    <cellStyle name="Total 4 9 6 2" xfId="9100"/>
    <cellStyle name="Total 5" xfId="167"/>
    <cellStyle name="Total 5 10" xfId="398"/>
    <cellStyle name="Total 5 10 2" xfId="870"/>
    <cellStyle name="Total 5 10 2 2" xfId="4570"/>
    <cellStyle name="Total 5 10 2 2 2" xfId="11356"/>
    <cellStyle name="Total 5 10 2 3" xfId="6726"/>
    <cellStyle name="Total 5 10 2 3 2" xfId="13511"/>
    <cellStyle name="Total 5 10 2 4" xfId="2684"/>
    <cellStyle name="Total 5 10 2 4 2" xfId="9492"/>
    <cellStyle name="Total 5 10 3" xfId="1269"/>
    <cellStyle name="Total 5 10 3 2" xfId="4969"/>
    <cellStyle name="Total 5 10 3 2 2" xfId="11755"/>
    <cellStyle name="Total 5 10 3 3" xfId="3839"/>
    <cellStyle name="Total 5 10 3 3 2" xfId="10626"/>
    <cellStyle name="Total 5 10 3 4" xfId="3083"/>
    <cellStyle name="Total 5 10 3 4 2" xfId="9882"/>
    <cellStyle name="Total 5 10 3 5" xfId="8182"/>
    <cellStyle name="Total 5 10 4" xfId="4098"/>
    <cellStyle name="Total 5 10 4 2" xfId="10884"/>
    <cellStyle name="Total 5 10 5" xfId="3808"/>
    <cellStyle name="Total 5 10 5 2" xfId="10595"/>
    <cellStyle name="Total 5 10 6" xfId="2215"/>
    <cellStyle name="Total 5 10 6 2" xfId="9044"/>
    <cellStyle name="Total 5 11" xfId="490"/>
    <cellStyle name="Total 5 11 2" xfId="962"/>
    <cellStyle name="Total 5 11 2 2" xfId="4662"/>
    <cellStyle name="Total 5 11 2 2 2" xfId="11448"/>
    <cellStyle name="Total 5 11 2 3" xfId="4320"/>
    <cellStyle name="Total 5 11 2 3 2" xfId="11106"/>
    <cellStyle name="Total 5 11 2 4" xfId="2776"/>
    <cellStyle name="Total 5 11 2 4 2" xfId="9581"/>
    <cellStyle name="Total 5 11 3" xfId="1358"/>
    <cellStyle name="Total 5 11 3 2" xfId="5058"/>
    <cellStyle name="Total 5 11 3 2 2" xfId="11844"/>
    <cellStyle name="Total 5 11 3 3" xfId="6168"/>
    <cellStyle name="Total 5 11 3 3 2" xfId="12954"/>
    <cellStyle name="Total 5 11 3 4" xfId="3172"/>
    <cellStyle name="Total 5 11 3 4 2" xfId="9971"/>
    <cellStyle name="Total 5 11 4" xfId="4190"/>
    <cellStyle name="Total 5 11 4 2" xfId="10976"/>
    <cellStyle name="Total 5 11 5" xfId="6178"/>
    <cellStyle name="Total 5 11 5 2" xfId="12964"/>
    <cellStyle name="Total 5 11 6" xfId="2307"/>
    <cellStyle name="Total 5 11 6 2" xfId="9133"/>
    <cellStyle name="Total 5 12" xfId="529"/>
    <cellStyle name="Total 5 12 2" xfId="1001"/>
    <cellStyle name="Total 5 12 2 2" xfId="4701"/>
    <cellStyle name="Total 5 12 2 2 2" xfId="11487"/>
    <cellStyle name="Total 5 12 2 3" xfId="3780"/>
    <cellStyle name="Total 5 12 2 3 2" xfId="10567"/>
    <cellStyle name="Total 5 12 2 4" xfId="2815"/>
    <cellStyle name="Total 5 12 2 4 2" xfId="9617"/>
    <cellStyle name="Total 5 12 3" xfId="1394"/>
    <cellStyle name="Total 5 12 3 2" xfId="5094"/>
    <cellStyle name="Total 5 12 3 2 2" xfId="11880"/>
    <cellStyle name="Total 5 12 3 3" xfId="6543"/>
    <cellStyle name="Total 5 12 3 3 2" xfId="13328"/>
    <cellStyle name="Total 5 12 3 4" xfId="3208"/>
    <cellStyle name="Total 5 12 3 4 2" xfId="10007"/>
    <cellStyle name="Total 5 12 4" xfId="4229"/>
    <cellStyle name="Total 5 12 4 2" xfId="11015"/>
    <cellStyle name="Total 5 12 5" xfId="7083"/>
    <cellStyle name="Total 5 12 5 2" xfId="13868"/>
    <cellStyle name="Total 5 12 6" xfId="2346"/>
    <cellStyle name="Total 5 12 6 2" xfId="9169"/>
    <cellStyle name="Total 5 13" xfId="643"/>
    <cellStyle name="Total 5 13 2" xfId="4343"/>
    <cellStyle name="Total 5 13 2 2" xfId="11129"/>
    <cellStyle name="Total 5 13 3" xfId="6250"/>
    <cellStyle name="Total 5 13 3 2" xfId="13036"/>
    <cellStyle name="Total 5 13 4" xfId="2457"/>
    <cellStyle name="Total 5 13 4 2" xfId="9274"/>
    <cellStyle name="Total 5 14" xfId="1052"/>
    <cellStyle name="Total 5 14 2" xfId="4752"/>
    <cellStyle name="Total 5 14 2 2" xfId="11538"/>
    <cellStyle name="Total 5 14 3" xfId="6118"/>
    <cellStyle name="Total 5 14 3 2" xfId="12904"/>
    <cellStyle name="Total 5 14 4" xfId="2866"/>
    <cellStyle name="Total 5 14 4 2" xfId="9665"/>
    <cellStyle name="Total 5 14 5" xfId="7965"/>
    <cellStyle name="Total 5 15" xfId="1470"/>
    <cellStyle name="Total 5 15 2" xfId="5170"/>
    <cellStyle name="Total 5 15 2 2" xfId="11956"/>
    <cellStyle name="Total 5 15 3" xfId="5717"/>
    <cellStyle name="Total 5 15 3 2" xfId="12503"/>
    <cellStyle name="Total 5 15 4" xfId="3284"/>
    <cellStyle name="Total 5 15 4 2" xfId="10083"/>
    <cellStyle name="Total 5 15 5" xfId="8369"/>
    <cellStyle name="Total 5 16" xfId="1508"/>
    <cellStyle name="Total 5 16 2" xfId="5208"/>
    <cellStyle name="Total 5 16 2 2" xfId="11994"/>
    <cellStyle name="Total 5 16 3" xfId="6810"/>
    <cellStyle name="Total 5 16 3 2" xfId="13595"/>
    <cellStyle name="Total 5 16 4" xfId="6047"/>
    <cellStyle name="Total 5 16 4 2" xfId="12833"/>
    <cellStyle name="Total 5 16 5" xfId="3322"/>
    <cellStyle name="Total 5 16 5 2" xfId="10121"/>
    <cellStyle name="Total 5 16 6" xfId="8407"/>
    <cellStyle name="Total 5 17" xfId="1524"/>
    <cellStyle name="Total 5 17 2" xfId="5224"/>
    <cellStyle name="Total 5 17 2 2" xfId="12010"/>
    <cellStyle name="Total 5 17 3" xfId="6826"/>
    <cellStyle name="Total 5 17 3 2" xfId="13611"/>
    <cellStyle name="Total 5 17 4" xfId="6269"/>
    <cellStyle name="Total 5 17 4 2" xfId="13055"/>
    <cellStyle name="Total 5 17 5" xfId="3338"/>
    <cellStyle name="Total 5 17 5 2" xfId="10137"/>
    <cellStyle name="Total 5 17 6" xfId="8423"/>
    <cellStyle name="Total 5 18" xfId="1477"/>
    <cellStyle name="Total 5 18 2" xfId="5177"/>
    <cellStyle name="Total 5 18 2 2" xfId="11963"/>
    <cellStyle name="Total 5 18 3" xfId="6780"/>
    <cellStyle name="Total 5 18 3 2" xfId="13565"/>
    <cellStyle name="Total 5 18 4" xfId="6426"/>
    <cellStyle name="Total 5 18 4 2" xfId="13212"/>
    <cellStyle name="Total 5 18 5" xfId="3291"/>
    <cellStyle name="Total 5 18 5 2" xfId="10090"/>
    <cellStyle name="Total 5 18 6" xfId="8376"/>
    <cellStyle name="Total 5 19" xfId="1607"/>
    <cellStyle name="Total 5 19 2" xfId="5307"/>
    <cellStyle name="Total 5 19 2 2" xfId="12093"/>
    <cellStyle name="Total 5 19 3" xfId="6909"/>
    <cellStyle name="Total 5 19 3 2" xfId="13694"/>
    <cellStyle name="Total 5 19 4" xfId="6402"/>
    <cellStyle name="Total 5 19 4 2" xfId="13188"/>
    <cellStyle name="Total 5 19 5" xfId="3421"/>
    <cellStyle name="Total 5 19 5 2" xfId="10217"/>
    <cellStyle name="Total 5 19 6" xfId="8503"/>
    <cellStyle name="Total 5 2" xfId="204"/>
    <cellStyle name="Total 5 2 2" xfId="676"/>
    <cellStyle name="Total 5 2 2 2" xfId="4376"/>
    <cellStyle name="Total 5 2 2 2 2" xfId="11162"/>
    <cellStyle name="Total 5 2 2 3" xfId="6436"/>
    <cellStyle name="Total 5 2 2 3 2" xfId="13222"/>
    <cellStyle name="Total 5 2 2 4" xfId="2490"/>
    <cellStyle name="Total 5 2 2 4 2" xfId="9307"/>
    <cellStyle name="Total 5 2 3" xfId="1084"/>
    <cellStyle name="Total 5 2 3 2" xfId="4784"/>
    <cellStyle name="Total 5 2 3 2 2" xfId="11570"/>
    <cellStyle name="Total 5 2 3 3" xfId="6277"/>
    <cellStyle name="Total 5 2 3 3 2" xfId="13063"/>
    <cellStyle name="Total 5 2 3 4" xfId="2898"/>
    <cellStyle name="Total 5 2 3 4 2" xfId="9697"/>
    <cellStyle name="Total 5 2 3 5" xfId="7997"/>
    <cellStyle name="Total 5 2 4" xfId="3904"/>
    <cellStyle name="Total 5 2 4 2" xfId="10690"/>
    <cellStyle name="Total 5 2 5" xfId="5808"/>
    <cellStyle name="Total 5 2 5 2" xfId="12594"/>
    <cellStyle name="Total 5 2 6" xfId="2021"/>
    <cellStyle name="Total 5 2 6 2" xfId="8859"/>
    <cellStyle name="Total 5 20" xfId="1651"/>
    <cellStyle name="Total 5 20 2" xfId="5351"/>
    <cellStyle name="Total 5 20 2 2" xfId="12137"/>
    <cellStyle name="Total 5 20 3" xfId="6953"/>
    <cellStyle name="Total 5 20 3 2" xfId="13738"/>
    <cellStyle name="Total 5 20 4" xfId="3831"/>
    <cellStyle name="Total 5 20 4 2" xfId="10618"/>
    <cellStyle name="Total 5 20 5" xfId="3465"/>
    <cellStyle name="Total 5 20 5 2" xfId="10261"/>
    <cellStyle name="Total 5 20 6" xfId="8547"/>
    <cellStyle name="Total 5 21" xfId="1665"/>
    <cellStyle name="Total 5 21 2" xfId="5365"/>
    <cellStyle name="Total 5 21 2 2" xfId="12151"/>
    <cellStyle name="Total 5 21 3" xfId="6967"/>
    <cellStyle name="Total 5 21 3 2" xfId="13752"/>
    <cellStyle name="Total 5 21 4" xfId="3784"/>
    <cellStyle name="Total 5 21 4 2" xfId="10571"/>
    <cellStyle name="Total 5 21 5" xfId="3479"/>
    <cellStyle name="Total 5 21 5 2" xfId="10275"/>
    <cellStyle name="Total 5 21 6" xfId="8561"/>
    <cellStyle name="Total 5 22" xfId="1646"/>
    <cellStyle name="Total 5 22 2" xfId="5346"/>
    <cellStyle name="Total 5 22 2 2" xfId="12132"/>
    <cellStyle name="Total 5 22 3" xfId="6948"/>
    <cellStyle name="Total 5 22 3 2" xfId="13733"/>
    <cellStyle name="Total 5 22 4" xfId="4282"/>
    <cellStyle name="Total 5 22 4 2" xfId="11068"/>
    <cellStyle name="Total 5 22 5" xfId="3460"/>
    <cellStyle name="Total 5 22 5 2" xfId="10256"/>
    <cellStyle name="Total 5 22 6" xfId="8542"/>
    <cellStyle name="Total 5 23" xfId="1730"/>
    <cellStyle name="Total 5 23 2" xfId="5430"/>
    <cellStyle name="Total 5 23 2 2" xfId="12216"/>
    <cellStyle name="Total 5 23 3" xfId="7244"/>
    <cellStyle name="Total 5 23 3 2" xfId="14029"/>
    <cellStyle name="Total 5 23 4" xfId="3544"/>
    <cellStyle name="Total 5 23 4 2" xfId="10340"/>
    <cellStyle name="Total 5 23 5" xfId="8626"/>
    <cellStyle name="Total 5 24" xfId="1757"/>
    <cellStyle name="Total 5 24 2" xfId="5457"/>
    <cellStyle name="Total 5 24 2 2" xfId="12243"/>
    <cellStyle name="Total 5 24 3" xfId="7271"/>
    <cellStyle name="Total 5 24 3 2" xfId="14056"/>
    <cellStyle name="Total 5 24 4" xfId="3571"/>
    <cellStyle name="Total 5 24 4 2" xfId="10367"/>
    <cellStyle name="Total 5 24 5" xfId="8653"/>
    <cellStyle name="Total 5 25" xfId="1767"/>
    <cellStyle name="Total 5 25 2" xfId="5467"/>
    <cellStyle name="Total 5 25 2 2" xfId="12253"/>
    <cellStyle name="Total 5 25 3" xfId="7281"/>
    <cellStyle name="Total 5 25 3 2" xfId="14066"/>
    <cellStyle name="Total 5 25 4" xfId="3581"/>
    <cellStyle name="Total 5 25 4 2" xfId="10377"/>
    <cellStyle name="Total 5 25 5" xfId="8663"/>
    <cellStyle name="Total 5 26" xfId="1701"/>
    <cellStyle name="Total 5 26 2" xfId="5401"/>
    <cellStyle name="Total 5 26 2 2" xfId="12187"/>
    <cellStyle name="Total 5 26 3" xfId="7215"/>
    <cellStyle name="Total 5 26 3 2" xfId="14000"/>
    <cellStyle name="Total 5 26 4" xfId="3515"/>
    <cellStyle name="Total 5 26 4 2" xfId="10311"/>
    <cellStyle name="Total 5 26 5" xfId="8597"/>
    <cellStyle name="Total 5 27" xfId="1837"/>
    <cellStyle name="Total 5 27 2" xfId="5537"/>
    <cellStyle name="Total 5 27 2 2" xfId="12323"/>
    <cellStyle name="Total 5 27 3" xfId="7348"/>
    <cellStyle name="Total 5 27 3 2" xfId="14133"/>
    <cellStyle name="Total 5 27 4" xfId="3647"/>
    <cellStyle name="Total 5 27 4 2" xfId="10440"/>
    <cellStyle name="Total 5 27 5" xfId="8730"/>
    <cellStyle name="Total 5 28" xfId="1828"/>
    <cellStyle name="Total 5 28 2" xfId="5528"/>
    <cellStyle name="Total 5 28 2 2" xfId="12314"/>
    <cellStyle name="Total 5 28 3" xfId="7339"/>
    <cellStyle name="Total 5 28 3 2" xfId="14124"/>
    <cellStyle name="Total 5 28 4" xfId="3640"/>
    <cellStyle name="Total 5 28 4 2" xfId="10433"/>
    <cellStyle name="Total 5 28 5" xfId="8721"/>
    <cellStyle name="Total 5 29" xfId="1819"/>
    <cellStyle name="Total 5 29 2" xfId="5519"/>
    <cellStyle name="Total 5 29 2 2" xfId="12305"/>
    <cellStyle name="Total 5 29 3" xfId="7330"/>
    <cellStyle name="Total 5 29 3 2" xfId="14115"/>
    <cellStyle name="Total 5 29 4" xfId="8712"/>
    <cellStyle name="Total 5 3" xfId="213"/>
    <cellStyle name="Total 5 3 2" xfId="685"/>
    <cellStyle name="Total 5 3 2 2" xfId="4385"/>
    <cellStyle name="Total 5 3 2 2 2" xfId="11171"/>
    <cellStyle name="Total 5 3 2 3" xfId="7026"/>
    <cellStyle name="Total 5 3 2 3 2" xfId="13811"/>
    <cellStyle name="Total 5 3 2 4" xfId="2499"/>
    <cellStyle name="Total 5 3 2 4 2" xfId="9316"/>
    <cellStyle name="Total 5 3 3" xfId="1093"/>
    <cellStyle name="Total 5 3 3 2" xfId="4793"/>
    <cellStyle name="Total 5 3 3 2 2" xfId="11579"/>
    <cellStyle name="Total 5 3 3 3" xfId="6169"/>
    <cellStyle name="Total 5 3 3 3 2" xfId="12955"/>
    <cellStyle name="Total 5 3 3 4" xfId="2907"/>
    <cellStyle name="Total 5 3 3 4 2" xfId="9706"/>
    <cellStyle name="Total 5 3 3 5" xfId="8006"/>
    <cellStyle name="Total 5 3 4" xfId="3913"/>
    <cellStyle name="Total 5 3 4 2" xfId="10699"/>
    <cellStyle name="Total 5 3 5" xfId="5727"/>
    <cellStyle name="Total 5 3 5 2" xfId="12513"/>
    <cellStyle name="Total 5 3 6" xfId="2030"/>
    <cellStyle name="Total 5 3 6 2" xfId="8868"/>
    <cellStyle name="Total 5 30" xfId="3867"/>
    <cellStyle name="Total 5 30 2" xfId="10653"/>
    <cellStyle name="Total 5 31" xfId="6510"/>
    <cellStyle name="Total 5 31 2" xfId="13295"/>
    <cellStyle name="Total 5 4" xfId="264"/>
    <cellStyle name="Total 5 4 2" xfId="736"/>
    <cellStyle name="Total 5 4 2 2" xfId="4436"/>
    <cellStyle name="Total 5 4 2 2 2" xfId="11222"/>
    <cellStyle name="Total 5 4 2 3" xfId="6384"/>
    <cellStyle name="Total 5 4 2 3 2" xfId="13170"/>
    <cellStyle name="Total 5 4 2 4" xfId="2550"/>
    <cellStyle name="Total 5 4 2 4 2" xfId="9364"/>
    <cellStyle name="Total 5 4 3" xfId="1141"/>
    <cellStyle name="Total 5 4 3 2" xfId="4841"/>
    <cellStyle name="Total 5 4 3 2 2" xfId="11627"/>
    <cellStyle name="Total 5 4 3 3" xfId="7166"/>
    <cellStyle name="Total 5 4 3 3 2" xfId="13951"/>
    <cellStyle name="Total 5 4 3 4" xfId="2955"/>
    <cellStyle name="Total 5 4 3 4 2" xfId="9754"/>
    <cellStyle name="Total 5 4 3 5" xfId="8054"/>
    <cellStyle name="Total 5 4 4" xfId="3964"/>
    <cellStyle name="Total 5 4 4 2" xfId="10750"/>
    <cellStyle name="Total 5 4 5" xfId="6454"/>
    <cellStyle name="Total 5 4 5 2" xfId="13239"/>
    <cellStyle name="Total 5 4 6" xfId="2081"/>
    <cellStyle name="Total 5 4 6 2" xfId="8916"/>
    <cellStyle name="Total 5 5" xfId="257"/>
    <cellStyle name="Total 5 5 2" xfId="729"/>
    <cellStyle name="Total 5 5 2 2" xfId="4429"/>
    <cellStyle name="Total 5 5 2 2 2" xfId="11215"/>
    <cellStyle name="Total 5 5 2 3" xfId="6008"/>
    <cellStyle name="Total 5 5 2 3 2" xfId="12794"/>
    <cellStyle name="Total 5 5 2 4" xfId="2543"/>
    <cellStyle name="Total 5 5 2 4 2" xfId="9357"/>
    <cellStyle name="Total 5 5 3" xfId="1134"/>
    <cellStyle name="Total 5 5 3 2" xfId="4834"/>
    <cellStyle name="Total 5 5 3 2 2" xfId="11620"/>
    <cellStyle name="Total 5 5 3 3" xfId="5690"/>
    <cellStyle name="Total 5 5 3 3 2" xfId="12476"/>
    <cellStyle name="Total 5 5 3 4" xfId="2948"/>
    <cellStyle name="Total 5 5 3 4 2" xfId="9747"/>
    <cellStyle name="Total 5 5 3 5" xfId="8047"/>
    <cellStyle name="Total 5 5 4" xfId="3957"/>
    <cellStyle name="Total 5 5 4 2" xfId="10743"/>
    <cellStyle name="Total 5 5 5" xfId="5771"/>
    <cellStyle name="Total 5 5 5 2" xfId="12557"/>
    <cellStyle name="Total 5 5 6" xfId="2074"/>
    <cellStyle name="Total 5 5 6 2" xfId="8909"/>
    <cellStyle name="Total 5 6" xfId="327"/>
    <cellStyle name="Total 5 6 2" xfId="799"/>
    <cellStyle name="Total 5 6 2 2" xfId="4499"/>
    <cellStyle name="Total 5 6 2 2 2" xfId="11285"/>
    <cellStyle name="Total 5 6 2 3" xfId="5708"/>
    <cellStyle name="Total 5 6 2 3 2" xfId="12494"/>
    <cellStyle name="Total 5 6 2 4" xfId="2613"/>
    <cellStyle name="Total 5 6 2 4 2" xfId="9424"/>
    <cellStyle name="Total 5 6 3" xfId="1201"/>
    <cellStyle name="Total 5 6 3 2" xfId="4901"/>
    <cellStyle name="Total 5 6 3 2 2" xfId="11687"/>
    <cellStyle name="Total 5 6 3 3" xfId="6288"/>
    <cellStyle name="Total 5 6 3 3 2" xfId="13074"/>
    <cellStyle name="Total 5 6 3 4" xfId="3015"/>
    <cellStyle name="Total 5 6 3 4 2" xfId="9814"/>
    <cellStyle name="Total 5 6 3 5" xfId="8114"/>
    <cellStyle name="Total 5 6 4" xfId="4027"/>
    <cellStyle name="Total 5 6 4 2" xfId="10813"/>
    <cellStyle name="Total 5 6 5" xfId="5866"/>
    <cellStyle name="Total 5 6 5 2" xfId="12652"/>
    <cellStyle name="Total 5 6 6" xfId="2144"/>
    <cellStyle name="Total 5 6 6 2" xfId="8976"/>
    <cellStyle name="Total 5 7" xfId="363"/>
    <cellStyle name="Total 5 7 2" xfId="835"/>
    <cellStyle name="Total 5 7 2 2" xfId="4535"/>
    <cellStyle name="Total 5 7 2 2 2" xfId="11321"/>
    <cellStyle name="Total 5 7 2 3" xfId="6069"/>
    <cellStyle name="Total 5 7 2 3 2" xfId="12855"/>
    <cellStyle name="Total 5 7 2 4" xfId="2649"/>
    <cellStyle name="Total 5 7 2 4 2" xfId="9460"/>
    <cellStyle name="Total 5 7 3" xfId="1237"/>
    <cellStyle name="Total 5 7 3 2" xfId="4937"/>
    <cellStyle name="Total 5 7 3 2 2" xfId="11723"/>
    <cellStyle name="Total 5 7 3 3" xfId="6324"/>
    <cellStyle name="Total 5 7 3 3 2" xfId="13110"/>
    <cellStyle name="Total 5 7 3 4" xfId="3051"/>
    <cellStyle name="Total 5 7 3 4 2" xfId="9850"/>
    <cellStyle name="Total 5 7 3 5" xfId="8150"/>
    <cellStyle name="Total 5 7 4" xfId="4063"/>
    <cellStyle name="Total 5 7 4 2" xfId="10849"/>
    <cellStyle name="Total 5 7 5" xfId="6322"/>
    <cellStyle name="Total 5 7 5 2" xfId="13108"/>
    <cellStyle name="Total 5 7 6" xfId="2180"/>
    <cellStyle name="Total 5 7 6 2" xfId="9012"/>
    <cellStyle name="Total 5 8" xfId="410"/>
    <cellStyle name="Total 5 8 2" xfId="882"/>
    <cellStyle name="Total 5 8 2 2" xfId="4582"/>
    <cellStyle name="Total 5 8 2 2 2" xfId="11368"/>
    <cellStyle name="Total 5 8 2 3" xfId="5849"/>
    <cellStyle name="Total 5 8 2 3 2" xfId="12635"/>
    <cellStyle name="Total 5 8 2 4" xfId="2696"/>
    <cellStyle name="Total 5 8 2 4 2" xfId="9504"/>
    <cellStyle name="Total 5 8 3" xfId="1281"/>
    <cellStyle name="Total 5 8 3 2" xfId="4981"/>
    <cellStyle name="Total 5 8 3 2 2" xfId="11767"/>
    <cellStyle name="Total 5 8 3 3" xfId="5816"/>
    <cellStyle name="Total 5 8 3 3 2" xfId="12602"/>
    <cellStyle name="Total 5 8 3 4" xfId="3095"/>
    <cellStyle name="Total 5 8 3 4 2" xfId="9894"/>
    <cellStyle name="Total 5 8 3 5" xfId="8194"/>
    <cellStyle name="Total 5 8 4" xfId="4110"/>
    <cellStyle name="Total 5 8 4 2" xfId="10896"/>
    <cellStyle name="Total 5 8 5" xfId="6293"/>
    <cellStyle name="Total 5 8 5 2" xfId="13079"/>
    <cellStyle name="Total 5 8 6" xfId="2227"/>
    <cellStyle name="Total 5 8 6 2" xfId="9056"/>
    <cellStyle name="Total 5 9" xfId="451"/>
    <cellStyle name="Total 5 9 2" xfId="923"/>
    <cellStyle name="Total 5 9 2 2" xfId="4623"/>
    <cellStyle name="Total 5 9 2 2 2" xfId="11409"/>
    <cellStyle name="Total 5 9 2 3" xfId="6651"/>
    <cellStyle name="Total 5 9 2 3 2" xfId="13436"/>
    <cellStyle name="Total 5 9 2 4" xfId="2737"/>
    <cellStyle name="Total 5 9 2 4 2" xfId="9542"/>
    <cellStyle name="Total 5 9 3" xfId="1319"/>
    <cellStyle name="Total 5 9 3 2" xfId="5019"/>
    <cellStyle name="Total 5 9 3 2 2" xfId="11805"/>
    <cellStyle name="Total 5 9 3 3" xfId="6434"/>
    <cellStyle name="Total 5 9 3 3 2" xfId="13220"/>
    <cellStyle name="Total 5 9 3 4" xfId="3133"/>
    <cellStyle name="Total 5 9 3 4 2" xfId="9932"/>
    <cellStyle name="Total 5 9 3 5" xfId="8232"/>
    <cellStyle name="Total 5 9 4" xfId="4151"/>
    <cellStyle name="Total 5 9 4 2" xfId="10937"/>
    <cellStyle name="Total 5 9 5" xfId="5874"/>
    <cellStyle name="Total 5 9 5 2" xfId="12660"/>
    <cellStyle name="Total 5 9 6" xfId="2268"/>
    <cellStyle name="Total 5 9 6 2" xfId="9094"/>
    <cellStyle name="Total 6" xfId="150"/>
    <cellStyle name="Total 6 2" xfId="633"/>
    <cellStyle name="Total 6 2 2" xfId="4333"/>
    <cellStyle name="Total 6 2 2 2" xfId="11119"/>
    <cellStyle name="Total 6 2 3" xfId="6706"/>
    <cellStyle name="Total 6 2 3 2" xfId="13491"/>
    <cellStyle name="Total 6 2 4" xfId="2447"/>
    <cellStyle name="Total 6 2 4 2" xfId="9265"/>
    <cellStyle name="Total 6 3" xfId="1046"/>
    <cellStyle name="Total 6 3 2" xfId="4746"/>
    <cellStyle name="Total 6 3 2 2" xfId="11532"/>
    <cellStyle name="Total 6 3 3" xfId="6173"/>
    <cellStyle name="Total 6 3 3 2" xfId="12959"/>
    <cellStyle name="Total 6 3 4" xfId="2860"/>
    <cellStyle name="Total 6 3 4 2" xfId="9659"/>
    <cellStyle name="Total 6 4" xfId="3851"/>
    <cellStyle name="Total 6 4 2" xfId="10638"/>
    <cellStyle name="Total 6 5" xfId="6065"/>
    <cellStyle name="Total 6 5 2" xfId="12851"/>
    <cellStyle name="Total 6 6" xfId="1987"/>
    <cellStyle name="Total 6 6 2" xfId="8827"/>
    <cellStyle name="Total 6 7" xfId="7465"/>
    <cellStyle name="Total 7" xfId="405"/>
    <cellStyle name="Total 7 2" xfId="877"/>
    <cellStyle name="Total 7 2 2" xfId="4577"/>
    <cellStyle name="Total 7 2 2 2" xfId="11363"/>
    <cellStyle name="Total 7 2 3" xfId="6654"/>
    <cellStyle name="Total 7 2 3 2" xfId="13439"/>
    <cellStyle name="Total 7 2 4" xfId="2691"/>
    <cellStyle name="Total 7 2 4 2" xfId="9499"/>
    <cellStyle name="Total 7 3" xfId="1276"/>
    <cellStyle name="Total 7 3 2" xfId="4976"/>
    <cellStyle name="Total 7 3 2 2" xfId="11762"/>
    <cellStyle name="Total 7 3 3" xfId="6352"/>
    <cellStyle name="Total 7 3 3 2" xfId="13138"/>
    <cellStyle name="Total 7 3 4" xfId="3090"/>
    <cellStyle name="Total 7 3 4 2" xfId="9889"/>
    <cellStyle name="Total 7 3 5" xfId="8189"/>
    <cellStyle name="Total 7 4" xfId="4105"/>
    <cellStyle name="Total 7 4 2" xfId="10891"/>
    <cellStyle name="Total 7 5" xfId="6699"/>
    <cellStyle name="Total 7 5 2" xfId="13484"/>
    <cellStyle name="Total 7 6" xfId="2222"/>
    <cellStyle name="Total 7 6 2" xfId="9051"/>
    <cellStyle name="Total 8" xfId="580"/>
    <cellStyle name="Total 8 2" xfId="4280"/>
    <cellStyle name="Total 8 2 2" xfId="11066"/>
    <cellStyle name="Total 8 3" xfId="6690"/>
    <cellStyle name="Total 8 3 2" xfId="13475"/>
    <cellStyle name="Total 8 4" xfId="2396"/>
    <cellStyle name="Total 8 4 2" xfId="9216"/>
    <cellStyle name="Total 9" xfId="598"/>
    <cellStyle name="Total 9 2" xfId="4298"/>
    <cellStyle name="Total 9 2 2" xfId="11084"/>
    <cellStyle name="Total 9 3" xfId="5803"/>
    <cellStyle name="Total 9 3 2" xfId="12589"/>
    <cellStyle name="Total 9 4" xfId="2413"/>
    <cellStyle name="Total 9 4 2" xfId="9232"/>
    <cellStyle name="Warning Text 2" xfId="55"/>
    <cellStyle name="Warning Text 3" xfId="1976"/>
    <cellStyle name="Warning Text 4" xfId="48"/>
  </cellStyles>
  <dxfs count="24">
    <dxf>
      <fill>
        <patternFill>
          <bgColor rgb="FFFFFFCC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outline="0"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left" vertical="center" textRotation="0" wrapText="0" indent="0" justifyLastLine="0" shrinkToFit="0" readingOrder="0"/>
      <protection locked="1" hidden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outline="0"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</dxfs>
  <tableStyles count="0" defaultTableStyle="TableStyleMedium2" defaultPivotStyle="PivotStyleLight16"/>
  <colors>
    <mruColors>
      <color rgb="FFFFFFCC"/>
      <color rgb="FFFFFF99"/>
      <color rgb="FF329696"/>
      <color rgb="FF31869B"/>
      <color rgb="FFEAEBE8"/>
      <color rgb="FFEAEAEA"/>
      <color rgb="FFD9D9D9"/>
      <color rgb="FFB2B2B2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67733</xdr:rowOff>
    </xdr:from>
    <xdr:to>
      <xdr:col>3</xdr:col>
      <xdr:colOff>814727</xdr:colOff>
      <xdr:row>1</xdr:row>
      <xdr:rowOff>550679</xdr:rowOff>
    </xdr:to>
    <xdr:pic>
      <xdr:nvPicPr>
        <xdr:cNvPr id="3" name="Picture 2" title="Ecology logo">
          <a:extLst>
            <a:ext uri="{FF2B5EF4-FFF2-40B4-BE49-F238E27FC236}">
              <a16:creationId xmlns:a16="http://schemas.microsoft.com/office/drawing/2014/main" id="{8F555337-4CAA-4878-870F-C944378F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6400" y="67733"/>
          <a:ext cx="2609660" cy="67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1031875</xdr:colOff>
      <xdr:row>29</xdr:row>
      <xdr:rowOff>269874</xdr:rowOff>
    </xdr:from>
    <xdr:to>
      <xdr:col>49</xdr:col>
      <xdr:colOff>1285873</xdr:colOff>
      <xdr:row>29</xdr:row>
      <xdr:rowOff>793749</xdr:rowOff>
    </xdr:to>
    <xdr:sp macro="[0]!Denaturant.Denaturant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484125" y="5275791"/>
          <a:ext cx="1555748" cy="523875"/>
        </a:xfrm>
        <a:prstGeom prst="roundRect">
          <a:avLst/>
        </a:prstGeom>
        <a:solidFill>
          <a:srgbClr val="BBD18F"/>
        </a:solidFill>
        <a:ln w="12700">
          <a:solidFill>
            <a:schemeClr val="tx1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 b="1">
              <a:solidFill>
                <a:srgbClr val="FF0000"/>
              </a:solidFill>
            </a:rPr>
            <a:t>Update Denaturant</a:t>
          </a:r>
        </a:p>
      </xdr:txBody>
    </xdr:sp>
    <xdr:clientData/>
  </xdr:twoCellAnchor>
  <xdr:twoCellAnchor>
    <xdr:from>
      <xdr:col>17</xdr:col>
      <xdr:colOff>514804</xdr:colOff>
      <xdr:row>28</xdr:row>
      <xdr:rowOff>27517</xdr:rowOff>
    </xdr:from>
    <xdr:to>
      <xdr:col>17</xdr:col>
      <xdr:colOff>1629228</xdr:colOff>
      <xdr:row>28</xdr:row>
      <xdr:rowOff>374651</xdr:rowOff>
    </xdr:to>
    <xdr:sp macro="[0]!Sg_Transport.sg_transport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4574954" y="7152217"/>
          <a:ext cx="1114424" cy="347134"/>
        </a:xfrm>
        <a:prstGeom prst="roundRect">
          <a:avLst/>
        </a:prstGeom>
        <a:solidFill>
          <a:srgbClr val="BBD18F"/>
        </a:solidFill>
        <a:ln w="12700">
          <a:solidFill>
            <a:schemeClr val="tx1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 b="1">
              <a:solidFill>
                <a:srgbClr val="FF0000"/>
              </a:solidFill>
            </a:rPr>
            <a:t>SELECT</a:t>
          </a:r>
        </a:p>
      </xdr:txBody>
    </xdr:sp>
    <xdr:clientData/>
  </xdr:twoCellAnchor>
  <xdr:twoCellAnchor>
    <xdr:from>
      <xdr:col>63</xdr:col>
      <xdr:colOff>1649942</xdr:colOff>
      <xdr:row>29</xdr:row>
      <xdr:rowOff>28575</xdr:rowOff>
    </xdr:from>
    <xdr:to>
      <xdr:col>64</xdr:col>
      <xdr:colOff>1273174</xdr:colOff>
      <xdr:row>29</xdr:row>
      <xdr:rowOff>396876</xdr:rowOff>
    </xdr:to>
    <xdr:sp macro="[0]!Calculate_Click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0831267" y="7562850"/>
          <a:ext cx="1318682" cy="368301"/>
        </a:xfrm>
        <a:prstGeom prst="roundRect">
          <a:avLst/>
        </a:prstGeom>
        <a:solidFill>
          <a:srgbClr val="BBD18F"/>
        </a:solidFill>
        <a:ln w="12700">
          <a:solidFill>
            <a:schemeClr val="tx1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 b="1">
              <a:solidFill>
                <a:srgbClr val="FF0000"/>
              </a:solidFill>
            </a:rPr>
            <a:t>CALCULATE CI</a:t>
          </a:r>
        </a:p>
      </xdr:txBody>
    </xdr:sp>
    <xdr:clientData/>
  </xdr:twoCellAnchor>
  <xdr:twoCellAnchor>
    <xdr:from>
      <xdr:col>9</xdr:col>
      <xdr:colOff>272143</xdr:colOff>
      <xdr:row>28</xdr:row>
      <xdr:rowOff>29935</xdr:rowOff>
    </xdr:from>
    <xdr:to>
      <xdr:col>9</xdr:col>
      <xdr:colOff>1386567</xdr:colOff>
      <xdr:row>28</xdr:row>
      <xdr:rowOff>377069</xdr:rowOff>
    </xdr:to>
    <xdr:sp macro="[0]!Corn_Transport.corn_transport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121368" y="7154635"/>
          <a:ext cx="1114424" cy="347134"/>
        </a:xfrm>
        <a:prstGeom prst="roundRect">
          <a:avLst/>
        </a:prstGeom>
        <a:solidFill>
          <a:srgbClr val="BBD18F"/>
        </a:solidFill>
        <a:ln w="12700">
          <a:solidFill>
            <a:schemeClr val="tx1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 b="1">
              <a:solidFill>
                <a:srgbClr val="FF0000"/>
              </a:solidFill>
            </a:rPr>
            <a:t>SELECT</a:t>
          </a:r>
        </a:p>
      </xdr:txBody>
    </xdr:sp>
    <xdr:clientData/>
  </xdr:twoCellAnchor>
  <xdr:twoCellAnchor editAs="oneCell">
    <xdr:from>
      <xdr:col>13</xdr:col>
      <xdr:colOff>314325</xdr:colOff>
      <xdr:row>7</xdr:row>
      <xdr:rowOff>295275</xdr:rowOff>
    </xdr:from>
    <xdr:to>
      <xdr:col>16</xdr:col>
      <xdr:colOff>415280</xdr:colOff>
      <xdr:row>19</xdr:row>
      <xdr:rowOff>130186</xdr:rowOff>
    </xdr:to>
    <xdr:pic>
      <xdr:nvPicPr>
        <xdr:cNvPr id="3" name="Picture 2" descr="map of the United States with 28 colored regions" title="eGRID 20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0" y="2038350"/>
          <a:ext cx="4291956" cy="3054361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14</xdr:row>
      <xdr:rowOff>228601</xdr:rowOff>
    </xdr:from>
    <xdr:to>
      <xdr:col>8</xdr:col>
      <xdr:colOff>600075</xdr:colOff>
      <xdr:row>16</xdr:row>
      <xdr:rowOff>276225</xdr:rowOff>
    </xdr:to>
    <xdr:sp macro="[0]!Calculate_Click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067925" y="3905251"/>
          <a:ext cx="1981200" cy="590549"/>
        </a:xfrm>
        <a:prstGeom prst="roundRect">
          <a:avLst/>
        </a:prstGeom>
        <a:solidFill>
          <a:srgbClr val="BBD18F"/>
        </a:solidFill>
        <a:ln w="12700">
          <a:solidFill>
            <a:schemeClr val="tx1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 b="1">
              <a:solidFill>
                <a:srgbClr val="FF0000"/>
              </a:solidFill>
            </a:rPr>
            <a:t>CALCULATE CI</a:t>
          </a:r>
        </a:p>
      </xdr:txBody>
    </xdr:sp>
    <xdr:clientData/>
  </xdr:twoCellAnchor>
  <xdr:twoCellAnchor editAs="oneCell">
    <xdr:from>
      <xdr:col>0</xdr:col>
      <xdr:colOff>228600</xdr:colOff>
      <xdr:row>5</xdr:row>
      <xdr:rowOff>133350</xdr:rowOff>
    </xdr:from>
    <xdr:to>
      <xdr:col>2</xdr:col>
      <xdr:colOff>1060198</xdr:colOff>
      <xdr:row>7</xdr:row>
      <xdr:rowOff>137513</xdr:rowOff>
    </xdr:to>
    <xdr:pic>
      <xdr:nvPicPr>
        <xdr:cNvPr id="10" name="Picture 9" title="Ecology logo">
          <a:extLst>
            <a:ext uri="{FF2B5EF4-FFF2-40B4-BE49-F238E27FC236}">
              <a16:creationId xmlns:a16="http://schemas.microsoft.com/office/drawing/2014/main" id="{8FF2BFE5-01DC-429E-8D65-F6E18D326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695325"/>
          <a:ext cx="2993773" cy="775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-GREET2.0\CA-GREET3.0-v48-For%20Input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ELS\Low_Carbon_Fuel_Standard\Methods%202A-2B\GREET%20Models\CA-GREET3.0\Master%20CA-GREET%203.0%20Model\Working%20Model\CA-GREET3.0-v7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SISD\Branch\FUELS\Low_Carbon_Fuel_Standard\Methods%202A-2B\GREET%20Models\CA-GREET3.0\For%20Input%20Sheets\CA-GREET3.0-v50-For%20Input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gion Selection"/>
      <sheetName val="Inputs"/>
      <sheetName val="Results"/>
      <sheetName val="Petroleum"/>
      <sheetName val="NG"/>
      <sheetName val="MeOH&amp;FTD"/>
      <sheetName val="EtOH"/>
      <sheetName val="Electric"/>
      <sheetName val="Hydrogen"/>
      <sheetName val="BioOil"/>
      <sheetName val="Algae"/>
      <sheetName val="RNG"/>
      <sheetName val="Pyrolysis"/>
      <sheetName val="IDL"/>
      <sheetName val="Fuel_Prod_TS"/>
      <sheetName val="EF_TS"/>
      <sheetName val="AgMining_EF_TS"/>
      <sheetName val="EF"/>
      <sheetName val="WCF"/>
      <sheetName val="Fuel_Specs"/>
      <sheetName val="Car_TS"/>
      <sheetName val="LDT1_TS"/>
      <sheetName val="LDT2_TS"/>
      <sheetName val="Vehicles"/>
      <sheetName val="Urban_Shares"/>
      <sheetName val="Compression"/>
      <sheetName val="Coal"/>
      <sheetName val="T&amp;D_Flowcharts"/>
      <sheetName val="T&amp;D"/>
      <sheetName val="Uranium"/>
      <sheetName val="Ag_Inputs"/>
      <sheetName val="Enzymes_Yeast"/>
      <sheetName val="Pretreatment"/>
      <sheetName val="Catalyst"/>
      <sheetName val="Bioproducts"/>
      <sheetName val="E-D Additives"/>
      <sheetName val="OilGasCoalInfra"/>
      <sheetName val="ElecInfra"/>
      <sheetName val="Staff Calculation"/>
      <sheetName val="HDV_TS"/>
      <sheetName val="HDV_WTW"/>
      <sheetName val="JetFuel_WTP"/>
      <sheetName val="JetFuel_PTWa"/>
      <sheetName val="JetFuel_WTWa"/>
      <sheetName val="Rail_PTW"/>
      <sheetName val="Rail_WTW"/>
      <sheetName val="MarineFuel_PTH"/>
      <sheetName val="MarineFuel_WTH"/>
      <sheetName val="Dist_Spec"/>
      <sheetName val="Forecast_Specs"/>
      <sheetName val="Forecast_Dele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4">
          <cell r="G144">
            <v>1055.05585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gion Selection"/>
      <sheetName val="Inputs"/>
      <sheetName val="Results"/>
      <sheetName val="Petroleum"/>
      <sheetName val="NG"/>
      <sheetName val="MeOH&amp;FTD"/>
      <sheetName val="EtOH"/>
      <sheetName val="Electric"/>
      <sheetName val="Hydrogen"/>
      <sheetName val="BioOil"/>
      <sheetName val="Algae"/>
      <sheetName val="RNG"/>
      <sheetName val="Pyrolysis"/>
      <sheetName val="IDL"/>
      <sheetName val="Fuel_Prod_TS"/>
      <sheetName val="EF_TS"/>
      <sheetName val="AgMining_EF_TS"/>
      <sheetName val="EF"/>
      <sheetName val="WCF"/>
      <sheetName val="Fuel_Specs"/>
      <sheetName val="Car_TS"/>
      <sheetName val="LDT1_TS"/>
      <sheetName val="LDT2_TS"/>
      <sheetName val="Vehicles"/>
      <sheetName val="Urban_Shares"/>
      <sheetName val="Compression"/>
      <sheetName val="Coal"/>
      <sheetName val="T&amp;D_Flowcharts"/>
      <sheetName val="T&amp;D"/>
      <sheetName val="Uranium"/>
      <sheetName val="Ag_Inputs"/>
      <sheetName val="Enzymes_Yeast"/>
      <sheetName val="Pretreatment"/>
      <sheetName val="Catalyst"/>
      <sheetName val="Bioproducts"/>
      <sheetName val="E-D Additives"/>
      <sheetName val="OilGasCoalInfra"/>
      <sheetName val="ElecInfra"/>
      <sheetName val="Staff Calculation"/>
      <sheetName val="HDV_TS"/>
      <sheetName val="HDV_WTW"/>
      <sheetName val="JetFuel_WTP"/>
      <sheetName val="JetFuel_PTWa"/>
      <sheetName val="JetFuel_WTWa"/>
      <sheetName val="Rail_PTW"/>
      <sheetName val="Rail_WTW"/>
      <sheetName val="MarineFuel_PTH"/>
      <sheetName val="MarineFuel_WTH"/>
      <sheetName val="Dist_Spec"/>
      <sheetName val="Forecast_Specs"/>
      <sheetName val="Forecast_Dele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31">
          <cell r="E131">
            <v>453.59237000000002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gion Selection"/>
      <sheetName val="Inputs"/>
      <sheetName val="Results"/>
      <sheetName val="Petroleum"/>
      <sheetName val="NG"/>
      <sheetName val="MeOH&amp;FTD"/>
      <sheetName val="EtOH"/>
      <sheetName val="Electric"/>
      <sheetName val="Hydrogen"/>
      <sheetName val="BioOil"/>
      <sheetName val="Algae"/>
      <sheetName val="RNG"/>
      <sheetName val="Pyrolysis"/>
      <sheetName val="IDL"/>
      <sheetName val="Fuel_Prod_TS"/>
      <sheetName val="EF_TS"/>
      <sheetName val="AgMining_EF_TS"/>
      <sheetName val="EF"/>
      <sheetName val="WCF"/>
      <sheetName val="Fuel_Specs"/>
      <sheetName val="Car_TS"/>
      <sheetName val="LDT1_TS"/>
      <sheetName val="LDT2_TS"/>
      <sheetName val="Vehicles"/>
      <sheetName val="Urban_Shares"/>
      <sheetName val="Compression"/>
      <sheetName val="Coal"/>
      <sheetName val="T&amp;D_Flowcharts"/>
      <sheetName val="T&amp;D"/>
      <sheetName val="Uranium"/>
      <sheetName val="Ag_Inputs"/>
      <sheetName val="Enzymes_Yeast"/>
      <sheetName val="Pretreatment"/>
      <sheetName val="Catalyst"/>
      <sheetName val="Bioproducts"/>
      <sheetName val="E-D Additives"/>
      <sheetName val="OilGasCoalInfra"/>
      <sheetName val="ElecInfra"/>
      <sheetName val="Staff Calculation"/>
      <sheetName val="HDV_TS"/>
      <sheetName val="HDV_WTW"/>
      <sheetName val="JetFuel_WTP"/>
      <sheetName val="JetFuel_PTWa"/>
      <sheetName val="JetFuel_WTWa"/>
      <sheetName val="Rail_PTW"/>
      <sheetName val="Rail_WTW"/>
      <sheetName val="MarineFuel_PTH"/>
      <sheetName val="MarineFuel_WTH"/>
      <sheetName val="Dist_Spec"/>
      <sheetName val="Forecast_Specs"/>
      <sheetName val="Forecast_Dele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>
            <v>1</v>
          </cell>
        </row>
        <row r="130">
          <cell r="F130">
            <v>907184.74</v>
          </cell>
        </row>
        <row r="133">
          <cell r="F133">
            <v>2000</v>
          </cell>
        </row>
        <row r="146">
          <cell r="H146">
            <v>1055.05585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ables/table1.xml><?xml version="1.0" encoding="utf-8"?>
<table xmlns="http://schemas.openxmlformats.org/spreadsheetml/2006/main" id="11" name="Table11" displayName="Table11" ref="G9:H30" totalsRowShown="0" headerRowDxfId="23" dataDxfId="21" headerRowBorderDxfId="22" tableBorderDxfId="20">
  <autoFilter ref="G9:H30"/>
  <tableColumns count="2">
    <tableColumn id="1" name="Fuel Production" dataDxfId="19"/>
    <tableColumn id="2" name="Column1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uel Production Electricity Mix" altTextSummary="Total undenatured ethanol (gallons) = 0_x000d__x000a_total undenatured starch ethanol (gallons) = 0_x000d__x000a_total undenatured fiber ethanol (gallons) = 0_x000d__x000a_energy consumption_x000d__x000a_natural (HHV in MMBtu) = 0_x000d__x000a_biogas (HHV in MMBtu) = 0_x000d__x000a_biomass (tons) = 0_x000d__x000a_electricity (kWh) = 0_x000d__x000a_chemical usage for cellulosic_x000d__x000a_cellulosic enzyme (lbs) = 0_x000d__x000a_fuel transport_x000d__x000a_by HD truck (miles) = 0_x000d__x000a_by rail (miles) = 0_x000d__x000a_denaturant usage = 0%_x000d__x000a_denaturant (gallons) = 0"/>
    </ext>
  </extLst>
</table>
</file>

<file path=xl/tables/table2.xml><?xml version="1.0" encoding="utf-8"?>
<table xmlns="http://schemas.openxmlformats.org/spreadsheetml/2006/main" id="13" name="Table13" displayName="Table13" ref="J9:O22" totalsRowShown="0" headerRowDxfId="17" dataDxfId="15" headerRowBorderDxfId="16" tableBorderDxfId="14">
  <autoFilter ref="J9:O22"/>
  <tableColumns count="6">
    <tableColumn id="1" name="Different Scenarios of Ethanol Production" dataDxfId="13"/>
    <tableColumn id="2" name="Column1" dataDxfId="12"/>
    <tableColumn id="3" name="Carbon Intensity, g/MJ" dataDxfId="11">
      <calculatedColumnFormula>EtOH!#REF!</calculatedColumnFormula>
    </tableColumn>
    <tableColumn id="6" name="Column3"/>
    <tableColumn id="5" name="Column2" dataDxfId="10">
      <calculatedColumnFormula>Table13[[#This Row],[Carbon Intensity, g/MJ]]+Table13[[#This Row],[Column3]]</calculatedColumnFormula>
    </tableColumn>
    <tableColumn id="4" name="Correspondent Volumes, gallons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ifferent scenarios of starch ethanel production and their carbon intensity" altTextSummary="corn ethanol_x000d__x000a_sorghum ethanol_x000d__x000a_corn/sorghum fiber ethanol_x000d__x000a_corn ethanol_x000d__x000a_sorghum ethanol"/>
    </ext>
  </extLst>
</table>
</file>

<file path=xl/tables/table3.xml><?xml version="1.0" encoding="utf-8"?>
<table xmlns="http://schemas.openxmlformats.org/spreadsheetml/2006/main" id="10" name="Table10" displayName="Table10" ref="C9:E33" totalsRowShown="0" headerRowDxfId="8" dataDxfId="6" headerRowBorderDxfId="7" tableBorderDxfId="5">
  <autoFilter ref="C9:E33"/>
  <tableColumns count="3">
    <tableColumn id="1" name="Feedstock Production" dataDxfId="4"/>
    <tableColumn id="3" name="Column2" dataDxfId="3"/>
    <tableColumn id="2" name="Column1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eedstock Production Electricity Mix" altTextSummary="corn use (bushels) = 0_x000d__x000a_sorghum use (bushels) = 0_x000d__x000a_ethanol yield (gal/bushels) = 0_x000d__x000a_feedstock transport (weighted average)_x000d__x000a_corn transport by HD truck (miles) = 0_x000d__x000a_corn transport by rail (miles) = 0_x000d__x000a_sorghum transport by HD truck (miles) = 0_x000d__x000a_sorghum transport by rail (miles) = 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sz="1100" b="1">
            <a:solidFill>
              <a:srgbClr val="FF0000"/>
            </a:solidFill>
          </a:defRPr>
        </a:defPPr>
      </a:lstStyle>
      <a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7" tint="0.39997558519241921"/>
  </sheetPr>
  <dimension ref="A1:S46"/>
  <sheetViews>
    <sheetView showGridLines="0" tabSelected="1" zoomScale="90" zoomScaleNormal="90" workbookViewId="0">
      <selection activeCell="C9" sqref="C9:E33"/>
    </sheetView>
  </sheetViews>
  <sheetFormatPr defaultColWidth="9" defaultRowHeight="15" x14ac:dyDescent="0.25"/>
  <cols>
    <col min="1" max="1" width="2.42578125" style="150" customWidth="1"/>
    <col min="2" max="2" width="2.7109375" style="150" customWidth="1"/>
    <col min="3" max="3" width="26.85546875" style="143" customWidth="1"/>
    <col min="4" max="4" width="18.28515625" style="143" customWidth="1"/>
    <col min="5" max="5" width="15.7109375" style="66" bestFit="1" customWidth="1"/>
    <col min="6" max="6" width="6.85546875" style="66" customWidth="1"/>
    <col min="7" max="7" width="40.140625" style="66" customWidth="1"/>
    <col min="8" max="8" width="20.5703125" style="66" customWidth="1"/>
    <col min="9" max="9" width="7.5703125" style="145" customWidth="1"/>
    <col min="10" max="10" width="24.42578125" style="66" customWidth="1"/>
    <col min="11" max="11" width="17.7109375" style="68" customWidth="1"/>
    <col min="12" max="12" width="18.5703125" style="66" customWidth="1"/>
    <col min="13" max="13" width="23.140625" style="66" customWidth="1"/>
    <col min="14" max="14" width="18.5703125" style="66" customWidth="1"/>
    <col min="15" max="15" width="21" style="68" customWidth="1"/>
    <col min="16" max="17" width="14.5703125" style="66" bestFit="1" customWidth="1"/>
    <col min="18" max="16384" width="9" style="66"/>
  </cols>
  <sheetData>
    <row r="1" spans="1:19" s="150" customFormat="1" ht="15" customHeight="1" x14ac:dyDescent="0.25">
      <c r="C1" s="1249" t="s">
        <v>463</v>
      </c>
      <c r="D1" s="1250"/>
      <c r="E1" s="1250"/>
      <c r="F1" s="1250"/>
      <c r="G1" s="1250"/>
      <c r="H1" s="1251"/>
      <c r="I1" s="989"/>
      <c r="K1" s="151"/>
      <c r="O1" s="151"/>
    </row>
    <row r="2" spans="1:19" ht="45.75" customHeight="1" x14ac:dyDescent="0.25">
      <c r="C2" s="1252"/>
      <c r="D2" s="1253"/>
      <c r="E2" s="1253"/>
      <c r="F2" s="1253"/>
      <c r="G2" s="1253"/>
      <c r="H2" s="1254"/>
      <c r="I2" s="162"/>
      <c r="J2" s="162"/>
      <c r="K2" s="163"/>
      <c r="L2" s="162"/>
      <c r="M2" s="162"/>
      <c r="N2" s="162"/>
      <c r="O2" s="163"/>
      <c r="P2" s="150"/>
      <c r="Q2" s="150"/>
      <c r="R2" s="153"/>
      <c r="S2" s="153"/>
    </row>
    <row r="3" spans="1:19" ht="24" customHeight="1" x14ac:dyDescent="0.25">
      <c r="C3" s="919" t="s">
        <v>121</v>
      </c>
      <c r="D3" s="1259" t="str">
        <f>IF(EtOH!D21="","",EtOH!D21)</f>
        <v/>
      </c>
      <c r="E3" s="1260"/>
      <c r="F3" s="1261"/>
      <c r="G3" s="1262" t="str">
        <f>CONCATENATE("Location:  ",EtOH!D24)</f>
        <v xml:space="preserve">Location:  </v>
      </c>
      <c r="H3" s="1263"/>
      <c r="I3" s="164"/>
      <c r="J3" s="164"/>
      <c r="K3" s="165"/>
      <c r="L3" s="164"/>
      <c r="M3" s="164"/>
      <c r="N3" s="164"/>
      <c r="O3" s="166"/>
      <c r="P3" s="152"/>
      <c r="Q3" s="150"/>
      <c r="R3" s="150"/>
      <c r="S3" s="150"/>
    </row>
    <row r="4" spans="1:19" ht="24" customHeight="1" x14ac:dyDescent="0.25">
      <c r="C4" s="1135" t="s">
        <v>403</v>
      </c>
      <c r="D4" s="1137" t="str">
        <f>IF(EtOH!H21="","",EtOH!H21)</f>
        <v/>
      </c>
      <c r="E4" s="1138"/>
      <c r="F4" s="1138"/>
      <c r="G4" s="1139"/>
      <c r="H4" s="1140"/>
      <c r="I4" s="164"/>
      <c r="J4" s="164"/>
      <c r="K4" s="165"/>
      <c r="L4" s="164"/>
      <c r="M4" s="164"/>
      <c r="N4" s="164"/>
      <c r="O4" s="166"/>
      <c r="P4" s="152"/>
      <c r="Q4" s="150"/>
      <c r="R4" s="150"/>
      <c r="S4" s="150"/>
    </row>
    <row r="5" spans="1:19" ht="36.75" customHeight="1" x14ac:dyDescent="0.25">
      <c r="C5" s="920" t="s">
        <v>164</v>
      </c>
      <c r="D5" s="1264" t="str">
        <f>IF(EtOH!G24="","",EtOH!G24)</f>
        <v/>
      </c>
      <c r="E5" s="1265"/>
      <c r="F5" s="1265"/>
      <c r="G5" s="1265"/>
      <c r="H5" s="1266"/>
      <c r="I5" s="164"/>
      <c r="J5" s="1213"/>
      <c r="K5" s="165"/>
      <c r="L5" s="166"/>
      <c r="M5" s="166"/>
      <c r="N5" s="166"/>
      <c r="O5" s="166"/>
      <c r="P5" s="152"/>
      <c r="Q5" s="150"/>
      <c r="R5" s="150"/>
      <c r="S5" s="150"/>
    </row>
    <row r="6" spans="1:19" s="89" customFormat="1" ht="21" customHeight="1" thickBot="1" x14ac:dyDescent="0.3">
      <c r="A6" s="152"/>
      <c r="B6" s="158"/>
      <c r="C6" s="879"/>
      <c r="D6" s="879"/>
      <c r="E6" s="167"/>
      <c r="F6" s="167"/>
      <c r="G6" s="168"/>
      <c r="H6" s="168"/>
      <c r="I6" s="168"/>
      <c r="J6" s="168"/>
      <c r="K6" s="168"/>
      <c r="L6" s="169"/>
      <c r="M6" s="169"/>
      <c r="N6" s="169"/>
      <c r="O6" s="169"/>
      <c r="P6" s="152"/>
      <c r="Q6" s="152"/>
      <c r="R6" s="152"/>
      <c r="S6" s="152"/>
    </row>
    <row r="7" spans="1:19" s="89" customFormat="1" ht="17.25" customHeight="1" thickBot="1" x14ac:dyDescent="0.3">
      <c r="A7" s="152"/>
      <c r="B7" s="152"/>
      <c r="C7" s="1257" t="s">
        <v>173</v>
      </c>
      <c r="D7" s="1258"/>
      <c r="E7" s="880" t="s">
        <v>174</v>
      </c>
      <c r="F7" s="170"/>
      <c r="G7" s="837" t="s">
        <v>138</v>
      </c>
      <c r="H7" s="838" t="str">
        <f>EtOH!BM29</f>
        <v>2-WAMX Mix</v>
      </c>
      <c r="I7" s="169"/>
      <c r="J7" s="168"/>
      <c r="K7" s="168"/>
      <c r="L7" s="169"/>
      <c r="M7" s="169"/>
      <c r="N7" s="169"/>
      <c r="O7" s="169"/>
      <c r="P7" s="152"/>
      <c r="Q7" s="152"/>
      <c r="R7" s="152"/>
      <c r="S7" s="152"/>
    </row>
    <row r="8" spans="1:19" s="89" customFormat="1" ht="45.75" customHeight="1" x14ac:dyDescent="0.25">
      <c r="A8" s="152"/>
      <c r="B8" s="152"/>
      <c r="C8" s="1269" t="s">
        <v>123</v>
      </c>
      <c r="D8" s="1270"/>
      <c r="E8" s="1271"/>
      <c r="F8" s="170"/>
      <c r="G8" s="1267" t="s">
        <v>122</v>
      </c>
      <c r="H8" s="1268"/>
      <c r="I8" s="169"/>
      <c r="J8" s="1255" t="s">
        <v>181</v>
      </c>
      <c r="K8" s="1256"/>
      <c r="L8" s="853" t="s">
        <v>185</v>
      </c>
      <c r="M8" s="853" t="s">
        <v>368</v>
      </c>
      <c r="N8" s="853" t="s">
        <v>367</v>
      </c>
      <c r="O8" s="854" t="s">
        <v>431</v>
      </c>
      <c r="P8" s="152"/>
      <c r="Q8" s="152"/>
      <c r="R8" s="152"/>
      <c r="S8" s="152"/>
    </row>
    <row r="9" spans="1:19" ht="30" hidden="1" x14ac:dyDescent="0.25">
      <c r="C9" s="881" t="s">
        <v>123</v>
      </c>
      <c r="D9" s="171" t="s">
        <v>166</v>
      </c>
      <c r="E9" s="882" t="s">
        <v>165</v>
      </c>
      <c r="F9" s="162"/>
      <c r="G9" s="839" t="s">
        <v>122</v>
      </c>
      <c r="H9" s="840" t="s">
        <v>165</v>
      </c>
      <c r="I9" s="162"/>
      <c r="J9" s="839" t="s">
        <v>157</v>
      </c>
      <c r="K9" s="172" t="s">
        <v>165</v>
      </c>
      <c r="L9" s="173" t="s">
        <v>146</v>
      </c>
      <c r="M9" s="173" t="s">
        <v>345</v>
      </c>
      <c r="N9" s="173" t="s">
        <v>166</v>
      </c>
      <c r="O9" s="855" t="s">
        <v>147</v>
      </c>
      <c r="P9" s="150"/>
      <c r="Q9" s="150"/>
      <c r="R9" s="150"/>
      <c r="S9" s="150"/>
    </row>
    <row r="10" spans="1:19" x14ac:dyDescent="0.25">
      <c r="C10" s="843" t="s">
        <v>143</v>
      </c>
      <c r="D10" s="174"/>
      <c r="E10" s="844">
        <f>EtOH!D57</f>
        <v>0</v>
      </c>
      <c r="F10" s="162"/>
      <c r="G10" s="841" t="s">
        <v>155</v>
      </c>
      <c r="H10" s="842">
        <f>EtOH!AX57</f>
        <v>0</v>
      </c>
      <c r="I10" s="162"/>
      <c r="J10" s="856"/>
      <c r="K10" s="186" t="s">
        <v>161</v>
      </c>
      <c r="L10" s="944">
        <f>EtOH!D12</f>
        <v>0</v>
      </c>
      <c r="M10" s="945">
        <v>0</v>
      </c>
      <c r="N10" s="944">
        <f>Table13[[#This Row],[Carbon Intensity, g/MJ]]+Table13[[#This Row],[Column3]]</f>
        <v>0</v>
      </c>
      <c r="O10" s="857">
        <f>EtOH!AG75</f>
        <v>0</v>
      </c>
      <c r="P10" s="150"/>
      <c r="Q10" s="150"/>
      <c r="R10" s="150"/>
      <c r="S10" s="150"/>
    </row>
    <row r="11" spans="1:19" x14ac:dyDescent="0.25">
      <c r="C11" s="843" t="s">
        <v>144</v>
      </c>
      <c r="D11" s="174"/>
      <c r="E11" s="844">
        <f>EtOH!L57</f>
        <v>0</v>
      </c>
      <c r="F11" s="162"/>
      <c r="G11" s="843" t="s">
        <v>178</v>
      </c>
      <c r="H11" s="844">
        <f>EtOH!AE69+EtOH!AE70</f>
        <v>0</v>
      </c>
      <c r="I11" s="162"/>
      <c r="J11" s="858" t="s">
        <v>96</v>
      </c>
      <c r="K11" s="187" t="s">
        <v>176</v>
      </c>
      <c r="L11" s="946">
        <f>EtOH!D14</f>
        <v>0</v>
      </c>
      <c r="M11" s="947">
        <v>0</v>
      </c>
      <c r="N11" s="946">
        <f>Table13[[#This Row],[Carbon Intensity, g/MJ]]+Table13[[#This Row],[Column3]]</f>
        <v>0</v>
      </c>
      <c r="O11" s="859">
        <f>EtOH!AG76</f>
        <v>0</v>
      </c>
      <c r="P11" s="150"/>
      <c r="Q11" s="150"/>
      <c r="R11" s="150"/>
      <c r="S11" s="150"/>
    </row>
    <row r="12" spans="1:19" ht="15.75" thickBot="1" x14ac:dyDescent="0.3">
      <c r="C12" s="845" t="s">
        <v>445</v>
      </c>
      <c r="D12" s="176"/>
      <c r="E12" s="883">
        <f>EtOH!E80</f>
        <v>0</v>
      </c>
      <c r="F12" s="162"/>
      <c r="G12" s="845" t="s">
        <v>179</v>
      </c>
      <c r="H12" s="846">
        <f>EtOH!BE57</f>
        <v>0</v>
      </c>
      <c r="I12" s="162"/>
      <c r="J12" s="860"/>
      <c r="K12" s="658" t="s">
        <v>162</v>
      </c>
      <c r="L12" s="948">
        <f>EtOH!D16</f>
        <v>0</v>
      </c>
      <c r="M12" s="949">
        <v>0</v>
      </c>
      <c r="N12" s="948">
        <f>Table13[[#This Row],[Carbon Intensity, g/MJ]]+Table13[[#This Row],[Column3]]</f>
        <v>0</v>
      </c>
      <c r="O12" s="861">
        <f>EtOH!AG77</f>
        <v>0</v>
      </c>
      <c r="P12" s="150"/>
      <c r="Q12" s="150"/>
      <c r="R12" s="150"/>
      <c r="S12" s="150"/>
    </row>
    <row r="13" spans="1:19" x14ac:dyDescent="0.25">
      <c r="C13" s="843"/>
      <c r="D13" s="174"/>
      <c r="E13" s="844"/>
      <c r="F13" s="162"/>
      <c r="G13" s="847"/>
      <c r="H13" s="848"/>
      <c r="I13" s="162"/>
      <c r="J13" s="850"/>
      <c r="K13" s="661"/>
      <c r="L13" s="950"/>
      <c r="M13" s="950"/>
      <c r="N13" s="950"/>
      <c r="O13" s="862"/>
      <c r="P13" s="150"/>
      <c r="Q13" s="150"/>
      <c r="R13" s="150"/>
      <c r="S13" s="150"/>
    </row>
    <row r="14" spans="1:19" x14ac:dyDescent="0.25">
      <c r="C14" s="841" t="s">
        <v>186</v>
      </c>
      <c r="D14" s="177"/>
      <c r="E14" s="844"/>
      <c r="F14" s="162"/>
      <c r="G14" s="841" t="s">
        <v>148</v>
      </c>
      <c r="H14" s="849"/>
      <c r="I14" s="162"/>
      <c r="J14" s="863"/>
      <c r="K14" s="659" t="s">
        <v>161</v>
      </c>
      <c r="L14" s="951">
        <f>EtOH!G12</f>
        <v>0</v>
      </c>
      <c r="M14" s="952">
        <v>0</v>
      </c>
      <c r="N14" s="951">
        <f>Table13[[#This Row],[Carbon Intensity, g/MJ]]+Table13[[#This Row],[Column3]]</f>
        <v>0</v>
      </c>
      <c r="O14" s="864">
        <f>EtOH!AJ75</f>
        <v>0</v>
      </c>
      <c r="P14" s="150"/>
      <c r="Q14" s="150"/>
      <c r="R14" s="150"/>
      <c r="S14" s="150"/>
    </row>
    <row r="15" spans="1:19" x14ac:dyDescent="0.25">
      <c r="C15" s="843" t="s">
        <v>167</v>
      </c>
      <c r="D15" s="178"/>
      <c r="E15" s="844" t="str">
        <f>EtOH!H57</f>
        <v>0</v>
      </c>
      <c r="F15" s="162"/>
      <c r="G15" s="847" t="s">
        <v>156</v>
      </c>
      <c r="H15" s="842">
        <f>EtOH!BG57</f>
        <v>0</v>
      </c>
      <c r="I15" s="162"/>
      <c r="J15" s="865" t="s">
        <v>163</v>
      </c>
      <c r="K15" s="188" t="s">
        <v>176</v>
      </c>
      <c r="L15" s="953">
        <f>EtOH!G14</f>
        <v>0</v>
      </c>
      <c r="M15" s="954">
        <v>0</v>
      </c>
      <c r="N15" s="953">
        <f>Table13[[#This Row],[Carbon Intensity, g/MJ]]+Table13[[#This Row],[Column3]]</f>
        <v>0</v>
      </c>
      <c r="O15" s="866">
        <f>EtOH!AJ76</f>
        <v>0</v>
      </c>
      <c r="P15" s="150"/>
      <c r="Q15" s="150"/>
      <c r="R15" s="150"/>
      <c r="S15" s="150"/>
    </row>
    <row r="16" spans="1:19" ht="15.75" thickBot="1" x14ac:dyDescent="0.3">
      <c r="C16" s="843" t="s">
        <v>168</v>
      </c>
      <c r="D16" s="174"/>
      <c r="E16" s="844" t="str">
        <f>EtOH!J57</f>
        <v>0</v>
      </c>
      <c r="F16" s="162"/>
      <c r="G16" s="843" t="s">
        <v>401</v>
      </c>
      <c r="H16" s="1132">
        <f>EtOH!BH57</f>
        <v>0</v>
      </c>
      <c r="I16" s="162"/>
      <c r="J16" s="867"/>
      <c r="K16" s="660" t="s">
        <v>162</v>
      </c>
      <c r="L16" s="955">
        <f>EtOH!G16</f>
        <v>0</v>
      </c>
      <c r="M16" s="956">
        <v>0</v>
      </c>
      <c r="N16" s="955">
        <f>Table13[[#This Row],[Carbon Intensity, g/MJ]]+Table13[[#This Row],[Column3]]</f>
        <v>0</v>
      </c>
      <c r="O16" s="868">
        <f>EtOH!AJ77</f>
        <v>0</v>
      </c>
      <c r="P16" s="150"/>
      <c r="Q16" s="150"/>
      <c r="R16" s="150"/>
      <c r="S16" s="150"/>
    </row>
    <row r="17" spans="3:19" x14ac:dyDescent="0.25">
      <c r="C17" s="843"/>
      <c r="D17" s="174"/>
      <c r="E17" s="844"/>
      <c r="F17" s="162"/>
      <c r="G17" s="843" t="s">
        <v>402</v>
      </c>
      <c r="H17" s="1132">
        <f>EtOH!BI57</f>
        <v>0</v>
      </c>
      <c r="I17" s="162"/>
      <c r="J17" s="850"/>
      <c r="K17" s="661"/>
      <c r="L17" s="950"/>
      <c r="M17" s="950"/>
      <c r="N17" s="950"/>
      <c r="O17" s="869"/>
      <c r="P17" s="150"/>
      <c r="Q17" s="150"/>
      <c r="R17" s="150"/>
      <c r="S17" s="150"/>
    </row>
    <row r="18" spans="3:19" ht="29.25" thickBot="1" x14ac:dyDescent="0.3">
      <c r="C18" s="843" t="s">
        <v>169</v>
      </c>
      <c r="D18" s="174"/>
      <c r="E18" s="844" t="str">
        <f>EtOH!P57</f>
        <v>0</v>
      </c>
      <c r="F18" s="162"/>
      <c r="G18" s="1125" t="s">
        <v>89</v>
      </c>
      <c r="H18" s="1132">
        <f>EtOH!BL57</f>
        <v>0</v>
      </c>
      <c r="I18" s="162"/>
      <c r="J18" s="870" t="s">
        <v>434</v>
      </c>
      <c r="K18" s="175"/>
      <c r="L18" s="957">
        <f>EtOH!J10</f>
        <v>0</v>
      </c>
      <c r="M18" s="958">
        <v>0</v>
      </c>
      <c r="N18" s="957">
        <f>Table13[[#This Row],[Carbon Intensity, g/MJ]]+Table13[[#This Row],[Column3]]</f>
        <v>0</v>
      </c>
      <c r="O18" s="871">
        <f>EtOH!AG78</f>
        <v>0</v>
      </c>
      <c r="P18" s="150"/>
      <c r="Q18" s="371"/>
      <c r="R18" s="150"/>
      <c r="S18" s="150"/>
    </row>
    <row r="19" spans="3:19" thickBot="1" x14ac:dyDescent="0.3">
      <c r="C19" s="843" t="s">
        <v>170</v>
      </c>
      <c r="D19" s="178"/>
      <c r="E19" s="844" t="str">
        <f>EtOH!R57</f>
        <v>0</v>
      </c>
      <c r="F19" s="162"/>
      <c r="G19" s="1126" t="s">
        <v>132</v>
      </c>
      <c r="H19" s="1133">
        <f>EtOH!BM57</f>
        <v>0</v>
      </c>
      <c r="I19" s="162"/>
      <c r="J19" s="872"/>
      <c r="K19" s="663"/>
      <c r="L19" s="959"/>
      <c r="M19" s="959"/>
      <c r="N19" s="959"/>
      <c r="O19" s="873"/>
      <c r="P19" s="150"/>
      <c r="Q19" s="150"/>
      <c r="R19" s="150"/>
      <c r="S19" s="150"/>
    </row>
    <row r="20" spans="3:19" x14ac:dyDescent="0.25">
      <c r="C20" s="850"/>
      <c r="D20" s="662"/>
      <c r="E20" s="884"/>
      <c r="F20" s="162"/>
      <c r="G20" s="1125"/>
      <c r="H20" s="1128"/>
      <c r="I20" s="162"/>
      <c r="J20" s="863" t="s">
        <v>96</v>
      </c>
      <c r="K20" s="659" t="s">
        <v>286</v>
      </c>
      <c r="L20" s="951">
        <f>IFERROR((L10*O10+L11*O11+L12*O12)/O20,0)</f>
        <v>0</v>
      </c>
      <c r="M20" s="952">
        <v>0</v>
      </c>
      <c r="N20" s="951">
        <f>Table13[[#This Row],[Carbon Intensity, g/MJ]]+Table13[[#This Row],[Column3]]</f>
        <v>0</v>
      </c>
      <c r="O20" s="864">
        <f>EtOH!AE75</f>
        <v>0</v>
      </c>
      <c r="P20" s="150"/>
      <c r="Q20" s="150"/>
      <c r="R20" s="150"/>
      <c r="S20" s="150"/>
    </row>
    <row r="21" spans="3:19" x14ac:dyDescent="0.25">
      <c r="C21" s="841" t="s">
        <v>187</v>
      </c>
      <c r="D21" s="179"/>
      <c r="E21" s="885">
        <f>EtOH!AS57</f>
        <v>0</v>
      </c>
      <c r="F21" s="162"/>
      <c r="G21" s="841" t="s">
        <v>159</v>
      </c>
      <c r="H21" s="1128"/>
      <c r="I21" s="162"/>
      <c r="J21" s="874" t="s">
        <v>163</v>
      </c>
      <c r="K21" s="189" t="s">
        <v>287</v>
      </c>
      <c r="L21" s="960">
        <f>IFERROR((L14*O14+L15*O15+L16*O16)/O21,0)</f>
        <v>0</v>
      </c>
      <c r="M21" s="961">
        <v>0</v>
      </c>
      <c r="N21" s="960">
        <f>Table13[[#This Row],[Carbon Intensity, g/MJ]]+Table13[[#This Row],[Column3]]</f>
        <v>0</v>
      </c>
      <c r="O21" s="866">
        <f>EtOH!AE76</f>
        <v>0</v>
      </c>
      <c r="P21" s="150"/>
      <c r="Q21" s="150"/>
      <c r="R21" s="150"/>
      <c r="S21" s="150"/>
    </row>
    <row r="22" spans="3:19" ht="15.75" thickBot="1" x14ac:dyDescent="0.3">
      <c r="C22" s="843" t="s">
        <v>149</v>
      </c>
      <c r="D22" s="174"/>
      <c r="E22" s="844">
        <f>EtOH!T57</f>
        <v>0</v>
      </c>
      <c r="F22" s="162"/>
      <c r="G22" s="1126" t="s">
        <v>180</v>
      </c>
      <c r="H22" s="1129">
        <f>EtOH!BB57</f>
        <v>0</v>
      </c>
      <c r="I22" s="162"/>
      <c r="J22" s="875"/>
      <c r="K22" s="876"/>
      <c r="L22" s="877"/>
      <c r="M22" s="877"/>
      <c r="N22" s="877"/>
      <c r="O22" s="878"/>
      <c r="P22" s="150"/>
      <c r="Q22" s="150"/>
      <c r="R22" s="150"/>
      <c r="S22" s="150"/>
    </row>
    <row r="23" spans="3:19" x14ac:dyDescent="0.25">
      <c r="C23" s="886" t="s">
        <v>145</v>
      </c>
      <c r="D23" s="174"/>
      <c r="E23" s="887">
        <f>EtOH!W57</f>
        <v>0</v>
      </c>
      <c r="F23" s="162"/>
      <c r="G23" s="1127"/>
      <c r="H23" s="1130"/>
      <c r="I23" s="155"/>
      <c r="J23" s="155"/>
      <c r="K23" s="155"/>
      <c r="L23" s="155"/>
      <c r="M23" s="155"/>
      <c r="N23" s="155"/>
      <c r="O23" s="155"/>
      <c r="P23" s="155"/>
      <c r="Q23" s="150"/>
      <c r="R23" s="150"/>
      <c r="S23" s="150"/>
    </row>
    <row r="24" spans="3:19" x14ac:dyDescent="0.25">
      <c r="C24" s="843" t="s">
        <v>153</v>
      </c>
      <c r="D24" s="174"/>
      <c r="E24" s="844">
        <f>EtOH!X57</f>
        <v>0</v>
      </c>
      <c r="F24" s="162"/>
      <c r="G24" s="841" t="s">
        <v>158</v>
      </c>
      <c r="H24" s="1128"/>
      <c r="I24" s="155"/>
      <c r="J24" s="155"/>
      <c r="K24" s="155"/>
      <c r="L24" s="155"/>
      <c r="M24" s="155"/>
      <c r="N24" s="155"/>
      <c r="O24" s="155"/>
      <c r="P24" s="155"/>
      <c r="Q24" s="150"/>
      <c r="R24" s="150"/>
      <c r="S24" s="150"/>
    </row>
    <row r="25" spans="3:19" x14ac:dyDescent="0.25">
      <c r="C25" s="843" t="s">
        <v>154</v>
      </c>
      <c r="D25" s="174"/>
      <c r="E25" s="844">
        <f>EtOH!Z57</f>
        <v>0</v>
      </c>
      <c r="F25" s="162"/>
      <c r="G25" s="1125" t="s">
        <v>160</v>
      </c>
      <c r="H25" s="1128">
        <f>EtOH!BO35</f>
        <v>0</v>
      </c>
      <c r="I25" s="155"/>
      <c r="J25" s="155"/>
      <c r="K25" s="155"/>
      <c r="L25" s="155"/>
      <c r="M25" s="155"/>
      <c r="N25" s="155"/>
      <c r="O25" s="155"/>
      <c r="P25" s="155"/>
      <c r="Q25" s="150"/>
      <c r="R25" s="150"/>
      <c r="S25" s="150"/>
    </row>
    <row r="26" spans="3:19" ht="15.75" thickBot="1" x14ac:dyDescent="0.3">
      <c r="C26" s="886" t="s">
        <v>145</v>
      </c>
      <c r="D26" s="174"/>
      <c r="E26" s="887">
        <f>EtOH!AC57</f>
        <v>0</v>
      </c>
      <c r="F26" s="162"/>
      <c r="G26" s="1126" t="s">
        <v>139</v>
      </c>
      <c r="H26" s="1129">
        <f>EtOH!BO33</f>
        <v>0</v>
      </c>
      <c r="I26" s="155"/>
      <c r="J26" s="155"/>
      <c r="K26" s="155"/>
      <c r="L26" s="155"/>
      <c r="M26" s="155"/>
      <c r="N26" s="155"/>
      <c r="O26" s="155"/>
      <c r="P26" s="155"/>
      <c r="Q26" s="150"/>
      <c r="R26" s="150"/>
      <c r="S26" s="150"/>
    </row>
    <row r="27" spans="3:19" x14ac:dyDescent="0.25">
      <c r="C27" s="843" t="s">
        <v>153</v>
      </c>
      <c r="D27" s="174"/>
      <c r="E27" s="844">
        <f>EtOH!AD57</f>
        <v>0</v>
      </c>
      <c r="F27" s="162"/>
      <c r="G27" s="1125"/>
      <c r="H27" s="1128"/>
      <c r="I27" s="155"/>
      <c r="J27" s="155"/>
      <c r="K27" s="155"/>
      <c r="L27" s="155"/>
      <c r="M27" s="155"/>
      <c r="N27" s="155"/>
      <c r="O27" s="155"/>
      <c r="P27" s="155"/>
      <c r="Q27" s="150"/>
      <c r="R27" s="150"/>
      <c r="S27" s="150"/>
    </row>
    <row r="28" spans="3:19" x14ac:dyDescent="0.25">
      <c r="C28" s="843" t="s">
        <v>150</v>
      </c>
      <c r="D28" s="174"/>
      <c r="E28" s="844">
        <f>EtOH!AF57</f>
        <v>0</v>
      </c>
      <c r="F28" s="162"/>
      <c r="G28" s="841" t="s">
        <v>172</v>
      </c>
      <c r="H28" s="1131">
        <f>IFERROR(EtOH!AY57/EtOH!AU57,0)</f>
        <v>0</v>
      </c>
      <c r="I28" s="155"/>
      <c r="J28" s="155"/>
      <c r="K28" s="155"/>
      <c r="L28" s="155"/>
      <c r="M28" s="155"/>
      <c r="N28" s="155"/>
      <c r="O28" s="155"/>
      <c r="P28" s="155"/>
      <c r="Q28" s="150"/>
      <c r="R28" s="150"/>
      <c r="S28" s="150"/>
    </row>
    <row r="29" spans="3:19" x14ac:dyDescent="0.25">
      <c r="C29" s="886" t="s">
        <v>145</v>
      </c>
      <c r="D29" s="174"/>
      <c r="E29" s="887">
        <f>EtOH!AI57</f>
        <v>0</v>
      </c>
      <c r="F29" s="162"/>
      <c r="G29" s="843" t="s">
        <v>171</v>
      </c>
      <c r="H29" s="1132">
        <f>EtOH!AY57</f>
        <v>0</v>
      </c>
      <c r="I29" s="155"/>
      <c r="J29" s="155"/>
      <c r="K29" s="155"/>
      <c r="L29" s="155"/>
      <c r="M29" s="155"/>
      <c r="N29" s="155"/>
      <c r="O29" s="155"/>
      <c r="P29" s="155"/>
      <c r="Q29" s="150"/>
      <c r="R29" s="150"/>
      <c r="S29" s="150"/>
    </row>
    <row r="30" spans="3:19" ht="15.75" thickBot="1" x14ac:dyDescent="0.3">
      <c r="C30" s="843" t="s">
        <v>151</v>
      </c>
      <c r="D30" s="174"/>
      <c r="E30" s="888">
        <f>EtOH!AK57</f>
        <v>0</v>
      </c>
      <c r="F30" s="162"/>
      <c r="G30" s="851"/>
      <c r="H30" s="852"/>
      <c r="I30" s="155"/>
      <c r="J30" s="155"/>
      <c r="K30" s="155"/>
      <c r="L30" s="155"/>
      <c r="M30" s="155"/>
      <c r="N30" s="155"/>
      <c r="O30" s="155"/>
      <c r="P30" s="155"/>
      <c r="Q30" s="150"/>
      <c r="R30" s="150"/>
      <c r="S30" s="150"/>
    </row>
    <row r="31" spans="3:19" x14ac:dyDescent="0.25">
      <c r="C31" s="889" t="s">
        <v>145</v>
      </c>
      <c r="D31" s="174"/>
      <c r="E31" s="890">
        <f>EtOH!AN57</f>
        <v>0</v>
      </c>
      <c r="F31" s="162"/>
      <c r="G31" s="162"/>
      <c r="H31" s="162"/>
      <c r="I31" s="155"/>
      <c r="J31" s="155"/>
      <c r="K31" s="155"/>
      <c r="L31" s="155"/>
      <c r="M31" s="155"/>
      <c r="N31" s="155"/>
      <c r="O31" s="155"/>
      <c r="P31" s="155"/>
      <c r="Q31" s="150"/>
      <c r="R31" s="150"/>
      <c r="S31" s="150"/>
    </row>
    <row r="32" spans="3:19" x14ac:dyDescent="0.25">
      <c r="C32" s="843" t="s">
        <v>152</v>
      </c>
      <c r="D32" s="174"/>
      <c r="E32" s="844">
        <f>EtOH!AP57/2000</f>
        <v>0</v>
      </c>
      <c r="F32" s="162"/>
      <c r="G32" s="162"/>
      <c r="H32" s="162"/>
      <c r="I32" s="162"/>
      <c r="J32" s="155"/>
      <c r="K32" s="155"/>
      <c r="L32" s="155"/>
      <c r="M32" s="155"/>
      <c r="N32" s="155"/>
      <c r="O32" s="155"/>
      <c r="P32" s="155"/>
      <c r="Q32" s="150"/>
      <c r="R32" s="150"/>
      <c r="S32" s="150"/>
    </row>
    <row r="33" spans="2:19" ht="15.75" thickBot="1" x14ac:dyDescent="0.3">
      <c r="C33" s="851"/>
      <c r="D33" s="891"/>
      <c r="E33" s="892"/>
      <c r="F33" s="162"/>
      <c r="G33" s="162"/>
      <c r="H33" s="162"/>
      <c r="I33" s="162"/>
      <c r="J33" s="155"/>
      <c r="K33" s="155"/>
      <c r="L33" s="155"/>
      <c r="M33" s="155"/>
      <c r="N33" s="155"/>
      <c r="O33" s="155"/>
      <c r="P33" s="155"/>
      <c r="Q33" s="150"/>
      <c r="R33" s="150"/>
      <c r="S33" s="150"/>
    </row>
    <row r="34" spans="2:19" s="150" customFormat="1" x14ac:dyDescent="0.25">
      <c r="C34" s="157"/>
      <c r="D34" s="157"/>
      <c r="E34" s="154"/>
      <c r="F34" s="156"/>
      <c r="G34" s="162"/>
      <c r="H34" s="162"/>
      <c r="I34" s="162"/>
      <c r="J34" s="155"/>
      <c r="K34" s="155"/>
      <c r="L34" s="155"/>
      <c r="M34" s="155"/>
      <c r="N34" s="155"/>
      <c r="O34" s="155"/>
      <c r="P34" s="155"/>
      <c r="Q34" s="155"/>
      <c r="R34" s="155"/>
      <c r="S34" s="155"/>
    </row>
    <row r="35" spans="2:19" x14ac:dyDescent="0.25">
      <c r="B35" s="162"/>
      <c r="C35" s="162"/>
      <c r="D35" s="162"/>
      <c r="E35" s="162"/>
      <c r="F35" s="162"/>
      <c r="G35" s="162"/>
      <c r="H35" s="162"/>
      <c r="I35" s="162"/>
      <c r="J35" s="155"/>
      <c r="K35" s="155"/>
      <c r="L35" s="155"/>
      <c r="M35" s="155"/>
      <c r="N35" s="155"/>
      <c r="O35" s="155"/>
      <c r="P35" s="155"/>
      <c r="Q35" s="155"/>
      <c r="R35" s="155"/>
      <c r="S35" s="155"/>
    </row>
    <row r="36" spans="2:19" x14ac:dyDescent="0.25">
      <c r="B36" s="162"/>
      <c r="C36" s="162"/>
      <c r="D36" s="162"/>
      <c r="E36" s="162"/>
      <c r="F36" s="162"/>
      <c r="G36" s="162"/>
      <c r="H36" s="162"/>
      <c r="I36" s="162"/>
      <c r="J36" s="155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2:19" x14ac:dyDescent="0.2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55"/>
      <c r="Q37" s="155"/>
      <c r="R37" s="155"/>
      <c r="S37" s="155"/>
    </row>
    <row r="38" spans="2:19" x14ac:dyDescent="0.25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55"/>
      <c r="Q38" s="155"/>
      <c r="R38" s="155"/>
      <c r="S38" s="155"/>
    </row>
    <row r="39" spans="2:19" x14ac:dyDescent="0.25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55"/>
      <c r="Q39" s="155"/>
      <c r="R39" s="155"/>
      <c r="S39" s="155"/>
    </row>
    <row r="40" spans="2:19" x14ac:dyDescent="0.2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55"/>
      <c r="Q40" s="155"/>
      <c r="R40" s="155"/>
      <c r="S40" s="155"/>
    </row>
    <row r="41" spans="2:19" x14ac:dyDescent="0.25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55"/>
      <c r="Q41" s="155"/>
      <c r="R41" s="155"/>
      <c r="S41" s="155"/>
    </row>
    <row r="42" spans="2:19" x14ac:dyDescent="0.25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55"/>
      <c r="Q42" s="155"/>
      <c r="R42" s="155"/>
      <c r="S42" s="155"/>
    </row>
    <row r="43" spans="2:19" x14ac:dyDescent="0.25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55"/>
      <c r="Q43" s="155"/>
      <c r="R43" s="155"/>
      <c r="S43" s="155"/>
    </row>
    <row r="44" spans="2:19" x14ac:dyDescent="0.25">
      <c r="B44" s="162"/>
      <c r="C44" s="162"/>
      <c r="D44" s="162"/>
      <c r="E44" s="162"/>
      <c r="F44" s="162"/>
      <c r="I44" s="162"/>
      <c r="J44" s="162"/>
      <c r="K44" s="162"/>
      <c r="L44" s="162"/>
      <c r="M44" s="162"/>
      <c r="N44" s="162"/>
      <c r="O44" s="162"/>
      <c r="P44" s="155"/>
      <c r="Q44" s="155"/>
      <c r="R44" s="155"/>
      <c r="S44" s="155"/>
    </row>
    <row r="45" spans="2:19" x14ac:dyDescent="0.25">
      <c r="B45" s="162"/>
      <c r="C45" s="162"/>
      <c r="D45" s="162"/>
      <c r="E45" s="162"/>
      <c r="F45" s="162"/>
      <c r="I45" s="162"/>
      <c r="J45" s="162"/>
      <c r="K45" s="162"/>
      <c r="L45" s="162"/>
      <c r="M45" s="162"/>
      <c r="N45" s="162"/>
      <c r="O45" s="162"/>
      <c r="P45" s="155"/>
      <c r="Q45" s="155"/>
      <c r="R45" s="155"/>
      <c r="S45" s="155"/>
    </row>
    <row r="46" spans="2:19" x14ac:dyDescent="0.25">
      <c r="B46" s="162"/>
      <c r="C46" s="162"/>
      <c r="D46" s="162"/>
      <c r="E46" s="162"/>
      <c r="F46" s="162"/>
      <c r="I46" s="162"/>
      <c r="J46" s="162"/>
      <c r="K46" s="162"/>
      <c r="L46" s="162"/>
      <c r="M46" s="162"/>
      <c r="N46" s="162"/>
      <c r="O46" s="162"/>
      <c r="P46" s="155"/>
      <c r="Q46" s="155"/>
      <c r="R46" s="155"/>
      <c r="S46" s="155"/>
    </row>
  </sheetData>
  <mergeCells count="8">
    <mergeCell ref="C1:H2"/>
    <mergeCell ref="J8:K8"/>
    <mergeCell ref="C7:D7"/>
    <mergeCell ref="D3:F3"/>
    <mergeCell ref="G3:H3"/>
    <mergeCell ref="D5:H5"/>
    <mergeCell ref="G8:H8"/>
    <mergeCell ref="C8:E8"/>
  </mergeCells>
  <dataValidations disablePrompts="1"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scale="82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0000"/>
  </sheetPr>
  <dimension ref="A1:BW205"/>
  <sheetViews>
    <sheetView showGridLines="0" topLeftCell="A3" zoomScale="80" zoomScaleNormal="80" zoomScaleSheetLayoutView="100" zoomScalePageLayoutView="60" workbookViewId="0">
      <selection activeCell="A3" sqref="A3"/>
    </sheetView>
  </sheetViews>
  <sheetFormatPr defaultColWidth="9.140625" defaultRowHeight="14.25" x14ac:dyDescent="0.25"/>
  <cols>
    <col min="1" max="1" width="4" style="99" customWidth="1"/>
    <col min="2" max="2" width="27.42578125" style="99" customWidth="1"/>
    <col min="3" max="3" width="20.85546875" style="99" customWidth="1"/>
    <col min="4" max="4" width="26.7109375" style="99" customWidth="1"/>
    <col min="5" max="5" width="21" style="99" customWidth="1"/>
    <col min="6" max="6" width="20.85546875" style="99" customWidth="1"/>
    <col min="7" max="7" width="23" style="99" customWidth="1"/>
    <col min="8" max="8" width="20.85546875" style="99" customWidth="1"/>
    <col min="9" max="9" width="18.42578125" style="133" bestFit="1" customWidth="1"/>
    <col min="10" max="10" width="21" style="133" customWidth="1"/>
    <col min="11" max="12" width="21" style="99" customWidth="1"/>
    <col min="13" max="13" width="22.5703125" style="99" customWidth="1"/>
    <col min="14" max="14" width="20.42578125" style="99" customWidth="1"/>
    <col min="15" max="15" width="21.85546875" style="99" customWidth="1"/>
    <col min="16" max="17" width="20.5703125" style="133" customWidth="1"/>
    <col min="18" max="18" width="24.7109375" style="133" customWidth="1"/>
    <col min="19" max="19" width="19.7109375" style="99" customWidth="1"/>
    <col min="20" max="20" width="16.28515625" style="99" customWidth="1"/>
    <col min="21" max="21" width="20.42578125" style="99" customWidth="1"/>
    <col min="22" max="22" width="21.140625" style="99" customWidth="1"/>
    <col min="23" max="23" width="30.140625" style="99" customWidth="1"/>
    <col min="24" max="24" width="22.140625" style="99" customWidth="1"/>
    <col min="25" max="25" width="19.85546875" style="99" customWidth="1"/>
    <col min="26" max="26" width="19.5703125" style="99" bestFit="1" customWidth="1"/>
    <col min="27" max="27" width="19.28515625" style="99" customWidth="1"/>
    <col min="28" max="28" width="23.5703125" style="99" customWidth="1"/>
    <col min="29" max="29" width="31.140625" style="99" customWidth="1"/>
    <col min="30" max="30" width="21.28515625" style="99" customWidth="1"/>
    <col min="31" max="31" width="29.5703125" style="99" customWidth="1"/>
    <col min="32" max="32" width="20.85546875" style="99" customWidth="1"/>
    <col min="33" max="33" width="26" style="99" customWidth="1"/>
    <col min="34" max="34" width="15.140625" style="99" customWidth="1"/>
    <col min="35" max="35" width="25.28515625" style="99" customWidth="1"/>
    <col min="36" max="36" width="20.28515625" style="99" customWidth="1"/>
    <col min="37" max="37" width="15.5703125" style="99" customWidth="1"/>
    <col min="38" max="38" width="17.42578125" style="99" customWidth="1"/>
    <col min="39" max="39" width="15.5703125" style="99" customWidth="1"/>
    <col min="40" max="40" width="25.42578125" style="99" customWidth="1"/>
    <col min="41" max="41" width="21.28515625" style="99" customWidth="1"/>
    <col min="42" max="42" width="19.85546875" style="99" customWidth="1"/>
    <col min="43" max="43" width="16.42578125" style="99" customWidth="1"/>
    <col min="44" max="44" width="18.140625" style="99" customWidth="1"/>
    <col min="45" max="45" width="21.28515625" style="99" customWidth="1"/>
    <col min="46" max="46" width="15.7109375" style="99" customWidth="1"/>
    <col min="47" max="47" width="16" style="99" customWidth="1"/>
    <col min="48" max="48" width="18.85546875" style="99" customWidth="1"/>
    <col min="49" max="49" width="19.5703125" style="99" bestFit="1" customWidth="1"/>
    <col min="50" max="50" width="20.7109375" style="99" customWidth="1"/>
    <col min="51" max="51" width="16.5703125" style="99" customWidth="1"/>
    <col min="52" max="52" width="18.140625" style="99" customWidth="1"/>
    <col min="53" max="53" width="14.7109375" style="99" customWidth="1"/>
    <col min="54" max="54" width="23.140625" style="99" customWidth="1"/>
    <col min="55" max="55" width="19.85546875" style="99" customWidth="1"/>
    <col min="56" max="56" width="17.42578125" style="99" customWidth="1"/>
    <col min="57" max="57" width="16.42578125" style="99" customWidth="1"/>
    <col min="58" max="58" width="20.7109375" style="99" customWidth="1"/>
    <col min="59" max="59" width="26.28515625" style="99" customWidth="1"/>
    <col min="60" max="60" width="19.28515625" style="99" customWidth="1"/>
    <col min="61" max="61" width="20.7109375" style="99" customWidth="1"/>
    <col min="62" max="63" width="19.5703125" style="99" customWidth="1"/>
    <col min="64" max="64" width="25.42578125" style="99" customWidth="1"/>
    <col min="65" max="65" width="19.5703125" style="99" customWidth="1"/>
    <col min="66" max="66" width="34.42578125" style="223" customWidth="1"/>
    <col min="67" max="67" width="21" style="99" customWidth="1"/>
    <col min="68" max="68" width="19.42578125" style="99" customWidth="1"/>
    <col min="69" max="69" width="17" style="99" customWidth="1"/>
    <col min="70" max="70" width="21.140625" style="99" customWidth="1"/>
    <col min="71" max="71" width="21.85546875" style="99" customWidth="1"/>
    <col min="72" max="72" width="16.7109375" style="99" customWidth="1"/>
    <col min="73" max="73" width="11.7109375" style="99" customWidth="1"/>
    <col min="74" max="74" width="17.140625" style="99" customWidth="1"/>
    <col min="75" max="75" width="17.5703125" style="99" customWidth="1"/>
    <col min="76" max="76" width="16.5703125" style="99" customWidth="1"/>
    <col min="77" max="77" width="16.42578125" style="99" customWidth="1"/>
    <col min="78" max="78" width="9.42578125" style="99" customWidth="1"/>
    <col min="79" max="16384" width="9.140625" style="99"/>
  </cols>
  <sheetData>
    <row r="1" spans="2:66" s="96" customFormat="1" ht="15" hidden="1" x14ac:dyDescent="0.25">
      <c r="BN1" s="503"/>
    </row>
    <row r="2" spans="2:66" s="96" customFormat="1" ht="17.25" hidden="1" x14ac:dyDescent="0.25">
      <c r="E2" s="1307"/>
      <c r="F2" s="1307"/>
      <c r="G2" s="1307"/>
      <c r="H2" s="1307"/>
      <c r="I2" s="1307"/>
      <c r="J2" s="1307"/>
      <c r="K2" s="1307"/>
      <c r="L2" s="476"/>
      <c r="BN2" s="503"/>
    </row>
    <row r="3" spans="2:66" s="96" customFormat="1" ht="15" customHeight="1" x14ac:dyDescent="0.25">
      <c r="G3" s="347"/>
      <c r="H3" s="347"/>
      <c r="I3" s="347"/>
      <c r="J3" s="347"/>
      <c r="K3" s="347"/>
      <c r="L3" s="341"/>
      <c r="BN3" s="503"/>
    </row>
    <row r="4" spans="2:66" s="96" customFormat="1" ht="15" customHeight="1" x14ac:dyDescent="0.25">
      <c r="G4" s="348"/>
      <c r="H4" s="348"/>
      <c r="I4" s="348"/>
      <c r="J4" s="348"/>
      <c r="K4" s="348"/>
      <c r="L4" s="110"/>
      <c r="BN4" s="503"/>
    </row>
    <row r="5" spans="2:66" s="96" customFormat="1" ht="15" x14ac:dyDescent="0.25">
      <c r="G5" s="104"/>
      <c r="H5" s="104"/>
      <c r="I5" s="104"/>
      <c r="J5" s="104"/>
      <c r="K5" s="104"/>
      <c r="L5" s="342"/>
      <c r="R5" s="133"/>
      <c r="S5" s="99"/>
      <c r="BN5" s="503"/>
    </row>
    <row r="6" spans="2:66" s="96" customFormat="1" ht="24" customHeight="1" x14ac:dyDescent="0.25">
      <c r="B6" s="1326"/>
      <c r="C6" s="1326"/>
      <c r="G6" s="349"/>
      <c r="H6" s="349"/>
      <c r="I6" s="349"/>
      <c r="J6" s="349"/>
      <c r="K6" s="349"/>
      <c r="L6" s="206"/>
      <c r="O6" s="206"/>
      <c r="P6" s="206"/>
      <c r="Q6" s="206"/>
      <c r="R6" s="133"/>
      <c r="S6" s="99"/>
      <c r="T6" s="206"/>
      <c r="BN6" s="503"/>
    </row>
    <row r="7" spans="2:66" s="96" customFormat="1" ht="36" x14ac:dyDescent="0.25">
      <c r="D7" s="962" t="s">
        <v>456</v>
      </c>
      <c r="I7" s="504"/>
      <c r="J7" s="504"/>
      <c r="R7" s="505"/>
      <c r="S7" s="129"/>
      <c r="BN7" s="503"/>
    </row>
    <row r="8" spans="2:66" s="96" customFormat="1" ht="27.75" customHeight="1" thickBot="1" x14ac:dyDescent="0.3">
      <c r="I8" s="504"/>
      <c r="J8" s="504"/>
      <c r="R8" s="505"/>
      <c r="S8" s="129"/>
      <c r="BN8" s="503"/>
    </row>
    <row r="9" spans="2:66" s="96" customFormat="1" ht="21.75" customHeight="1" thickBot="1" x14ac:dyDescent="0.3">
      <c r="B9" s="1282" t="s">
        <v>347</v>
      </c>
      <c r="C9" s="1283"/>
      <c r="D9" s="1283"/>
      <c r="E9" s="1283"/>
      <c r="F9" s="1283"/>
      <c r="G9" s="1283"/>
      <c r="H9" s="1283"/>
      <c r="I9" s="1283"/>
      <c r="J9" s="1284"/>
      <c r="L9" s="587" t="s">
        <v>192</v>
      </c>
      <c r="M9" s="343"/>
      <c r="R9" s="505"/>
      <c r="S9" s="129"/>
      <c r="BN9" s="503"/>
    </row>
    <row r="10" spans="2:66" s="96" customFormat="1" ht="20.25" customHeight="1" x14ac:dyDescent="0.25">
      <c r="B10" s="1327" t="s">
        <v>337</v>
      </c>
      <c r="C10" s="1328"/>
      <c r="D10" s="974">
        <f>IFERROR((D12*D13+D14*D15+D16*D17)/AE75,0)</f>
        <v>0</v>
      </c>
      <c r="E10" s="1329" t="s">
        <v>338</v>
      </c>
      <c r="F10" s="1329"/>
      <c r="G10" s="974">
        <f>IFERROR((G12*G13+G14*G15+G16*G17)/AE76,0)</f>
        <v>0</v>
      </c>
      <c r="H10" s="1330" t="s">
        <v>435</v>
      </c>
      <c r="I10" s="1330"/>
      <c r="J10" s="975">
        <f>IF(BE57=0,0,(H89+H93+H97+H103+H105+H107+H109+H99+H101)*'EF Tables'!D79+(H111+H112+H113))</f>
        <v>0</v>
      </c>
      <c r="L10" s="588" t="s">
        <v>190</v>
      </c>
      <c r="M10" s="344"/>
      <c r="R10" s="505"/>
      <c r="S10" s="129"/>
      <c r="BN10" s="503"/>
    </row>
    <row r="11" spans="2:66" s="96" customFormat="1" ht="23.25" customHeight="1" x14ac:dyDescent="0.25">
      <c r="B11" s="1313" t="s">
        <v>443</v>
      </c>
      <c r="C11" s="1314"/>
      <c r="D11" s="976">
        <f>AE75</f>
        <v>0</v>
      </c>
      <c r="E11" s="1315" t="s">
        <v>442</v>
      </c>
      <c r="F11" s="1315"/>
      <c r="G11" s="977">
        <f>AE76</f>
        <v>0</v>
      </c>
      <c r="H11" s="1331" t="s">
        <v>444</v>
      </c>
      <c r="I11" s="1331"/>
      <c r="J11" s="978">
        <f>AE78</f>
        <v>0</v>
      </c>
      <c r="L11" s="345" t="s">
        <v>191</v>
      </c>
      <c r="M11" s="345"/>
      <c r="R11" s="505"/>
      <c r="S11" s="129"/>
      <c r="BN11" s="503"/>
    </row>
    <row r="12" spans="2:66" s="96" customFormat="1" ht="22.5" customHeight="1" x14ac:dyDescent="0.25">
      <c r="B12" s="1324" t="s">
        <v>339</v>
      </c>
      <c r="C12" s="1325"/>
      <c r="D12" s="979">
        <f>IF(OR(D57=0,T57=0),0,(E82+E84+E86+E93+E95+E97+E103+E105+E107+E109+E99+E101)*'EF Tables'!D79+(E111+E112+E113))</f>
        <v>0</v>
      </c>
      <c r="E12" s="1312" t="s">
        <v>340</v>
      </c>
      <c r="F12" s="1312"/>
      <c r="G12" s="980">
        <f>IF(OR(T57=0,L57=0),0,(I82+I84+I86+I93+I95+I97+I103+I105+I107+I109+I99+I101)*'EF Tables'!D79+(I111+I112+I113))</f>
        <v>0</v>
      </c>
      <c r="H12" s="911"/>
      <c r="I12" s="911"/>
      <c r="J12" s="912"/>
      <c r="L12" s="346" t="s">
        <v>189</v>
      </c>
      <c r="M12" s="346"/>
      <c r="R12" s="505"/>
      <c r="S12" s="129"/>
      <c r="BN12" s="503"/>
    </row>
    <row r="13" spans="2:66" s="96" customFormat="1" ht="22.5" customHeight="1" x14ac:dyDescent="0.25">
      <c r="B13" s="1313" t="s">
        <v>443</v>
      </c>
      <c r="C13" s="1314"/>
      <c r="D13" s="976">
        <f>AG75</f>
        <v>0</v>
      </c>
      <c r="E13" s="1315" t="s">
        <v>443</v>
      </c>
      <c r="F13" s="1315"/>
      <c r="G13" s="977">
        <f>AJ75</f>
        <v>0</v>
      </c>
      <c r="H13" s="911"/>
      <c r="I13" s="911"/>
      <c r="J13" s="912"/>
      <c r="R13" s="505"/>
      <c r="S13" s="129"/>
      <c r="BN13" s="503"/>
    </row>
    <row r="14" spans="2:66" s="96" customFormat="1" ht="19.5" customHeight="1" x14ac:dyDescent="0.25">
      <c r="B14" s="1316" t="s">
        <v>341</v>
      </c>
      <c r="C14" s="1317"/>
      <c r="D14" s="979">
        <f>IF(OR(D57=0,Z57=0),0,(F82+F84+F86+F93+F95+F97+F103+F105+F107+F109+F99+F101)*'EF Tables'!D79+(F111+F112+F113))</f>
        <v>0</v>
      </c>
      <c r="E14" s="1318" t="s">
        <v>342</v>
      </c>
      <c r="F14" s="1318"/>
      <c r="G14" s="981">
        <f>IF(OR(Z57=0,L57=0),0,(J82+J84+J86+J93+J95+J97+J103+J105+J107+J109+J99+J101)*'EF Tables'!D79+(J111+J112+J113))</f>
        <v>0</v>
      </c>
      <c r="H14" s="347" t="s">
        <v>88</v>
      </c>
      <c r="I14" s="347" t="s">
        <v>88</v>
      </c>
      <c r="J14" s="913" t="s">
        <v>88</v>
      </c>
      <c r="R14" s="505"/>
      <c r="S14" s="129"/>
      <c r="BN14" s="503"/>
    </row>
    <row r="15" spans="2:66" s="96" customFormat="1" ht="21" customHeight="1" x14ac:dyDescent="0.25">
      <c r="B15" s="1313" t="s">
        <v>443</v>
      </c>
      <c r="C15" s="1314"/>
      <c r="D15" s="976">
        <f>AG76</f>
        <v>0</v>
      </c>
      <c r="E15" s="1315" t="s">
        <v>443</v>
      </c>
      <c r="F15" s="1315"/>
      <c r="G15" s="977">
        <f>AJ76</f>
        <v>0</v>
      </c>
      <c r="H15" s="347" t="s">
        <v>88</v>
      </c>
      <c r="I15" s="347" t="s">
        <v>88</v>
      </c>
      <c r="J15" s="913" t="s">
        <v>88</v>
      </c>
      <c r="R15" s="505"/>
      <c r="S15" s="129"/>
      <c r="BN15" s="503"/>
    </row>
    <row r="16" spans="2:66" s="96" customFormat="1" ht="21.75" customHeight="1" x14ac:dyDescent="0.25">
      <c r="B16" s="1324" t="s">
        <v>343</v>
      </c>
      <c r="C16" s="1325"/>
      <c r="D16" s="979">
        <f>IF(OR(D57=0,AF57=0), 0,(G82+G84+G86+G93+G95+G97+G103+G105+G107+G109+G99+G101)*'EF Tables'!D79+(G111+G112+G113))</f>
        <v>0</v>
      </c>
      <c r="E16" s="1312" t="s">
        <v>344</v>
      </c>
      <c r="F16" s="1312"/>
      <c r="G16" s="981">
        <f>IF(OR(AF57=0,L57=0),0,(K82+K84+K86+K93+K95+K97+K103+K105+K107+K109+K99+K101)*'EF Tables'!D79+(K111+K112+K113))</f>
        <v>0</v>
      </c>
      <c r="H16" s="347" t="s">
        <v>88</v>
      </c>
      <c r="I16" s="347" t="s">
        <v>88</v>
      </c>
      <c r="J16" s="913" t="s">
        <v>88</v>
      </c>
      <c r="R16" s="505"/>
      <c r="S16" s="129"/>
      <c r="BN16" s="503"/>
    </row>
    <row r="17" spans="1:75" s="96" customFormat="1" ht="22.5" customHeight="1" thickBot="1" x14ac:dyDescent="0.3">
      <c r="B17" s="1396" t="s">
        <v>443</v>
      </c>
      <c r="C17" s="1397"/>
      <c r="D17" s="982">
        <f>AG77</f>
        <v>0</v>
      </c>
      <c r="E17" s="1386" t="s">
        <v>443</v>
      </c>
      <c r="F17" s="1386"/>
      <c r="G17" s="983">
        <f>AJ77</f>
        <v>0</v>
      </c>
      <c r="H17" s="914" t="s">
        <v>88</v>
      </c>
      <c r="I17" s="914" t="s">
        <v>88</v>
      </c>
      <c r="J17" s="915" t="s">
        <v>88</v>
      </c>
      <c r="K17" s="208"/>
      <c r="L17" s="208"/>
      <c r="M17" s="208"/>
      <c r="N17" s="208"/>
      <c r="R17" s="209"/>
      <c r="S17" s="129"/>
      <c r="BN17" s="503"/>
    </row>
    <row r="18" spans="1:75" s="96" customFormat="1" ht="15" x14ac:dyDescent="0.25">
      <c r="B18" s="107"/>
      <c r="C18" s="107"/>
      <c r="D18" s="916"/>
      <c r="E18" s="917"/>
      <c r="F18" s="917"/>
      <c r="G18" s="918"/>
      <c r="H18" s="347"/>
      <c r="I18" s="347"/>
      <c r="J18" s="347"/>
      <c r="K18" s="208"/>
      <c r="L18" s="208"/>
      <c r="M18" s="208"/>
      <c r="N18" s="208"/>
      <c r="R18" s="209"/>
      <c r="S18" s="129"/>
      <c r="BN18" s="503"/>
    </row>
    <row r="19" spans="1:75" s="184" customFormat="1" ht="15.75" thickBot="1" x14ac:dyDescent="0.3">
      <c r="B19" s="110"/>
      <c r="C19" s="110"/>
      <c r="F19" s="223"/>
      <c r="G19" s="223"/>
      <c r="H19" s="223"/>
      <c r="I19" s="224"/>
      <c r="J19" s="224"/>
      <c r="K19" s="223"/>
      <c r="L19" s="223"/>
      <c r="M19" s="223"/>
      <c r="N19" s="223"/>
      <c r="P19" s="185"/>
      <c r="Q19" s="185"/>
      <c r="R19" s="209"/>
      <c r="S19" s="129"/>
      <c r="BN19" s="223"/>
    </row>
    <row r="20" spans="1:75" s="184" customFormat="1" ht="21.75" thickBot="1" x14ac:dyDescent="0.3">
      <c r="B20" s="1387" t="s">
        <v>364</v>
      </c>
      <c r="C20" s="1388"/>
      <c r="D20" s="1388"/>
      <c r="E20" s="1388"/>
      <c r="F20" s="1388"/>
      <c r="G20" s="1388"/>
      <c r="H20" s="1389"/>
      <c r="I20" s="210"/>
      <c r="J20" s="210"/>
      <c r="N20" s="209"/>
      <c r="O20" s="129"/>
      <c r="BF20" s="223"/>
    </row>
    <row r="21" spans="1:75" ht="15" customHeight="1" x14ac:dyDescent="0.25">
      <c r="B21" s="1310" t="s">
        <v>202</v>
      </c>
      <c r="C21" s="1311"/>
      <c r="D21" s="1321"/>
      <c r="E21" s="1322"/>
      <c r="F21" s="1323"/>
      <c r="G21" s="1149" t="s">
        <v>420</v>
      </c>
      <c r="H21" s="1136"/>
      <c r="I21" s="223"/>
      <c r="J21" s="223"/>
      <c r="L21" s="133"/>
      <c r="M21" s="133"/>
      <c r="N21" s="209"/>
      <c r="O21" s="227"/>
      <c r="P21" s="99"/>
      <c r="Q21" s="223"/>
      <c r="R21" s="223"/>
      <c r="S21" s="223"/>
      <c r="BF21" s="223"/>
      <c r="BN21" s="99"/>
    </row>
    <row r="22" spans="1:75" ht="15" x14ac:dyDescent="0.25">
      <c r="B22" s="1319" t="s">
        <v>404</v>
      </c>
      <c r="C22" s="1320"/>
      <c r="D22" s="1390"/>
      <c r="E22" s="1391"/>
      <c r="F22" s="1391"/>
      <c r="G22" s="1391"/>
      <c r="H22" s="1392"/>
      <c r="I22" s="223"/>
      <c r="J22" s="223"/>
      <c r="L22" s="133"/>
      <c r="M22" s="133"/>
      <c r="N22" s="133"/>
      <c r="P22" s="99"/>
      <c r="Q22" s="223"/>
      <c r="R22" s="223"/>
      <c r="S22" s="223"/>
      <c r="BF22" s="223"/>
      <c r="BN22" s="99"/>
    </row>
    <row r="23" spans="1:75" ht="15" x14ac:dyDescent="0.25">
      <c r="B23" s="1319" t="s">
        <v>405</v>
      </c>
      <c r="C23" s="1320"/>
      <c r="D23" s="1390"/>
      <c r="E23" s="1391"/>
      <c r="F23" s="1391"/>
      <c r="G23" s="1391"/>
      <c r="H23" s="1392"/>
      <c r="I23" s="181"/>
      <c r="J23" s="209"/>
      <c r="K23" s="207"/>
      <c r="L23" s="207"/>
      <c r="M23" s="505"/>
      <c r="N23" s="133"/>
      <c r="P23" s="129"/>
      <c r="Q23" s="223"/>
      <c r="R23" s="223"/>
      <c r="S23" s="223"/>
      <c r="BF23" s="223"/>
      <c r="BN23" s="99"/>
    </row>
    <row r="24" spans="1:75" ht="34.5" customHeight="1" x14ac:dyDescent="0.25">
      <c r="B24" s="1308" t="s">
        <v>406</v>
      </c>
      <c r="C24" s="1309"/>
      <c r="D24" s="1390"/>
      <c r="E24" s="1393"/>
      <c r="F24" s="1150" t="s">
        <v>421</v>
      </c>
      <c r="G24" s="1390"/>
      <c r="H24" s="1392"/>
      <c r="I24" s="181"/>
      <c r="J24" s="1214"/>
      <c r="K24" s="207"/>
      <c r="L24" s="207"/>
      <c r="M24" s="209"/>
      <c r="N24" s="133"/>
      <c r="P24" s="129"/>
      <c r="Q24" s="223"/>
      <c r="R24" s="223"/>
      <c r="S24" s="223"/>
      <c r="BF24" s="223"/>
      <c r="BN24" s="99"/>
    </row>
    <row r="25" spans="1:75" ht="15" x14ac:dyDescent="0.25">
      <c r="B25" s="1394" t="s">
        <v>418</v>
      </c>
      <c r="C25" s="1395"/>
      <c r="D25" s="1377" t="s">
        <v>0</v>
      </c>
      <c r="E25" s="1378"/>
      <c r="F25" s="1378"/>
      <c r="G25" s="1378"/>
      <c r="H25" s="1379"/>
      <c r="I25" s="181"/>
      <c r="J25" s="209"/>
      <c r="K25" s="207"/>
      <c r="L25" s="207"/>
      <c r="M25" s="209"/>
      <c r="N25" s="133"/>
      <c r="P25" s="129"/>
      <c r="Q25" s="223"/>
      <c r="R25" s="223"/>
      <c r="S25" s="223"/>
      <c r="BF25" s="223"/>
      <c r="BN25" s="99"/>
    </row>
    <row r="26" spans="1:75" ht="15.75" customHeight="1" thickBot="1" x14ac:dyDescent="0.3">
      <c r="B26" s="229" t="s">
        <v>419</v>
      </c>
      <c r="C26" s="230"/>
      <c r="D26" s="1134" t="s">
        <v>427</v>
      </c>
      <c r="E26" s="1353"/>
      <c r="F26" s="1354"/>
      <c r="G26" s="1354"/>
      <c r="H26" s="1355"/>
      <c r="I26" s="223"/>
      <c r="J26" s="223"/>
      <c r="M26" s="209"/>
      <c r="N26" s="133"/>
      <c r="P26" s="227"/>
      <c r="Q26" s="182"/>
      <c r="R26" s="182"/>
      <c r="S26" s="183"/>
      <c r="T26" s="124"/>
      <c r="U26" s="96"/>
      <c r="V26" s="96"/>
      <c r="BF26" s="223"/>
      <c r="BN26" s="99"/>
    </row>
    <row r="27" spans="1:75" s="506" customFormat="1" ht="16.5" thickBot="1" x14ac:dyDescent="0.3">
      <c r="B27" s="125"/>
      <c r="C27" s="232"/>
      <c r="D27" s="232"/>
      <c r="E27" s="232"/>
      <c r="Q27" s="232"/>
      <c r="R27" s="232"/>
      <c r="S27" s="125"/>
      <c r="T27" s="125"/>
      <c r="X27" s="125"/>
      <c r="Y27" s="125"/>
      <c r="Z27" s="125"/>
      <c r="AA27" s="125"/>
      <c r="AB27" s="125"/>
      <c r="AC27" s="125"/>
      <c r="AD27" s="125"/>
      <c r="AE27" s="125"/>
      <c r="AJ27" s="125"/>
      <c r="AK27" s="125"/>
      <c r="AL27" s="125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26"/>
      <c r="BN27" s="255"/>
    </row>
    <row r="28" spans="1:75" s="506" customFormat="1" ht="22.5" customHeight="1" thickBot="1" x14ac:dyDescent="0.3">
      <c r="A28" s="1174"/>
      <c r="B28" s="963" t="s">
        <v>366</v>
      </c>
      <c r="C28" s="964"/>
      <c r="D28" s="964"/>
      <c r="E28" s="964"/>
      <c r="F28" s="964"/>
      <c r="G28" s="964"/>
      <c r="H28" s="964"/>
      <c r="I28" s="964"/>
      <c r="J28" s="964"/>
      <c r="K28" s="964"/>
      <c r="L28" s="964"/>
      <c r="M28" s="964"/>
      <c r="N28" s="964"/>
      <c r="O28" s="964"/>
      <c r="P28" s="964"/>
      <c r="Q28" s="964"/>
      <c r="R28" s="964"/>
      <c r="S28" s="964"/>
      <c r="T28" s="964"/>
      <c r="U28" s="964"/>
      <c r="V28" s="964"/>
      <c r="W28" s="964"/>
      <c r="X28" s="964"/>
      <c r="Y28" s="964"/>
      <c r="Z28" s="964"/>
      <c r="AA28" s="964"/>
      <c r="AB28" s="964"/>
      <c r="AC28" s="964"/>
      <c r="AD28" s="964"/>
      <c r="AE28" s="964"/>
      <c r="AF28" s="964"/>
      <c r="AG28" s="964"/>
      <c r="AH28" s="964"/>
      <c r="AI28" s="964"/>
      <c r="AJ28" s="964"/>
      <c r="AK28" s="964"/>
      <c r="AL28" s="964"/>
      <c r="AM28" s="964"/>
      <c r="AN28" s="964"/>
      <c r="AO28" s="964"/>
      <c r="AP28" s="964"/>
      <c r="AQ28" s="964"/>
      <c r="AR28" s="964"/>
      <c r="AS28" s="964"/>
      <c r="AT28" s="964"/>
      <c r="AU28" s="964"/>
      <c r="AV28" s="964"/>
      <c r="AW28" s="964"/>
      <c r="AX28" s="964"/>
      <c r="AY28" s="964"/>
      <c r="AZ28" s="964"/>
      <c r="BA28" s="964"/>
      <c r="BB28" s="964"/>
      <c r="BC28" s="964"/>
      <c r="BD28" s="964"/>
      <c r="BE28" s="965"/>
      <c r="BF28" s="325"/>
      <c r="BG28" s="250" t="s">
        <v>365</v>
      </c>
      <c r="BH28" s="251"/>
      <c r="BI28" s="251"/>
      <c r="BJ28" s="251"/>
      <c r="BK28" s="251"/>
      <c r="BL28" s="251"/>
      <c r="BM28" s="251"/>
      <c r="BN28" s="251"/>
      <c r="BO28" s="252"/>
      <c r="BQ28" s="232"/>
      <c r="BR28" s="253"/>
      <c r="BS28" s="253"/>
      <c r="BT28" s="253"/>
      <c r="BU28" s="253"/>
      <c r="BV28" s="253"/>
      <c r="BW28" s="253"/>
    </row>
    <row r="29" spans="1:75" s="232" customFormat="1" ht="49.5" customHeight="1" thickBot="1" x14ac:dyDescent="0.3">
      <c r="A29" s="1174"/>
      <c r="B29" s="1337" t="s">
        <v>200</v>
      </c>
      <c r="C29" s="1338"/>
      <c r="D29" s="1338"/>
      <c r="E29" s="1338"/>
      <c r="F29" s="1339"/>
      <c r="G29" s="1363" t="s">
        <v>183</v>
      </c>
      <c r="H29" s="1364"/>
      <c r="I29" s="1364"/>
      <c r="J29" s="1365"/>
      <c r="K29" s="1369" t="s">
        <v>201</v>
      </c>
      <c r="L29" s="1370"/>
      <c r="M29" s="1370"/>
      <c r="N29" s="1371"/>
      <c r="O29" s="1369" t="s">
        <v>175</v>
      </c>
      <c r="P29" s="1370"/>
      <c r="Q29" s="1370"/>
      <c r="R29" s="1371"/>
      <c r="S29" s="1363" t="s">
        <v>195</v>
      </c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1364"/>
      <c r="AG29" s="1364"/>
      <c r="AH29" s="1364"/>
      <c r="AI29" s="1364"/>
      <c r="AJ29" s="1364"/>
      <c r="AK29" s="1364"/>
      <c r="AL29" s="1364"/>
      <c r="AM29" s="1364"/>
      <c r="AN29" s="1364"/>
      <c r="AO29" s="1364"/>
      <c r="AP29" s="1364"/>
      <c r="AQ29" s="1364"/>
      <c r="AR29" s="1364"/>
      <c r="AS29" s="1365"/>
      <c r="AT29" s="1363" t="s">
        <v>122</v>
      </c>
      <c r="AU29" s="1364"/>
      <c r="AV29" s="1364"/>
      <c r="AW29" s="1364"/>
      <c r="AX29" s="1364"/>
      <c r="AY29" s="1364"/>
      <c r="AZ29" s="1364"/>
      <c r="BA29" s="1364"/>
      <c r="BB29" s="1364"/>
      <c r="BC29" s="1364"/>
      <c r="BD29" s="1364"/>
      <c r="BE29" s="1365"/>
      <c r="BF29" s="180"/>
      <c r="BG29" s="1366" t="s">
        <v>267</v>
      </c>
      <c r="BH29" s="1367"/>
      <c r="BI29" s="1367"/>
      <c r="BJ29" s="1367"/>
      <c r="BK29" s="1367"/>
      <c r="BL29" s="1368"/>
      <c r="BM29" s="351" t="s">
        <v>449</v>
      </c>
      <c r="BN29" s="589" t="str">
        <f>IF(BM29="2-User Defined Mix","3.10. Enter Electricity Generation GHG Emission Factor 
(gCO2e/kWh)","")</f>
        <v/>
      </c>
      <c r="BO29" s="338"/>
      <c r="BP29" s="254"/>
      <c r="BQ29" s="255"/>
    </row>
    <row r="30" spans="1:75" s="190" customFormat="1" ht="63.75" customHeight="1" thickBot="1" x14ac:dyDescent="0.3">
      <c r="A30" s="1175"/>
      <c r="B30" s="1356" t="s">
        <v>194</v>
      </c>
      <c r="C30" s="1357"/>
      <c r="D30" s="1357"/>
      <c r="E30" s="1357"/>
      <c r="F30" s="1358"/>
      <c r="G30" s="372" t="s">
        <v>203</v>
      </c>
      <c r="H30" s="373"/>
      <c r="I30" s="1361" t="s">
        <v>425</v>
      </c>
      <c r="J30" s="1362"/>
      <c r="K30" s="1337" t="s">
        <v>184</v>
      </c>
      <c r="L30" s="1338"/>
      <c r="M30" s="1338"/>
      <c r="N30" s="1339"/>
      <c r="O30" s="1334" t="s">
        <v>204</v>
      </c>
      <c r="P30" s="1335"/>
      <c r="Q30" s="1361" t="s">
        <v>428</v>
      </c>
      <c r="R30" s="1362"/>
      <c r="S30" s="1334" t="s">
        <v>140</v>
      </c>
      <c r="T30" s="1335"/>
      <c r="U30" s="1335"/>
      <c r="V30" s="1335"/>
      <c r="W30" s="1335"/>
      <c r="X30" s="1336"/>
      <c r="Y30" s="1334" t="s">
        <v>141</v>
      </c>
      <c r="Z30" s="1335"/>
      <c r="AA30" s="1335"/>
      <c r="AB30" s="1335"/>
      <c r="AC30" s="1335"/>
      <c r="AD30" s="1336"/>
      <c r="AE30" s="1337" t="s">
        <v>142</v>
      </c>
      <c r="AF30" s="1338"/>
      <c r="AG30" s="1338"/>
      <c r="AH30" s="1338"/>
      <c r="AI30" s="1339"/>
      <c r="AJ30" s="1337" t="s">
        <v>120</v>
      </c>
      <c r="AK30" s="1338"/>
      <c r="AL30" s="1338"/>
      <c r="AM30" s="1338"/>
      <c r="AN30" s="1339"/>
      <c r="AO30" s="1337" t="s">
        <v>188</v>
      </c>
      <c r="AP30" s="1338"/>
      <c r="AQ30" s="1338"/>
      <c r="AR30" s="1339"/>
      <c r="AS30" s="329"/>
      <c r="AT30" s="1334" t="s">
        <v>196</v>
      </c>
      <c r="AU30" s="1335"/>
      <c r="AV30" s="1335"/>
      <c r="AW30" s="1335"/>
      <c r="AX30" s="1335"/>
      <c r="AY30" s="507" t="s">
        <v>262</v>
      </c>
      <c r="AZ30" s="1334" t="s">
        <v>197</v>
      </c>
      <c r="BA30" s="1335"/>
      <c r="BB30" s="1335"/>
      <c r="BC30" s="1335"/>
      <c r="BD30" s="1335"/>
      <c r="BE30" s="1336"/>
      <c r="BF30" s="221"/>
      <c r="BG30" s="1337" t="s">
        <v>214</v>
      </c>
      <c r="BH30" s="1338"/>
      <c r="BI30" s="1338"/>
      <c r="BJ30" s="1338"/>
      <c r="BK30" s="1338"/>
      <c r="BL30" s="1338"/>
      <c r="BM30" s="1339"/>
      <c r="BN30" s="1334" t="s">
        <v>198</v>
      </c>
      <c r="BO30" s="1336"/>
    </row>
    <row r="31" spans="1:75" s="218" customFormat="1" ht="78.75" customHeight="1" x14ac:dyDescent="0.25">
      <c r="A31" s="1176"/>
      <c r="B31" s="339" t="s">
        <v>426</v>
      </c>
      <c r="C31" s="257" t="s">
        <v>231</v>
      </c>
      <c r="D31" s="263" t="s">
        <v>232</v>
      </c>
      <c r="E31" s="263" t="s">
        <v>233</v>
      </c>
      <c r="F31" s="340" t="s">
        <v>234</v>
      </c>
      <c r="G31" s="1332" t="s">
        <v>216</v>
      </c>
      <c r="H31" s="1372"/>
      <c r="I31" s="1372"/>
      <c r="J31" s="1333"/>
      <c r="K31" s="257" t="s">
        <v>227</v>
      </c>
      <c r="L31" s="263" t="s">
        <v>228</v>
      </c>
      <c r="M31" s="263" t="s">
        <v>229</v>
      </c>
      <c r="N31" s="212" t="s">
        <v>230</v>
      </c>
      <c r="O31" s="1332" t="s">
        <v>407</v>
      </c>
      <c r="P31" s="1372"/>
      <c r="Q31" s="1372"/>
      <c r="R31" s="1333"/>
      <c r="S31" s="257" t="s">
        <v>235</v>
      </c>
      <c r="T31" s="263" t="s">
        <v>236</v>
      </c>
      <c r="U31" s="263" t="s">
        <v>237</v>
      </c>
      <c r="V31" s="263" t="s">
        <v>238</v>
      </c>
      <c r="W31" s="263" t="s">
        <v>410</v>
      </c>
      <c r="X31" s="475" t="s">
        <v>356</v>
      </c>
      <c r="Y31" s="257" t="s">
        <v>239</v>
      </c>
      <c r="Z31" s="263" t="s">
        <v>240</v>
      </c>
      <c r="AA31" s="263" t="s">
        <v>241</v>
      </c>
      <c r="AB31" s="263" t="s">
        <v>205</v>
      </c>
      <c r="AC31" s="263" t="s">
        <v>411</v>
      </c>
      <c r="AD31" s="475" t="s">
        <v>357</v>
      </c>
      <c r="AE31" s="257" t="s">
        <v>242</v>
      </c>
      <c r="AF31" s="263" t="s">
        <v>243</v>
      </c>
      <c r="AG31" s="263" t="s">
        <v>244</v>
      </c>
      <c r="AH31" s="263" t="s">
        <v>245</v>
      </c>
      <c r="AI31" s="474" t="s">
        <v>246</v>
      </c>
      <c r="AJ31" s="257" t="s">
        <v>247</v>
      </c>
      <c r="AK31" s="263" t="s">
        <v>248</v>
      </c>
      <c r="AL31" s="263" t="s">
        <v>249</v>
      </c>
      <c r="AM31" s="474" t="s">
        <v>250</v>
      </c>
      <c r="AN31" s="340" t="s">
        <v>251</v>
      </c>
      <c r="AO31" s="257" t="s">
        <v>252</v>
      </c>
      <c r="AP31" s="263" t="s">
        <v>253</v>
      </c>
      <c r="AQ31" s="263" t="s">
        <v>254</v>
      </c>
      <c r="AR31" s="475" t="s">
        <v>255</v>
      </c>
      <c r="AS31" s="475" t="s">
        <v>256</v>
      </c>
      <c r="AT31" s="257" t="s">
        <v>257</v>
      </c>
      <c r="AU31" s="263" t="s">
        <v>258</v>
      </c>
      <c r="AV31" s="263" t="s">
        <v>259</v>
      </c>
      <c r="AW31" s="263" t="s">
        <v>260</v>
      </c>
      <c r="AX31" s="263" t="s">
        <v>261</v>
      </c>
      <c r="AY31" s="211" t="s">
        <v>429</v>
      </c>
      <c r="AZ31" s="257" t="s">
        <v>263</v>
      </c>
      <c r="BA31" s="263" t="s">
        <v>264</v>
      </c>
      <c r="BB31" s="318" t="s">
        <v>265</v>
      </c>
      <c r="BC31" s="263" t="s">
        <v>266</v>
      </c>
      <c r="BD31" s="263" t="s">
        <v>436</v>
      </c>
      <c r="BE31" s="475" t="s">
        <v>437</v>
      </c>
      <c r="BF31" s="180"/>
      <c r="BG31" s="257" t="s">
        <v>268</v>
      </c>
      <c r="BH31" s="1072" t="s">
        <v>391</v>
      </c>
      <c r="BI31" s="1072" t="s">
        <v>415</v>
      </c>
      <c r="BJ31" s="1072" t="s">
        <v>392</v>
      </c>
      <c r="BK31" s="1072" t="s">
        <v>399</v>
      </c>
      <c r="BL31" s="1072" t="s">
        <v>393</v>
      </c>
      <c r="BM31" s="212" t="s">
        <v>395</v>
      </c>
      <c r="BN31" s="1332" t="s">
        <v>396</v>
      </c>
      <c r="BO31" s="1333"/>
      <c r="BP31" s="205"/>
      <c r="BQ31" s="217"/>
    </row>
    <row r="32" spans="1:75" ht="63" x14ac:dyDescent="0.25">
      <c r="A32" s="1177"/>
      <c r="B32" s="97"/>
      <c r="C32" s="261" t="s">
        <v>125</v>
      </c>
      <c r="D32" s="264" t="s">
        <v>125</v>
      </c>
      <c r="E32" s="264" t="s">
        <v>125</v>
      </c>
      <c r="F32" s="267" t="s">
        <v>125</v>
      </c>
      <c r="G32" s="925" t="s">
        <v>408</v>
      </c>
      <c r="H32" s="931" t="s">
        <v>221</v>
      </c>
      <c r="I32" s="610" t="s">
        <v>409</v>
      </c>
      <c r="J32" s="937" t="s">
        <v>222</v>
      </c>
      <c r="K32" s="261" t="s">
        <v>125</v>
      </c>
      <c r="L32" s="264" t="s">
        <v>125</v>
      </c>
      <c r="M32" s="264" t="s">
        <v>125</v>
      </c>
      <c r="N32" s="127" t="s">
        <v>125</v>
      </c>
      <c r="O32" s="261" t="s">
        <v>223</v>
      </c>
      <c r="P32" s="264" t="s">
        <v>224</v>
      </c>
      <c r="Q32" s="264" t="s">
        <v>225</v>
      </c>
      <c r="R32" s="610" t="s">
        <v>226</v>
      </c>
      <c r="S32" s="261" t="s">
        <v>119</v>
      </c>
      <c r="T32" s="264" t="s">
        <v>119</v>
      </c>
      <c r="U32" s="264" t="s">
        <v>119</v>
      </c>
      <c r="V32" s="291" t="s">
        <v>119</v>
      </c>
      <c r="W32" s="291" t="s">
        <v>94</v>
      </c>
      <c r="X32" s="294" t="s">
        <v>371</v>
      </c>
      <c r="Y32" s="296" t="s">
        <v>119</v>
      </c>
      <c r="Z32" s="291" t="s">
        <v>119</v>
      </c>
      <c r="AA32" s="291" t="s">
        <v>119</v>
      </c>
      <c r="AB32" s="291" t="s">
        <v>119</v>
      </c>
      <c r="AC32" s="291" t="s">
        <v>94</v>
      </c>
      <c r="AD32" s="294" t="s">
        <v>371</v>
      </c>
      <c r="AE32" s="296" t="s">
        <v>119</v>
      </c>
      <c r="AF32" s="291" t="s">
        <v>119</v>
      </c>
      <c r="AG32" s="291" t="s">
        <v>119</v>
      </c>
      <c r="AH32" s="291" t="s">
        <v>119</v>
      </c>
      <c r="AI32" s="159" t="s">
        <v>94</v>
      </c>
      <c r="AJ32" s="296" t="s">
        <v>119</v>
      </c>
      <c r="AK32" s="291" t="s">
        <v>119</v>
      </c>
      <c r="AL32" s="291" t="s">
        <v>119</v>
      </c>
      <c r="AM32" s="159" t="s">
        <v>119</v>
      </c>
      <c r="AN32" s="330" t="s">
        <v>94</v>
      </c>
      <c r="AO32" s="296" t="s">
        <v>124</v>
      </c>
      <c r="AP32" s="291" t="s">
        <v>124</v>
      </c>
      <c r="AQ32" s="291" t="s">
        <v>124</v>
      </c>
      <c r="AR32" s="294" t="s">
        <v>124</v>
      </c>
      <c r="AS32" s="97" t="s">
        <v>177</v>
      </c>
      <c r="AT32" s="261" t="s">
        <v>134</v>
      </c>
      <c r="AU32" s="264" t="s">
        <v>134</v>
      </c>
      <c r="AV32" s="264" t="s">
        <v>134</v>
      </c>
      <c r="AW32" s="264" t="s">
        <v>134</v>
      </c>
      <c r="AX32" s="264" t="s">
        <v>134</v>
      </c>
      <c r="AY32" s="159" t="s">
        <v>433</v>
      </c>
      <c r="AZ32" s="261" t="s">
        <v>124</v>
      </c>
      <c r="BA32" s="264" t="s">
        <v>124</v>
      </c>
      <c r="BB32" s="319" t="s">
        <v>124</v>
      </c>
      <c r="BC32" s="264" t="s">
        <v>124</v>
      </c>
      <c r="BD32" s="264" t="s">
        <v>94</v>
      </c>
      <c r="BE32" s="127" t="s">
        <v>133</v>
      </c>
      <c r="BF32" s="221"/>
      <c r="BG32" s="296" t="s">
        <v>372</v>
      </c>
      <c r="BH32" s="1073" t="s">
        <v>371</v>
      </c>
      <c r="BI32" s="1073" t="s">
        <v>119</v>
      </c>
      <c r="BJ32" s="1073" t="s">
        <v>94</v>
      </c>
      <c r="BK32" s="1073" t="s">
        <v>101</v>
      </c>
      <c r="BL32" s="1083" t="s">
        <v>64</v>
      </c>
      <c r="BM32" s="127" t="s">
        <v>64</v>
      </c>
      <c r="BN32" s="161" t="s">
        <v>126</v>
      </c>
      <c r="BO32" s="127" t="s">
        <v>101</v>
      </c>
      <c r="BP32" s="128"/>
      <c r="BQ32" s="129"/>
    </row>
    <row r="33" spans="1:69" s="133" customFormat="1" ht="15" customHeight="1" x14ac:dyDescent="0.25">
      <c r="A33" s="1233"/>
      <c r="B33" s="1234"/>
      <c r="C33" s="273"/>
      <c r="D33" s="265">
        <f>C33+E33-F33</f>
        <v>0</v>
      </c>
      <c r="E33" s="1182"/>
      <c r="F33" s="268"/>
      <c r="G33" s="1171"/>
      <c r="H33" s="1182"/>
      <c r="I33" s="1172"/>
      <c r="J33" s="1182"/>
      <c r="K33" s="272"/>
      <c r="L33" s="266">
        <f>K33+M33-N33</f>
        <v>0</v>
      </c>
      <c r="M33" s="1182"/>
      <c r="N33" s="268"/>
      <c r="O33" s="1171"/>
      <c r="P33" s="1182"/>
      <c r="Q33" s="1172"/>
      <c r="R33" s="1182"/>
      <c r="S33" s="272"/>
      <c r="T33" s="265">
        <f>V33-S33+U33</f>
        <v>0</v>
      </c>
      <c r="U33" s="273"/>
      <c r="V33" s="664"/>
      <c r="W33" s="967"/>
      <c r="X33" s="295"/>
      <c r="Y33" s="272"/>
      <c r="Z33" s="265">
        <f>AB33-Y33+AA33</f>
        <v>0</v>
      </c>
      <c r="AA33" s="316"/>
      <c r="AB33" s="968"/>
      <c r="AC33" s="967"/>
      <c r="AD33" s="295"/>
      <c r="AE33" s="272"/>
      <c r="AF33" s="265">
        <f>AH33-AE33+AG33</f>
        <v>0</v>
      </c>
      <c r="AG33" s="273"/>
      <c r="AH33" s="664"/>
      <c r="AI33" s="970"/>
      <c r="AJ33" s="601"/>
      <c r="AK33" s="265">
        <f>AM33-AJ33+AL33</f>
        <v>0</v>
      </c>
      <c r="AL33" s="298"/>
      <c r="AM33" s="827"/>
      <c r="AN33" s="970"/>
      <c r="AO33" s="310"/>
      <c r="AP33" s="265">
        <f>AR33-AO33+AQ33</f>
        <v>0</v>
      </c>
      <c r="AQ33" s="310"/>
      <c r="AR33" s="309"/>
      <c r="AS33" s="333">
        <f>IFERROR((((T33*(1-W33)+Z33*(1-AC33)+AF33*(1-AI33)+AK33*(1-AN33))*2000)+AP33*(1-0.01))/AX33,0)</f>
        <v>0</v>
      </c>
      <c r="AT33" s="301"/>
      <c r="AU33" s="301"/>
      <c r="AV33" s="301"/>
      <c r="AW33" s="301"/>
      <c r="AX33" s="473">
        <f>AW33-AT33+AU33+AV33-AY33</f>
        <v>0</v>
      </c>
      <c r="AY33" s="1183">
        <f t="shared" ref="AY33:AY56" si="0">AU33*0.025</f>
        <v>0</v>
      </c>
      <c r="AZ33" s="620"/>
      <c r="BA33" s="316"/>
      <c r="BB33" s="320">
        <f>AZ33-BC33+BA33</f>
        <v>0</v>
      </c>
      <c r="BC33" s="316"/>
      <c r="BD33" s="334"/>
      <c r="BE33" s="335">
        <f>IFERROR(BD33*(AX33),0)</f>
        <v>0</v>
      </c>
      <c r="BF33" s="222"/>
      <c r="BG33" s="262"/>
      <c r="BH33" s="1074"/>
      <c r="BI33" s="1074"/>
      <c r="BJ33" s="1179"/>
      <c r="BK33" s="1074"/>
      <c r="BL33" s="1074"/>
      <c r="BM33" s="622"/>
      <c r="BN33" s="603" t="s">
        <v>397</v>
      </c>
      <c r="BO33" s="509"/>
      <c r="BP33" s="130"/>
      <c r="BQ33" s="505"/>
    </row>
    <row r="34" spans="1:69" s="133" customFormat="1" ht="15" customHeight="1" x14ac:dyDescent="0.25">
      <c r="A34" s="1233"/>
      <c r="B34" s="1234"/>
      <c r="C34" s="273"/>
      <c r="D34" s="265">
        <f t="shared" ref="D34:D56" si="1">C34+E34-F34</f>
        <v>0</v>
      </c>
      <c r="E34" s="1182"/>
      <c r="F34" s="268"/>
      <c r="G34" s="1171"/>
      <c r="H34" s="1182"/>
      <c r="I34" s="1173"/>
      <c r="J34" s="1182"/>
      <c r="K34" s="272"/>
      <c r="L34" s="266">
        <f>K34+M34-N34</f>
        <v>0</v>
      </c>
      <c r="M34" s="1182"/>
      <c r="N34" s="268"/>
      <c r="O34" s="1171"/>
      <c r="P34" s="1182"/>
      <c r="Q34" s="1173"/>
      <c r="R34" s="1182"/>
      <c r="S34" s="272"/>
      <c r="T34" s="265">
        <f>V34-S34+U34</f>
        <v>0</v>
      </c>
      <c r="U34" s="273"/>
      <c r="V34" s="664"/>
      <c r="W34" s="967"/>
      <c r="X34" s="295"/>
      <c r="Y34" s="272"/>
      <c r="Z34" s="265">
        <f>AB34-Y34+AA34</f>
        <v>0</v>
      </c>
      <c r="AA34" s="316"/>
      <c r="AB34" s="968"/>
      <c r="AC34" s="967"/>
      <c r="AD34" s="295"/>
      <c r="AE34" s="272"/>
      <c r="AF34" s="265">
        <f t="shared" ref="AF34:AF56" si="2">AH34-AE34+AG34</f>
        <v>0</v>
      </c>
      <c r="AG34" s="273"/>
      <c r="AH34" s="664"/>
      <c r="AI34" s="970"/>
      <c r="AJ34" s="601"/>
      <c r="AK34" s="265">
        <f>AM34-AJ34+AL34</f>
        <v>0</v>
      </c>
      <c r="AL34" s="298"/>
      <c r="AM34" s="827"/>
      <c r="AN34" s="970"/>
      <c r="AO34" s="310"/>
      <c r="AP34" s="265">
        <f t="shared" ref="AP34:AP56" si="3">AR34-AO34+AQ34</f>
        <v>0</v>
      </c>
      <c r="AQ34" s="310"/>
      <c r="AR34" s="309"/>
      <c r="AS34" s="333">
        <f>IFERROR((((T34*(1-W34)+Z34*(1-AC34)+AF34*(1-AI34)+AK34*(1-AN34))*2000)+AP34*(1-0.01))/AX34,0)</f>
        <v>0</v>
      </c>
      <c r="AT34" s="301"/>
      <c r="AU34" s="301"/>
      <c r="AV34" s="301"/>
      <c r="AW34" s="301"/>
      <c r="AX34" s="473">
        <f t="shared" ref="AX34:AX56" si="4">AW34-AT34+AU34+AV34-AY34</f>
        <v>0</v>
      </c>
      <c r="AY34" s="1183">
        <f t="shared" si="0"/>
        <v>0</v>
      </c>
      <c r="AZ34" s="620"/>
      <c r="BA34" s="316"/>
      <c r="BB34" s="320">
        <f t="shared" ref="BB34:BB56" si="5">AZ34-BC34+BA34</f>
        <v>0</v>
      </c>
      <c r="BC34" s="316"/>
      <c r="BD34" s="334"/>
      <c r="BE34" s="335">
        <f t="shared" ref="BE34:BE56" si="6">IFERROR(BD34*(AX34),0)</f>
        <v>0</v>
      </c>
      <c r="BF34" s="222"/>
      <c r="BG34" s="262"/>
      <c r="BH34" s="1074"/>
      <c r="BI34" s="1074"/>
      <c r="BJ34" s="1179"/>
      <c r="BK34" s="1074"/>
      <c r="BL34" s="1074"/>
      <c r="BM34" s="622"/>
      <c r="BN34" s="603"/>
      <c r="BO34" s="225"/>
      <c r="BP34" s="130"/>
      <c r="BQ34" s="505"/>
    </row>
    <row r="35" spans="1:69" s="133" customFormat="1" ht="15" customHeight="1" x14ac:dyDescent="0.25">
      <c r="A35" s="1233"/>
      <c r="B35" s="1234"/>
      <c r="C35" s="273"/>
      <c r="D35" s="265">
        <f t="shared" si="1"/>
        <v>0</v>
      </c>
      <c r="E35" s="1182"/>
      <c r="F35" s="268"/>
      <c r="G35" s="1171"/>
      <c r="H35" s="1182"/>
      <c r="I35" s="1173"/>
      <c r="J35" s="1182"/>
      <c r="K35" s="272"/>
      <c r="L35" s="266">
        <f t="shared" ref="L35:L56" si="7">K35+M35-N35</f>
        <v>0</v>
      </c>
      <c r="M35" s="1182"/>
      <c r="N35" s="268"/>
      <c r="O35" s="1171"/>
      <c r="P35" s="1182"/>
      <c r="Q35" s="1173"/>
      <c r="R35" s="1182"/>
      <c r="S35" s="272"/>
      <c r="T35" s="265">
        <f t="shared" ref="T35:T56" si="8">V35-S35+U35</f>
        <v>0</v>
      </c>
      <c r="U35" s="273"/>
      <c r="V35" s="664"/>
      <c r="W35" s="967"/>
      <c r="X35" s="295"/>
      <c r="Y35" s="272"/>
      <c r="Z35" s="265">
        <f t="shared" ref="Z35:Z56" si="9">AB35-Y35+AA35</f>
        <v>0</v>
      </c>
      <c r="AA35" s="316"/>
      <c r="AB35" s="968"/>
      <c r="AC35" s="967"/>
      <c r="AD35" s="295"/>
      <c r="AE35" s="272"/>
      <c r="AF35" s="265">
        <f t="shared" si="2"/>
        <v>0</v>
      </c>
      <c r="AG35" s="273"/>
      <c r="AH35" s="664"/>
      <c r="AI35" s="970"/>
      <c r="AJ35" s="601"/>
      <c r="AK35" s="265">
        <f t="shared" ref="AK35:AK56" si="10">AM35-AJ35+AL35</f>
        <v>0</v>
      </c>
      <c r="AL35" s="298"/>
      <c r="AM35" s="827"/>
      <c r="AN35" s="970"/>
      <c r="AO35" s="310"/>
      <c r="AP35" s="265">
        <f t="shared" si="3"/>
        <v>0</v>
      </c>
      <c r="AQ35" s="310"/>
      <c r="AR35" s="309"/>
      <c r="AS35" s="333">
        <f t="shared" ref="AS35:AS57" si="11">IFERROR((((T35*(1-W35)+Z35*(1-AC35)+AF35*(1-AI35)+AK35*(1-AN35))*2000)+AP35*(1-0.01))/AX35,0)</f>
        <v>0</v>
      </c>
      <c r="AT35" s="301"/>
      <c r="AU35" s="301"/>
      <c r="AV35" s="301"/>
      <c r="AW35" s="301"/>
      <c r="AX35" s="473">
        <f>AW35-AT35+AU35+AV35-AY35</f>
        <v>0</v>
      </c>
      <c r="AY35" s="1183">
        <f t="shared" si="0"/>
        <v>0</v>
      </c>
      <c r="AZ35" s="620"/>
      <c r="BA35" s="316"/>
      <c r="BB35" s="320">
        <f t="shared" si="5"/>
        <v>0</v>
      </c>
      <c r="BC35" s="316"/>
      <c r="BD35" s="334"/>
      <c r="BE35" s="335">
        <f t="shared" si="6"/>
        <v>0</v>
      </c>
      <c r="BF35" s="222"/>
      <c r="BG35" s="262"/>
      <c r="BH35" s="1074"/>
      <c r="BI35" s="1074"/>
      <c r="BJ35" s="1179"/>
      <c r="BK35" s="1074"/>
      <c r="BL35" s="1074"/>
      <c r="BM35" s="622"/>
      <c r="BN35" s="604" t="s">
        <v>398</v>
      </c>
      <c r="BO35" s="226"/>
      <c r="BP35" s="130"/>
      <c r="BQ35" s="505"/>
    </row>
    <row r="36" spans="1:69" s="133" customFormat="1" ht="15" customHeight="1" thickBot="1" x14ac:dyDescent="0.3">
      <c r="A36" s="1233"/>
      <c r="B36" s="1234"/>
      <c r="C36" s="273"/>
      <c r="D36" s="265">
        <f t="shared" si="1"/>
        <v>0</v>
      </c>
      <c r="E36" s="1182"/>
      <c r="F36" s="268"/>
      <c r="G36" s="1171"/>
      <c r="H36" s="1182"/>
      <c r="I36" s="1173"/>
      <c r="J36" s="1182"/>
      <c r="K36" s="272"/>
      <c r="L36" s="266">
        <f t="shared" si="7"/>
        <v>0</v>
      </c>
      <c r="M36" s="1182"/>
      <c r="N36" s="622"/>
      <c r="O36" s="1171"/>
      <c r="P36" s="1182"/>
      <c r="Q36" s="1173"/>
      <c r="R36" s="1182"/>
      <c r="S36" s="272"/>
      <c r="T36" s="265">
        <f t="shared" si="8"/>
        <v>0</v>
      </c>
      <c r="U36" s="273"/>
      <c r="V36" s="664"/>
      <c r="W36" s="967"/>
      <c r="X36" s="295"/>
      <c r="Y36" s="298"/>
      <c r="Z36" s="265">
        <f t="shared" si="9"/>
        <v>0</v>
      </c>
      <c r="AA36" s="969"/>
      <c r="AB36" s="673"/>
      <c r="AC36" s="967"/>
      <c r="AD36" s="295"/>
      <c r="AE36" s="272"/>
      <c r="AF36" s="265">
        <f t="shared" si="2"/>
        <v>0</v>
      </c>
      <c r="AG36" s="273"/>
      <c r="AH36" s="664"/>
      <c r="AI36" s="971"/>
      <c r="AJ36" s="601"/>
      <c r="AK36" s="265">
        <f t="shared" si="10"/>
        <v>0</v>
      </c>
      <c r="AL36" s="298"/>
      <c r="AM36" s="827"/>
      <c r="AN36" s="970"/>
      <c r="AO36" s="310"/>
      <c r="AP36" s="265">
        <f t="shared" si="3"/>
        <v>0</v>
      </c>
      <c r="AQ36" s="310"/>
      <c r="AR36" s="309"/>
      <c r="AS36" s="333">
        <f t="shared" si="11"/>
        <v>0</v>
      </c>
      <c r="AT36" s="301"/>
      <c r="AU36" s="301"/>
      <c r="AV36" s="301"/>
      <c r="AW36" s="301"/>
      <c r="AX36" s="473">
        <f t="shared" si="4"/>
        <v>0</v>
      </c>
      <c r="AY36" s="1183">
        <f t="shared" si="0"/>
        <v>0</v>
      </c>
      <c r="AZ36" s="620"/>
      <c r="BA36" s="316"/>
      <c r="BB36" s="320">
        <f>AZ36-BC36+BA36</f>
        <v>0</v>
      </c>
      <c r="BC36" s="316"/>
      <c r="BD36" s="334"/>
      <c r="BE36" s="335">
        <f t="shared" si="6"/>
        <v>0</v>
      </c>
      <c r="BF36" s="222"/>
      <c r="BG36" s="262"/>
      <c r="BH36" s="1074"/>
      <c r="BI36" s="1074"/>
      <c r="BJ36" s="1179"/>
      <c r="BK36" s="1074"/>
      <c r="BL36" s="1074"/>
      <c r="BM36" s="622"/>
      <c r="BN36" s="605"/>
      <c r="BO36" s="326"/>
      <c r="BP36" s="130"/>
      <c r="BQ36" s="505"/>
    </row>
    <row r="37" spans="1:69" s="133" customFormat="1" ht="15" customHeight="1" x14ac:dyDescent="0.25">
      <c r="A37" s="1233"/>
      <c r="B37" s="1234"/>
      <c r="C37" s="273"/>
      <c r="D37" s="265">
        <f t="shared" si="1"/>
        <v>0</v>
      </c>
      <c r="E37" s="1182"/>
      <c r="F37" s="268"/>
      <c r="G37" s="1171"/>
      <c r="H37" s="1182"/>
      <c r="I37" s="1173"/>
      <c r="J37" s="1182"/>
      <c r="K37" s="272"/>
      <c r="L37" s="266">
        <f t="shared" si="7"/>
        <v>0</v>
      </c>
      <c r="M37" s="1182"/>
      <c r="N37" s="622"/>
      <c r="O37" s="1171"/>
      <c r="P37" s="1182"/>
      <c r="Q37" s="1173"/>
      <c r="R37" s="1182"/>
      <c r="S37" s="272"/>
      <c r="T37" s="265">
        <f t="shared" si="8"/>
        <v>0</v>
      </c>
      <c r="U37" s="273"/>
      <c r="V37" s="664"/>
      <c r="W37" s="967"/>
      <c r="X37" s="295"/>
      <c r="Y37" s="298"/>
      <c r="Z37" s="265">
        <f t="shared" si="9"/>
        <v>0</v>
      </c>
      <c r="AA37" s="969"/>
      <c r="AB37" s="673"/>
      <c r="AC37" s="967"/>
      <c r="AD37" s="295"/>
      <c r="AE37" s="272"/>
      <c r="AF37" s="265">
        <f t="shared" si="2"/>
        <v>0</v>
      </c>
      <c r="AG37" s="273"/>
      <c r="AH37" s="664"/>
      <c r="AI37" s="971"/>
      <c r="AJ37" s="601"/>
      <c r="AK37" s="265">
        <f t="shared" si="10"/>
        <v>0</v>
      </c>
      <c r="AL37" s="298"/>
      <c r="AM37" s="827"/>
      <c r="AN37" s="970"/>
      <c r="AO37" s="310"/>
      <c r="AP37" s="265">
        <f t="shared" si="3"/>
        <v>0</v>
      </c>
      <c r="AQ37" s="310"/>
      <c r="AR37" s="309"/>
      <c r="AS37" s="333">
        <f t="shared" si="11"/>
        <v>0</v>
      </c>
      <c r="AT37" s="301"/>
      <c r="AU37" s="301"/>
      <c r="AV37" s="301"/>
      <c r="AW37" s="301"/>
      <c r="AX37" s="473">
        <f t="shared" si="4"/>
        <v>0</v>
      </c>
      <c r="AY37" s="1183">
        <f t="shared" si="0"/>
        <v>0</v>
      </c>
      <c r="AZ37" s="620"/>
      <c r="BA37" s="316"/>
      <c r="BB37" s="320">
        <f>AZ37-BC37+BA37</f>
        <v>0</v>
      </c>
      <c r="BC37" s="316"/>
      <c r="BD37" s="334"/>
      <c r="BE37" s="335">
        <f t="shared" si="6"/>
        <v>0</v>
      </c>
      <c r="BF37" s="222"/>
      <c r="BG37" s="262"/>
      <c r="BH37" s="1074"/>
      <c r="BI37" s="1074"/>
      <c r="BJ37" s="1179"/>
      <c r="BK37" s="1074"/>
      <c r="BL37" s="1074"/>
      <c r="BM37" s="622"/>
      <c r="BN37" s="606"/>
      <c r="BO37" s="508"/>
      <c r="BP37" s="130"/>
      <c r="BQ37" s="505"/>
    </row>
    <row r="38" spans="1:69" s="133" customFormat="1" ht="15" x14ac:dyDescent="0.25">
      <c r="A38" s="1233"/>
      <c r="B38" s="1234"/>
      <c r="C38" s="273"/>
      <c r="D38" s="265">
        <f t="shared" si="1"/>
        <v>0</v>
      </c>
      <c r="E38" s="1182"/>
      <c r="F38" s="268"/>
      <c r="G38" s="1171"/>
      <c r="H38" s="1182"/>
      <c r="I38" s="1173"/>
      <c r="J38" s="1182"/>
      <c r="K38" s="272"/>
      <c r="L38" s="266">
        <f t="shared" si="7"/>
        <v>0</v>
      </c>
      <c r="M38" s="1182"/>
      <c r="N38" s="622"/>
      <c r="O38" s="1171"/>
      <c r="P38" s="1182"/>
      <c r="Q38" s="1173"/>
      <c r="R38" s="1182"/>
      <c r="S38" s="272"/>
      <c r="T38" s="265">
        <f t="shared" si="8"/>
        <v>0</v>
      </c>
      <c r="U38" s="273"/>
      <c r="V38" s="664"/>
      <c r="W38" s="967"/>
      <c r="X38" s="295"/>
      <c r="Y38" s="298"/>
      <c r="Z38" s="265">
        <f t="shared" si="9"/>
        <v>0</v>
      </c>
      <c r="AA38" s="969"/>
      <c r="AB38" s="673"/>
      <c r="AC38" s="967"/>
      <c r="AD38" s="295"/>
      <c r="AE38" s="272"/>
      <c r="AF38" s="265">
        <f t="shared" si="2"/>
        <v>0</v>
      </c>
      <c r="AG38" s="273"/>
      <c r="AH38" s="664"/>
      <c r="AI38" s="971"/>
      <c r="AJ38" s="601"/>
      <c r="AK38" s="265">
        <f t="shared" si="10"/>
        <v>0</v>
      </c>
      <c r="AL38" s="298"/>
      <c r="AM38" s="827"/>
      <c r="AN38" s="970"/>
      <c r="AO38" s="310"/>
      <c r="AP38" s="265">
        <f t="shared" si="3"/>
        <v>0</v>
      </c>
      <c r="AQ38" s="310"/>
      <c r="AR38" s="309"/>
      <c r="AS38" s="333">
        <f t="shared" si="11"/>
        <v>0</v>
      </c>
      <c r="AT38" s="301"/>
      <c r="AU38" s="301"/>
      <c r="AV38" s="301"/>
      <c r="AW38" s="301"/>
      <c r="AX38" s="473">
        <f t="shared" si="4"/>
        <v>0</v>
      </c>
      <c r="AY38" s="1183">
        <f t="shared" si="0"/>
        <v>0</v>
      </c>
      <c r="AZ38" s="620"/>
      <c r="BA38" s="316"/>
      <c r="BB38" s="320">
        <f t="shared" si="5"/>
        <v>0</v>
      </c>
      <c r="BC38" s="316"/>
      <c r="BD38" s="334"/>
      <c r="BE38" s="335">
        <f t="shared" si="6"/>
        <v>0</v>
      </c>
      <c r="BF38" s="222"/>
      <c r="BG38" s="262"/>
      <c r="BH38" s="1074"/>
      <c r="BI38" s="1074"/>
      <c r="BJ38" s="1179"/>
      <c r="BK38" s="1074"/>
      <c r="BL38" s="1074"/>
      <c r="BM38" s="622"/>
      <c r="BN38" s="512"/>
      <c r="BO38" s="513"/>
      <c r="BP38" s="130"/>
      <c r="BQ38" s="505"/>
    </row>
    <row r="39" spans="1:69" s="549" customFormat="1" ht="15" x14ac:dyDescent="0.25">
      <c r="A39" s="1233"/>
      <c r="B39" s="1235"/>
      <c r="C39" s="273"/>
      <c r="D39" s="265">
        <f t="shared" si="1"/>
        <v>0</v>
      </c>
      <c r="E39" s="1182"/>
      <c r="F39" s="268"/>
      <c r="G39" s="1171"/>
      <c r="H39" s="1182"/>
      <c r="I39" s="1173"/>
      <c r="J39" s="1182"/>
      <c r="K39" s="272"/>
      <c r="L39" s="266">
        <f t="shared" si="7"/>
        <v>0</v>
      </c>
      <c r="M39" s="1182"/>
      <c r="N39" s="268"/>
      <c r="O39" s="1171"/>
      <c r="P39" s="1182"/>
      <c r="Q39" s="1173"/>
      <c r="R39" s="1182"/>
      <c r="S39" s="272"/>
      <c r="T39" s="265">
        <f t="shared" si="8"/>
        <v>0</v>
      </c>
      <c r="U39" s="273"/>
      <c r="V39" s="664"/>
      <c r="W39" s="334"/>
      <c r="X39" s="453"/>
      <c r="Y39" s="995"/>
      <c r="Z39" s="265">
        <f t="shared" si="9"/>
        <v>0</v>
      </c>
      <c r="AA39" s="996"/>
      <c r="AB39" s="452"/>
      <c r="AC39" s="334"/>
      <c r="AD39" s="453"/>
      <c r="AE39" s="272"/>
      <c r="AF39" s="265">
        <f t="shared" si="2"/>
        <v>0</v>
      </c>
      <c r="AG39" s="273"/>
      <c r="AH39" s="664"/>
      <c r="AI39" s="997"/>
      <c r="AJ39" s="998"/>
      <c r="AK39" s="265">
        <f t="shared" si="10"/>
        <v>0</v>
      </c>
      <c r="AL39" s="995"/>
      <c r="AM39" s="999"/>
      <c r="AN39" s="997"/>
      <c r="AO39" s="995"/>
      <c r="AP39" s="265">
        <f t="shared" si="3"/>
        <v>0</v>
      </c>
      <c r="AQ39" s="995"/>
      <c r="AR39" s="509"/>
      <c r="AS39" s="1000">
        <f t="shared" si="11"/>
        <v>0</v>
      </c>
      <c r="AT39" s="1001"/>
      <c r="AU39" s="1001"/>
      <c r="AV39" s="1001"/>
      <c r="AW39" s="1001"/>
      <c r="AX39" s="473">
        <f t="shared" si="4"/>
        <v>0</v>
      </c>
      <c r="AY39" s="1183">
        <f t="shared" si="0"/>
        <v>0</v>
      </c>
      <c r="AZ39" s="620"/>
      <c r="BA39" s="316"/>
      <c r="BB39" s="320">
        <f t="shared" si="5"/>
        <v>0</v>
      </c>
      <c r="BC39" s="316"/>
      <c r="BD39" s="334"/>
      <c r="BE39" s="335">
        <f t="shared" si="6"/>
        <v>0</v>
      </c>
      <c r="BF39" s="222"/>
      <c r="BG39" s="272"/>
      <c r="BH39" s="664"/>
      <c r="BI39" s="664"/>
      <c r="BJ39" s="1180"/>
      <c r="BK39" s="664"/>
      <c r="BL39" s="664"/>
      <c r="BM39" s="268"/>
      <c r="BN39" s="510"/>
      <c r="BO39" s="511"/>
      <c r="BP39" s="130"/>
      <c r="BQ39" s="609"/>
    </row>
    <row r="40" spans="1:69" s="549" customFormat="1" ht="15.75" thickBot="1" x14ac:dyDescent="0.3">
      <c r="A40" s="1233"/>
      <c r="B40" s="1235"/>
      <c r="C40" s="273"/>
      <c r="D40" s="265">
        <f t="shared" si="1"/>
        <v>0</v>
      </c>
      <c r="E40" s="1182"/>
      <c r="F40" s="268"/>
      <c r="G40" s="1171"/>
      <c r="H40" s="1182"/>
      <c r="I40" s="1173"/>
      <c r="J40" s="1182"/>
      <c r="K40" s="272"/>
      <c r="L40" s="266">
        <f t="shared" si="7"/>
        <v>0</v>
      </c>
      <c r="M40" s="1182"/>
      <c r="N40" s="268"/>
      <c r="O40" s="1171"/>
      <c r="P40" s="1182"/>
      <c r="Q40" s="1173"/>
      <c r="R40" s="1182"/>
      <c r="S40" s="272"/>
      <c r="T40" s="265">
        <f t="shared" si="8"/>
        <v>0</v>
      </c>
      <c r="U40" s="273"/>
      <c r="V40" s="664"/>
      <c r="W40" s="334"/>
      <c r="X40" s="453"/>
      <c r="Y40" s="995"/>
      <c r="Z40" s="265">
        <f t="shared" si="9"/>
        <v>0</v>
      </c>
      <c r="AA40" s="996"/>
      <c r="AB40" s="452"/>
      <c r="AC40" s="334"/>
      <c r="AD40" s="453"/>
      <c r="AE40" s="272"/>
      <c r="AF40" s="265">
        <f t="shared" si="2"/>
        <v>0</v>
      </c>
      <c r="AG40" s="273"/>
      <c r="AH40" s="664"/>
      <c r="AI40" s="997"/>
      <c r="AJ40" s="998"/>
      <c r="AK40" s="265">
        <f t="shared" si="10"/>
        <v>0</v>
      </c>
      <c r="AL40" s="995"/>
      <c r="AM40" s="999"/>
      <c r="AN40" s="997"/>
      <c r="AO40" s="995"/>
      <c r="AP40" s="265">
        <f t="shared" si="3"/>
        <v>0</v>
      </c>
      <c r="AQ40" s="995"/>
      <c r="AR40" s="509"/>
      <c r="AS40" s="1000">
        <f t="shared" si="11"/>
        <v>0</v>
      </c>
      <c r="AT40" s="1001"/>
      <c r="AU40" s="1001"/>
      <c r="AV40" s="1001"/>
      <c r="AW40" s="1001"/>
      <c r="AX40" s="473">
        <f t="shared" si="4"/>
        <v>0</v>
      </c>
      <c r="AY40" s="1183">
        <f t="shared" si="0"/>
        <v>0</v>
      </c>
      <c r="AZ40" s="620"/>
      <c r="BA40" s="316"/>
      <c r="BB40" s="320">
        <f t="shared" si="5"/>
        <v>0</v>
      </c>
      <c r="BC40" s="316"/>
      <c r="BD40" s="334"/>
      <c r="BE40" s="335">
        <f t="shared" si="6"/>
        <v>0</v>
      </c>
      <c r="BF40" s="222"/>
      <c r="BG40" s="272"/>
      <c r="BH40" s="664"/>
      <c r="BI40" s="664"/>
      <c r="BJ40" s="1180"/>
      <c r="BK40" s="664"/>
      <c r="BL40" s="664"/>
      <c r="BM40" s="268"/>
      <c r="BN40" s="510"/>
      <c r="BO40" s="511"/>
      <c r="BP40" s="130"/>
      <c r="BQ40" s="609"/>
    </row>
    <row r="41" spans="1:69" s="549" customFormat="1" ht="15.75" customHeight="1" x14ac:dyDescent="0.25">
      <c r="A41" s="1233"/>
      <c r="B41" s="1235"/>
      <c r="C41" s="273"/>
      <c r="D41" s="265">
        <f t="shared" si="1"/>
        <v>0</v>
      </c>
      <c r="E41" s="1182"/>
      <c r="F41" s="268"/>
      <c r="G41" s="1171"/>
      <c r="H41" s="1182"/>
      <c r="I41" s="1173"/>
      <c r="J41" s="1182"/>
      <c r="K41" s="272"/>
      <c r="L41" s="266">
        <f t="shared" si="7"/>
        <v>0</v>
      </c>
      <c r="M41" s="1182"/>
      <c r="N41" s="268"/>
      <c r="O41" s="1171"/>
      <c r="P41" s="1182"/>
      <c r="Q41" s="1173"/>
      <c r="R41" s="1182"/>
      <c r="S41" s="272"/>
      <c r="T41" s="265">
        <f t="shared" si="8"/>
        <v>0</v>
      </c>
      <c r="U41" s="273"/>
      <c r="V41" s="664"/>
      <c r="W41" s="334"/>
      <c r="X41" s="453"/>
      <c r="Y41" s="995"/>
      <c r="Z41" s="265">
        <f t="shared" si="9"/>
        <v>0</v>
      </c>
      <c r="AA41" s="996"/>
      <c r="AB41" s="452"/>
      <c r="AC41" s="334"/>
      <c r="AD41" s="453"/>
      <c r="AE41" s="272"/>
      <c r="AF41" s="265">
        <f t="shared" si="2"/>
        <v>0</v>
      </c>
      <c r="AG41" s="273"/>
      <c r="AH41" s="664"/>
      <c r="AI41" s="997"/>
      <c r="AJ41" s="998"/>
      <c r="AK41" s="265">
        <f t="shared" si="10"/>
        <v>0</v>
      </c>
      <c r="AL41" s="995"/>
      <c r="AM41" s="999"/>
      <c r="AN41" s="997"/>
      <c r="AO41" s="995"/>
      <c r="AP41" s="265">
        <f t="shared" si="3"/>
        <v>0</v>
      </c>
      <c r="AQ41" s="995"/>
      <c r="AR41" s="509"/>
      <c r="AS41" s="1000">
        <f t="shared" si="11"/>
        <v>0</v>
      </c>
      <c r="AT41" s="1001"/>
      <c r="AU41" s="1001"/>
      <c r="AV41" s="1001"/>
      <c r="AW41" s="1001"/>
      <c r="AX41" s="473">
        <f>AW41-AT41+AU41+AV41-AY41</f>
        <v>0</v>
      </c>
      <c r="AY41" s="1183">
        <f t="shared" si="0"/>
        <v>0</v>
      </c>
      <c r="AZ41" s="620"/>
      <c r="BA41" s="316"/>
      <c r="BB41" s="320">
        <f t="shared" si="5"/>
        <v>0</v>
      </c>
      <c r="BC41" s="316"/>
      <c r="BD41" s="334"/>
      <c r="BE41" s="335">
        <f t="shared" si="6"/>
        <v>0</v>
      </c>
      <c r="BF41" s="222"/>
      <c r="BG41" s="272"/>
      <c r="BH41" s="664"/>
      <c r="BI41" s="664"/>
      <c r="BJ41" s="1180"/>
      <c r="BK41" s="664"/>
      <c r="BL41" s="664"/>
      <c r="BM41" s="268"/>
      <c r="BN41" s="1380" t="s">
        <v>199</v>
      </c>
      <c r="BO41" s="1381"/>
      <c r="BP41" s="130"/>
      <c r="BQ41" s="609"/>
    </row>
    <row r="42" spans="1:69" s="549" customFormat="1" ht="15.75" customHeight="1" x14ac:dyDescent="0.25">
      <c r="A42" s="1233"/>
      <c r="B42" s="1235"/>
      <c r="C42" s="273"/>
      <c r="D42" s="265">
        <f t="shared" si="1"/>
        <v>0</v>
      </c>
      <c r="E42" s="1182"/>
      <c r="F42" s="268"/>
      <c r="G42" s="1171"/>
      <c r="H42" s="1182"/>
      <c r="I42" s="1173"/>
      <c r="J42" s="1182"/>
      <c r="K42" s="272"/>
      <c r="L42" s="266">
        <f t="shared" si="7"/>
        <v>0</v>
      </c>
      <c r="M42" s="1182"/>
      <c r="N42" s="268"/>
      <c r="O42" s="1171"/>
      <c r="P42" s="1182"/>
      <c r="Q42" s="1173"/>
      <c r="R42" s="1182"/>
      <c r="S42" s="272"/>
      <c r="T42" s="265">
        <f t="shared" si="8"/>
        <v>0</v>
      </c>
      <c r="U42" s="273"/>
      <c r="V42" s="664"/>
      <c r="W42" s="334"/>
      <c r="X42" s="453"/>
      <c r="Y42" s="995"/>
      <c r="Z42" s="265">
        <f t="shared" si="9"/>
        <v>0</v>
      </c>
      <c r="AA42" s="996"/>
      <c r="AB42" s="452"/>
      <c r="AC42" s="334"/>
      <c r="AD42" s="453"/>
      <c r="AE42" s="272"/>
      <c r="AF42" s="265">
        <f t="shared" si="2"/>
        <v>0</v>
      </c>
      <c r="AG42" s="273"/>
      <c r="AH42" s="664"/>
      <c r="AI42" s="997"/>
      <c r="AJ42" s="998"/>
      <c r="AK42" s="265">
        <f t="shared" si="10"/>
        <v>0</v>
      </c>
      <c r="AL42" s="995"/>
      <c r="AM42" s="999"/>
      <c r="AN42" s="997"/>
      <c r="AO42" s="995"/>
      <c r="AP42" s="265">
        <f t="shared" si="3"/>
        <v>0</v>
      </c>
      <c r="AQ42" s="995"/>
      <c r="AR42" s="509"/>
      <c r="AS42" s="1000">
        <f t="shared" si="11"/>
        <v>0</v>
      </c>
      <c r="AT42" s="1001"/>
      <c r="AU42" s="1001"/>
      <c r="AV42" s="1001"/>
      <c r="AW42" s="1001"/>
      <c r="AX42" s="473">
        <f>AW42-AT42+AU42+AV42-AY42</f>
        <v>0</v>
      </c>
      <c r="AY42" s="1183">
        <f t="shared" si="0"/>
        <v>0</v>
      </c>
      <c r="AZ42" s="620"/>
      <c r="BA42" s="316"/>
      <c r="BB42" s="320">
        <f t="shared" si="5"/>
        <v>0</v>
      </c>
      <c r="BC42" s="316"/>
      <c r="BD42" s="334"/>
      <c r="BE42" s="335">
        <f t="shared" si="6"/>
        <v>0</v>
      </c>
      <c r="BF42" s="222"/>
      <c r="BG42" s="272"/>
      <c r="BH42" s="664"/>
      <c r="BI42" s="664"/>
      <c r="BJ42" s="1180"/>
      <c r="BK42" s="664"/>
      <c r="BL42" s="664"/>
      <c r="BM42" s="268"/>
      <c r="BN42" s="1382"/>
      <c r="BO42" s="1383"/>
      <c r="BP42" s="130"/>
      <c r="BQ42" s="609"/>
    </row>
    <row r="43" spans="1:69" s="549" customFormat="1" ht="15.75" thickBot="1" x14ac:dyDescent="0.3">
      <c r="A43" s="1233"/>
      <c r="B43" s="1235"/>
      <c r="C43" s="273"/>
      <c r="D43" s="265">
        <f t="shared" si="1"/>
        <v>0</v>
      </c>
      <c r="E43" s="1182"/>
      <c r="F43" s="268"/>
      <c r="G43" s="1171"/>
      <c r="H43" s="1182"/>
      <c r="I43" s="1173"/>
      <c r="J43" s="1182"/>
      <c r="K43" s="272"/>
      <c r="L43" s="266">
        <f t="shared" si="7"/>
        <v>0</v>
      </c>
      <c r="M43" s="1182"/>
      <c r="N43" s="268"/>
      <c r="O43" s="1171"/>
      <c r="P43" s="1182"/>
      <c r="Q43" s="1173"/>
      <c r="R43" s="1182"/>
      <c r="S43" s="272"/>
      <c r="T43" s="265">
        <f t="shared" si="8"/>
        <v>0</v>
      </c>
      <c r="U43" s="273"/>
      <c r="V43" s="664"/>
      <c r="W43" s="334"/>
      <c r="X43" s="453"/>
      <c r="Y43" s="995"/>
      <c r="Z43" s="265">
        <f t="shared" si="9"/>
        <v>0</v>
      </c>
      <c r="AA43" s="996"/>
      <c r="AB43" s="452"/>
      <c r="AC43" s="334"/>
      <c r="AD43" s="453"/>
      <c r="AE43" s="272"/>
      <c r="AF43" s="265">
        <f t="shared" si="2"/>
        <v>0</v>
      </c>
      <c r="AG43" s="273"/>
      <c r="AH43" s="664"/>
      <c r="AI43" s="997"/>
      <c r="AJ43" s="998"/>
      <c r="AK43" s="265">
        <f t="shared" si="10"/>
        <v>0</v>
      </c>
      <c r="AL43" s="995"/>
      <c r="AM43" s="999"/>
      <c r="AN43" s="997"/>
      <c r="AO43" s="995"/>
      <c r="AP43" s="265">
        <f t="shared" si="3"/>
        <v>0</v>
      </c>
      <c r="AQ43" s="995"/>
      <c r="AR43" s="509"/>
      <c r="AS43" s="1000">
        <f t="shared" si="11"/>
        <v>0</v>
      </c>
      <c r="AT43" s="1001"/>
      <c r="AU43" s="1001"/>
      <c r="AV43" s="1001"/>
      <c r="AW43" s="1001"/>
      <c r="AX43" s="473">
        <f t="shared" si="4"/>
        <v>0</v>
      </c>
      <c r="AY43" s="1183">
        <f t="shared" si="0"/>
        <v>0</v>
      </c>
      <c r="AZ43" s="620"/>
      <c r="BA43" s="316"/>
      <c r="BB43" s="320">
        <f t="shared" si="5"/>
        <v>0</v>
      </c>
      <c r="BC43" s="316"/>
      <c r="BD43" s="334"/>
      <c r="BE43" s="335">
        <f t="shared" si="6"/>
        <v>0</v>
      </c>
      <c r="BF43" s="222"/>
      <c r="BG43" s="272"/>
      <c r="BH43" s="664"/>
      <c r="BI43" s="664"/>
      <c r="BJ43" s="1180"/>
      <c r="BK43" s="664"/>
      <c r="BL43" s="664"/>
      <c r="BM43" s="268"/>
      <c r="BN43" s="1384"/>
      <c r="BO43" s="1385"/>
      <c r="BP43" s="130"/>
      <c r="BQ43" s="609"/>
    </row>
    <row r="44" spans="1:69" s="549" customFormat="1" ht="15" x14ac:dyDescent="0.25">
      <c r="A44" s="1233"/>
      <c r="B44" s="1235"/>
      <c r="C44" s="273"/>
      <c r="D44" s="265">
        <f t="shared" si="1"/>
        <v>0</v>
      </c>
      <c r="E44" s="1182"/>
      <c r="F44" s="268"/>
      <c r="G44" s="1171"/>
      <c r="H44" s="1182"/>
      <c r="I44" s="1173"/>
      <c r="J44" s="1182"/>
      <c r="K44" s="272"/>
      <c r="L44" s="266">
        <f t="shared" si="7"/>
        <v>0</v>
      </c>
      <c r="M44" s="1182"/>
      <c r="N44" s="268"/>
      <c r="O44" s="1171"/>
      <c r="P44" s="1182"/>
      <c r="Q44" s="1173"/>
      <c r="R44" s="1182"/>
      <c r="S44" s="272"/>
      <c r="T44" s="265">
        <f t="shared" si="8"/>
        <v>0</v>
      </c>
      <c r="U44" s="273"/>
      <c r="V44" s="664"/>
      <c r="W44" s="334"/>
      <c r="X44" s="453"/>
      <c r="Y44" s="995"/>
      <c r="Z44" s="265">
        <f t="shared" si="9"/>
        <v>0</v>
      </c>
      <c r="AA44" s="996"/>
      <c r="AB44" s="452"/>
      <c r="AC44" s="334"/>
      <c r="AD44" s="453"/>
      <c r="AE44" s="272"/>
      <c r="AF44" s="265">
        <f t="shared" si="2"/>
        <v>0</v>
      </c>
      <c r="AG44" s="273"/>
      <c r="AH44" s="664"/>
      <c r="AI44" s="997"/>
      <c r="AJ44" s="998"/>
      <c r="AK44" s="265">
        <f t="shared" si="10"/>
        <v>0</v>
      </c>
      <c r="AL44" s="995"/>
      <c r="AM44" s="999"/>
      <c r="AN44" s="997"/>
      <c r="AO44" s="995"/>
      <c r="AP44" s="265">
        <f t="shared" si="3"/>
        <v>0</v>
      </c>
      <c r="AQ44" s="995"/>
      <c r="AR44" s="509"/>
      <c r="AS44" s="1000">
        <f t="shared" si="11"/>
        <v>0</v>
      </c>
      <c r="AT44" s="1001"/>
      <c r="AU44" s="1001"/>
      <c r="AV44" s="1001"/>
      <c r="AW44" s="1001"/>
      <c r="AX44" s="473">
        <f t="shared" si="4"/>
        <v>0</v>
      </c>
      <c r="AY44" s="1183">
        <f t="shared" si="0"/>
        <v>0</v>
      </c>
      <c r="AZ44" s="620"/>
      <c r="BA44" s="316"/>
      <c r="BB44" s="320">
        <f t="shared" si="5"/>
        <v>0</v>
      </c>
      <c r="BC44" s="316"/>
      <c r="BD44" s="334"/>
      <c r="BE44" s="335">
        <f t="shared" si="6"/>
        <v>0</v>
      </c>
      <c r="BF44" s="222"/>
      <c r="BG44" s="272"/>
      <c r="BH44" s="664"/>
      <c r="BI44" s="664"/>
      <c r="BJ44" s="1180"/>
      <c r="BK44" s="664"/>
      <c r="BL44" s="664"/>
      <c r="BM44" s="268"/>
      <c r="BN44" s="1002"/>
      <c r="BO44" s="508"/>
      <c r="BP44" s="130"/>
      <c r="BQ44" s="609"/>
    </row>
    <row r="45" spans="1:69" s="549" customFormat="1" ht="15" x14ac:dyDescent="0.25">
      <c r="A45" s="1233"/>
      <c r="B45" s="1235"/>
      <c r="C45" s="273"/>
      <c r="D45" s="265">
        <f t="shared" si="1"/>
        <v>0</v>
      </c>
      <c r="E45" s="1182"/>
      <c r="F45" s="268"/>
      <c r="G45" s="1171"/>
      <c r="H45" s="1182"/>
      <c r="I45" s="1173"/>
      <c r="J45" s="1182"/>
      <c r="K45" s="272"/>
      <c r="L45" s="266">
        <f t="shared" si="7"/>
        <v>0</v>
      </c>
      <c r="M45" s="1182"/>
      <c r="N45" s="268"/>
      <c r="O45" s="1171"/>
      <c r="P45" s="1182"/>
      <c r="Q45" s="1173"/>
      <c r="R45" s="1182"/>
      <c r="S45" s="272"/>
      <c r="T45" s="265">
        <f t="shared" si="8"/>
        <v>0</v>
      </c>
      <c r="U45" s="273"/>
      <c r="V45" s="664"/>
      <c r="W45" s="334"/>
      <c r="X45" s="453"/>
      <c r="Y45" s="995"/>
      <c r="Z45" s="265">
        <f t="shared" si="9"/>
        <v>0</v>
      </c>
      <c r="AA45" s="996"/>
      <c r="AB45" s="452"/>
      <c r="AC45" s="334"/>
      <c r="AD45" s="453"/>
      <c r="AE45" s="272"/>
      <c r="AF45" s="265">
        <f t="shared" si="2"/>
        <v>0</v>
      </c>
      <c r="AG45" s="273"/>
      <c r="AH45" s="664"/>
      <c r="AI45" s="997"/>
      <c r="AJ45" s="998"/>
      <c r="AK45" s="265">
        <f t="shared" si="10"/>
        <v>0</v>
      </c>
      <c r="AL45" s="995"/>
      <c r="AM45" s="999"/>
      <c r="AN45" s="997"/>
      <c r="AO45" s="995"/>
      <c r="AP45" s="265">
        <f t="shared" si="3"/>
        <v>0</v>
      </c>
      <c r="AQ45" s="995"/>
      <c r="AR45" s="509"/>
      <c r="AS45" s="1000">
        <f t="shared" si="11"/>
        <v>0</v>
      </c>
      <c r="AT45" s="1001"/>
      <c r="AU45" s="1001"/>
      <c r="AV45" s="1001"/>
      <c r="AW45" s="1001"/>
      <c r="AX45" s="473">
        <f t="shared" si="4"/>
        <v>0</v>
      </c>
      <c r="AY45" s="1183">
        <f t="shared" si="0"/>
        <v>0</v>
      </c>
      <c r="AZ45" s="620"/>
      <c r="BA45" s="316"/>
      <c r="BB45" s="320">
        <f t="shared" si="5"/>
        <v>0</v>
      </c>
      <c r="BC45" s="316"/>
      <c r="BD45" s="334"/>
      <c r="BE45" s="335">
        <f t="shared" si="6"/>
        <v>0</v>
      </c>
      <c r="BF45" s="222"/>
      <c r="BG45" s="272"/>
      <c r="BH45" s="664"/>
      <c r="BI45" s="664"/>
      <c r="BJ45" s="1180"/>
      <c r="BK45" s="664"/>
      <c r="BL45" s="664"/>
      <c r="BM45" s="268"/>
      <c r="BN45" s="1003"/>
      <c r="BO45" s="1004"/>
      <c r="BP45" s="130"/>
      <c r="BQ45" s="609"/>
    </row>
    <row r="46" spans="1:69" s="549" customFormat="1" ht="15" x14ac:dyDescent="0.25">
      <c r="A46" s="1233"/>
      <c r="B46" s="1235"/>
      <c r="C46" s="273"/>
      <c r="D46" s="265">
        <f t="shared" si="1"/>
        <v>0</v>
      </c>
      <c r="E46" s="1182"/>
      <c r="F46" s="268"/>
      <c r="G46" s="1171"/>
      <c r="H46" s="1182"/>
      <c r="I46" s="1173"/>
      <c r="J46" s="1182"/>
      <c r="K46" s="272"/>
      <c r="L46" s="266">
        <f t="shared" si="7"/>
        <v>0</v>
      </c>
      <c r="M46" s="1182"/>
      <c r="N46" s="268"/>
      <c r="O46" s="1171"/>
      <c r="P46" s="1182"/>
      <c r="Q46" s="1173"/>
      <c r="R46" s="1182"/>
      <c r="S46" s="272"/>
      <c r="T46" s="265">
        <f t="shared" si="8"/>
        <v>0</v>
      </c>
      <c r="U46" s="273"/>
      <c r="V46" s="664"/>
      <c r="W46" s="334"/>
      <c r="X46" s="453"/>
      <c r="Y46" s="995"/>
      <c r="Z46" s="265">
        <f t="shared" si="9"/>
        <v>0</v>
      </c>
      <c r="AA46" s="996"/>
      <c r="AB46" s="452"/>
      <c r="AC46" s="334"/>
      <c r="AD46" s="453"/>
      <c r="AE46" s="272"/>
      <c r="AF46" s="265">
        <f t="shared" si="2"/>
        <v>0</v>
      </c>
      <c r="AG46" s="273"/>
      <c r="AH46" s="664"/>
      <c r="AI46" s="997"/>
      <c r="AJ46" s="998"/>
      <c r="AK46" s="265">
        <f t="shared" si="10"/>
        <v>0</v>
      </c>
      <c r="AL46" s="995"/>
      <c r="AM46" s="999"/>
      <c r="AN46" s="997"/>
      <c r="AO46" s="995"/>
      <c r="AP46" s="265">
        <f t="shared" si="3"/>
        <v>0</v>
      </c>
      <c r="AQ46" s="995"/>
      <c r="AR46" s="509"/>
      <c r="AS46" s="1000">
        <f t="shared" si="11"/>
        <v>0</v>
      </c>
      <c r="AT46" s="1001"/>
      <c r="AU46" s="1001"/>
      <c r="AV46" s="1001"/>
      <c r="AW46" s="1001"/>
      <c r="AX46" s="473">
        <f t="shared" si="4"/>
        <v>0</v>
      </c>
      <c r="AY46" s="1183">
        <f t="shared" si="0"/>
        <v>0</v>
      </c>
      <c r="AZ46" s="620"/>
      <c r="BA46" s="316"/>
      <c r="BB46" s="320">
        <f t="shared" si="5"/>
        <v>0</v>
      </c>
      <c r="BC46" s="316"/>
      <c r="BD46" s="334"/>
      <c r="BE46" s="335">
        <f t="shared" si="6"/>
        <v>0</v>
      </c>
      <c r="BF46" s="222"/>
      <c r="BG46" s="272"/>
      <c r="BH46" s="664"/>
      <c r="BI46" s="664"/>
      <c r="BJ46" s="1180"/>
      <c r="BK46" s="664"/>
      <c r="BL46" s="664"/>
      <c r="BM46" s="268"/>
      <c r="BN46" s="1005"/>
      <c r="BO46" s="1004"/>
      <c r="BP46" s="130"/>
      <c r="BQ46" s="609"/>
    </row>
    <row r="47" spans="1:69" s="133" customFormat="1" ht="15" x14ac:dyDescent="0.25">
      <c r="A47" s="1233"/>
      <c r="B47" s="1234"/>
      <c r="C47" s="273"/>
      <c r="D47" s="265">
        <f t="shared" si="1"/>
        <v>0</v>
      </c>
      <c r="E47" s="1182"/>
      <c r="F47" s="268"/>
      <c r="G47" s="1171"/>
      <c r="H47" s="1182"/>
      <c r="I47" s="1173"/>
      <c r="J47" s="1182"/>
      <c r="K47" s="272"/>
      <c r="L47" s="266">
        <f t="shared" si="7"/>
        <v>0</v>
      </c>
      <c r="M47" s="1182"/>
      <c r="N47" s="622"/>
      <c r="O47" s="1171"/>
      <c r="P47" s="1182"/>
      <c r="Q47" s="1173"/>
      <c r="R47" s="1182"/>
      <c r="S47" s="272"/>
      <c r="T47" s="265">
        <f t="shared" si="8"/>
        <v>0</v>
      </c>
      <c r="U47" s="273"/>
      <c r="V47" s="664"/>
      <c r="W47" s="967"/>
      <c r="X47" s="295"/>
      <c r="Y47" s="298"/>
      <c r="Z47" s="265">
        <f t="shared" si="9"/>
        <v>0</v>
      </c>
      <c r="AA47" s="969"/>
      <c r="AB47" s="299"/>
      <c r="AC47" s="967"/>
      <c r="AD47" s="295"/>
      <c r="AE47" s="272"/>
      <c r="AF47" s="265">
        <f t="shared" si="2"/>
        <v>0</v>
      </c>
      <c r="AG47" s="273"/>
      <c r="AH47" s="664"/>
      <c r="AI47" s="971"/>
      <c r="AJ47" s="601"/>
      <c r="AK47" s="265">
        <f t="shared" si="10"/>
        <v>0</v>
      </c>
      <c r="AL47" s="298"/>
      <c r="AM47" s="827"/>
      <c r="AN47" s="970"/>
      <c r="AO47" s="310"/>
      <c r="AP47" s="265">
        <f t="shared" si="3"/>
        <v>0</v>
      </c>
      <c r="AQ47" s="310"/>
      <c r="AR47" s="309"/>
      <c r="AS47" s="333">
        <f t="shared" si="11"/>
        <v>0</v>
      </c>
      <c r="AT47" s="301"/>
      <c r="AU47" s="301"/>
      <c r="AV47" s="301"/>
      <c r="AW47" s="301"/>
      <c r="AX47" s="473">
        <f t="shared" si="4"/>
        <v>0</v>
      </c>
      <c r="AY47" s="1183">
        <f t="shared" si="0"/>
        <v>0</v>
      </c>
      <c r="AZ47" s="620"/>
      <c r="BA47" s="316"/>
      <c r="BB47" s="320">
        <f t="shared" si="5"/>
        <v>0</v>
      </c>
      <c r="BC47" s="316"/>
      <c r="BD47" s="334"/>
      <c r="BE47" s="335">
        <f t="shared" si="6"/>
        <v>0</v>
      </c>
      <c r="BF47" s="222"/>
      <c r="BG47" s="262"/>
      <c r="BH47" s="1074"/>
      <c r="BI47" s="1074"/>
      <c r="BJ47" s="1179"/>
      <c r="BK47" s="1074"/>
      <c r="BL47" s="1074"/>
      <c r="BM47" s="622"/>
      <c r="BN47" s="607"/>
      <c r="BO47" s="608"/>
      <c r="BP47" s="130"/>
      <c r="BQ47" s="505"/>
    </row>
    <row r="48" spans="1:69" s="549" customFormat="1" ht="15" x14ac:dyDescent="0.25">
      <c r="A48" s="1233"/>
      <c r="B48" s="1235"/>
      <c r="C48" s="273"/>
      <c r="D48" s="265">
        <f t="shared" si="1"/>
        <v>0</v>
      </c>
      <c r="E48" s="1182"/>
      <c r="F48" s="268"/>
      <c r="G48" s="1171"/>
      <c r="H48" s="1182"/>
      <c r="I48" s="1173"/>
      <c r="J48" s="1182"/>
      <c r="K48" s="272"/>
      <c r="L48" s="266">
        <f t="shared" si="7"/>
        <v>0</v>
      </c>
      <c r="M48" s="1182"/>
      <c r="N48" s="622"/>
      <c r="O48" s="1171"/>
      <c r="P48" s="1182"/>
      <c r="Q48" s="1173"/>
      <c r="R48" s="1182"/>
      <c r="S48" s="272"/>
      <c r="T48" s="265">
        <f t="shared" si="8"/>
        <v>0</v>
      </c>
      <c r="U48" s="273"/>
      <c r="V48" s="664"/>
      <c r="W48" s="967"/>
      <c r="X48" s="453"/>
      <c r="Y48" s="298"/>
      <c r="Z48" s="265">
        <f t="shared" si="9"/>
        <v>0</v>
      </c>
      <c r="AA48" s="969"/>
      <c r="AB48" s="452"/>
      <c r="AC48" s="967"/>
      <c r="AD48" s="453"/>
      <c r="AE48" s="272"/>
      <c r="AF48" s="265">
        <f t="shared" si="2"/>
        <v>0</v>
      </c>
      <c r="AG48" s="273"/>
      <c r="AH48" s="664"/>
      <c r="AI48" s="971"/>
      <c r="AJ48" s="601"/>
      <c r="AK48" s="265">
        <f t="shared" si="10"/>
        <v>0</v>
      </c>
      <c r="AL48" s="298"/>
      <c r="AM48" s="827"/>
      <c r="AN48" s="970"/>
      <c r="AO48" s="310"/>
      <c r="AP48" s="265">
        <f t="shared" si="3"/>
        <v>0</v>
      </c>
      <c r="AQ48" s="310"/>
      <c r="AR48" s="309"/>
      <c r="AS48" s="333">
        <f t="shared" si="11"/>
        <v>0</v>
      </c>
      <c r="AT48" s="301"/>
      <c r="AU48" s="301"/>
      <c r="AV48" s="301"/>
      <c r="AW48" s="301"/>
      <c r="AX48" s="473">
        <f t="shared" si="4"/>
        <v>0</v>
      </c>
      <c r="AY48" s="1183">
        <f t="shared" si="0"/>
        <v>0</v>
      </c>
      <c r="AZ48" s="620"/>
      <c r="BA48" s="316"/>
      <c r="BB48" s="320">
        <f t="shared" si="5"/>
        <v>0</v>
      </c>
      <c r="BC48" s="316"/>
      <c r="BD48" s="334"/>
      <c r="BE48" s="335">
        <f t="shared" si="6"/>
        <v>0</v>
      </c>
      <c r="BF48" s="222"/>
      <c r="BG48" s="262"/>
      <c r="BH48" s="1074"/>
      <c r="BI48" s="1074"/>
      <c r="BJ48" s="1179"/>
      <c r="BK48" s="1074"/>
      <c r="BL48" s="1074"/>
      <c r="BM48" s="622"/>
      <c r="BN48" s="510"/>
      <c r="BO48" s="511"/>
      <c r="BP48" s="130"/>
      <c r="BQ48" s="609"/>
    </row>
    <row r="49" spans="1:71" s="133" customFormat="1" ht="15" x14ac:dyDescent="0.25">
      <c r="A49" s="1233"/>
      <c r="B49" s="1234"/>
      <c r="C49" s="273"/>
      <c r="D49" s="265">
        <f t="shared" si="1"/>
        <v>0</v>
      </c>
      <c r="E49" s="1182"/>
      <c r="F49" s="268"/>
      <c r="G49" s="1171"/>
      <c r="H49" s="1182"/>
      <c r="I49" s="1173"/>
      <c r="J49" s="1182"/>
      <c r="K49" s="272"/>
      <c r="L49" s="266">
        <f t="shared" si="7"/>
        <v>0</v>
      </c>
      <c r="M49" s="1182"/>
      <c r="N49" s="622"/>
      <c r="O49" s="1171"/>
      <c r="P49" s="1182"/>
      <c r="Q49" s="1173"/>
      <c r="R49" s="1182"/>
      <c r="S49" s="272"/>
      <c r="T49" s="265">
        <f t="shared" si="8"/>
        <v>0</v>
      </c>
      <c r="U49" s="273"/>
      <c r="V49" s="664"/>
      <c r="W49" s="967"/>
      <c r="X49" s="295"/>
      <c r="Y49" s="298"/>
      <c r="Z49" s="265">
        <f t="shared" si="9"/>
        <v>0</v>
      </c>
      <c r="AA49" s="969"/>
      <c r="AB49" s="299"/>
      <c r="AC49" s="967"/>
      <c r="AD49" s="295"/>
      <c r="AE49" s="272"/>
      <c r="AF49" s="265">
        <f t="shared" si="2"/>
        <v>0</v>
      </c>
      <c r="AG49" s="273"/>
      <c r="AH49" s="664"/>
      <c r="AI49" s="971"/>
      <c r="AJ49" s="601"/>
      <c r="AK49" s="265">
        <f t="shared" si="10"/>
        <v>0</v>
      </c>
      <c r="AL49" s="298"/>
      <c r="AM49" s="827"/>
      <c r="AN49" s="970"/>
      <c r="AO49" s="310"/>
      <c r="AP49" s="265">
        <f t="shared" si="3"/>
        <v>0</v>
      </c>
      <c r="AQ49" s="310"/>
      <c r="AR49" s="309"/>
      <c r="AS49" s="333">
        <f t="shared" si="11"/>
        <v>0</v>
      </c>
      <c r="AT49" s="301"/>
      <c r="AU49" s="301"/>
      <c r="AV49" s="301"/>
      <c r="AW49" s="301"/>
      <c r="AX49" s="473">
        <f t="shared" si="4"/>
        <v>0</v>
      </c>
      <c r="AY49" s="1183">
        <f t="shared" si="0"/>
        <v>0</v>
      </c>
      <c r="AZ49" s="620"/>
      <c r="BA49" s="316"/>
      <c r="BB49" s="320">
        <f t="shared" si="5"/>
        <v>0</v>
      </c>
      <c r="BC49" s="316"/>
      <c r="BD49" s="334"/>
      <c r="BE49" s="335">
        <f t="shared" si="6"/>
        <v>0</v>
      </c>
      <c r="BF49" s="222"/>
      <c r="BG49" s="262"/>
      <c r="BH49" s="1074"/>
      <c r="BI49" s="1074"/>
      <c r="BJ49" s="1179"/>
      <c r="BK49" s="1074"/>
      <c r="BL49" s="1074"/>
      <c r="BM49" s="622"/>
      <c r="BN49" s="512"/>
      <c r="BO49" s="513"/>
      <c r="BP49" s="130"/>
      <c r="BQ49" s="505"/>
    </row>
    <row r="50" spans="1:71" s="133" customFormat="1" ht="15" x14ac:dyDescent="0.25">
      <c r="A50" s="1233"/>
      <c r="B50" s="1234"/>
      <c r="C50" s="273"/>
      <c r="D50" s="265">
        <f t="shared" si="1"/>
        <v>0</v>
      </c>
      <c r="E50" s="1182"/>
      <c r="F50" s="268"/>
      <c r="G50" s="1171"/>
      <c r="H50" s="1182"/>
      <c r="I50" s="1173"/>
      <c r="J50" s="1182"/>
      <c r="K50" s="272"/>
      <c r="L50" s="266">
        <f t="shared" si="7"/>
        <v>0</v>
      </c>
      <c r="M50" s="1182"/>
      <c r="N50" s="622"/>
      <c r="O50" s="1171"/>
      <c r="P50" s="1182"/>
      <c r="Q50" s="1173"/>
      <c r="R50" s="1182"/>
      <c r="S50" s="272"/>
      <c r="T50" s="265">
        <f t="shared" si="8"/>
        <v>0</v>
      </c>
      <c r="U50" s="273"/>
      <c r="V50" s="664"/>
      <c r="W50" s="967"/>
      <c r="X50" s="295"/>
      <c r="Y50" s="298"/>
      <c r="Z50" s="265">
        <f t="shared" si="9"/>
        <v>0</v>
      </c>
      <c r="AA50" s="969"/>
      <c r="AB50" s="299"/>
      <c r="AC50" s="967"/>
      <c r="AD50" s="295"/>
      <c r="AE50" s="272"/>
      <c r="AF50" s="265">
        <f t="shared" si="2"/>
        <v>0</v>
      </c>
      <c r="AG50" s="273"/>
      <c r="AH50" s="664"/>
      <c r="AI50" s="971"/>
      <c r="AJ50" s="601"/>
      <c r="AK50" s="265">
        <f t="shared" si="10"/>
        <v>0</v>
      </c>
      <c r="AL50" s="298"/>
      <c r="AM50" s="827"/>
      <c r="AN50" s="970"/>
      <c r="AO50" s="310"/>
      <c r="AP50" s="265">
        <f t="shared" si="3"/>
        <v>0</v>
      </c>
      <c r="AQ50" s="310"/>
      <c r="AR50" s="309"/>
      <c r="AS50" s="333">
        <f t="shared" si="11"/>
        <v>0</v>
      </c>
      <c r="AT50" s="301"/>
      <c r="AU50" s="301"/>
      <c r="AV50" s="301"/>
      <c r="AW50" s="301"/>
      <c r="AX50" s="473">
        <f t="shared" si="4"/>
        <v>0</v>
      </c>
      <c r="AY50" s="1183">
        <f t="shared" si="0"/>
        <v>0</v>
      </c>
      <c r="AZ50" s="620"/>
      <c r="BA50" s="316"/>
      <c r="BB50" s="320">
        <f t="shared" si="5"/>
        <v>0</v>
      </c>
      <c r="BC50" s="316"/>
      <c r="BD50" s="334"/>
      <c r="BE50" s="335">
        <f t="shared" si="6"/>
        <v>0</v>
      </c>
      <c r="BF50" s="222"/>
      <c r="BG50" s="262"/>
      <c r="BH50" s="1074"/>
      <c r="BI50" s="1074"/>
      <c r="BJ50" s="1179"/>
      <c r="BK50" s="1074"/>
      <c r="BL50" s="1074"/>
      <c r="BM50" s="622"/>
      <c r="BN50" s="512"/>
      <c r="BO50" s="513"/>
      <c r="BP50" s="130"/>
      <c r="BQ50" s="505"/>
    </row>
    <row r="51" spans="1:71" s="133" customFormat="1" ht="15" x14ac:dyDescent="0.25">
      <c r="A51" s="1233"/>
      <c r="B51" s="1234"/>
      <c r="C51" s="273"/>
      <c r="D51" s="265">
        <f t="shared" si="1"/>
        <v>0</v>
      </c>
      <c r="E51" s="1182"/>
      <c r="F51" s="268"/>
      <c r="G51" s="1171"/>
      <c r="H51" s="1182"/>
      <c r="I51" s="1173"/>
      <c r="J51" s="1182"/>
      <c r="K51" s="272"/>
      <c r="L51" s="266">
        <f t="shared" si="7"/>
        <v>0</v>
      </c>
      <c r="M51" s="1182"/>
      <c r="N51" s="622"/>
      <c r="O51" s="1171"/>
      <c r="P51" s="1182"/>
      <c r="Q51" s="1173"/>
      <c r="R51" s="1182"/>
      <c r="S51" s="272"/>
      <c r="T51" s="265">
        <f t="shared" si="8"/>
        <v>0</v>
      </c>
      <c r="U51" s="273"/>
      <c r="V51" s="664"/>
      <c r="W51" s="967"/>
      <c r="X51" s="295"/>
      <c r="Y51" s="298"/>
      <c r="Z51" s="265">
        <f t="shared" si="9"/>
        <v>0</v>
      </c>
      <c r="AA51" s="969"/>
      <c r="AB51" s="299"/>
      <c r="AC51" s="967"/>
      <c r="AD51" s="295"/>
      <c r="AE51" s="272"/>
      <c r="AF51" s="265">
        <f t="shared" si="2"/>
        <v>0</v>
      </c>
      <c r="AG51" s="273"/>
      <c r="AH51" s="664"/>
      <c r="AI51" s="971"/>
      <c r="AJ51" s="601"/>
      <c r="AK51" s="265">
        <f t="shared" si="10"/>
        <v>0</v>
      </c>
      <c r="AL51" s="298"/>
      <c r="AM51" s="827"/>
      <c r="AN51" s="970"/>
      <c r="AO51" s="310"/>
      <c r="AP51" s="265">
        <f t="shared" si="3"/>
        <v>0</v>
      </c>
      <c r="AQ51" s="310"/>
      <c r="AR51" s="309"/>
      <c r="AS51" s="333">
        <f t="shared" si="11"/>
        <v>0</v>
      </c>
      <c r="AT51" s="301"/>
      <c r="AU51" s="301"/>
      <c r="AV51" s="301"/>
      <c r="AW51" s="301"/>
      <c r="AX51" s="473">
        <f t="shared" si="4"/>
        <v>0</v>
      </c>
      <c r="AY51" s="1183">
        <f t="shared" si="0"/>
        <v>0</v>
      </c>
      <c r="AZ51" s="620"/>
      <c r="BA51" s="316"/>
      <c r="BB51" s="320">
        <f t="shared" si="5"/>
        <v>0</v>
      </c>
      <c r="BC51" s="316"/>
      <c r="BD51" s="334"/>
      <c r="BE51" s="335">
        <f t="shared" si="6"/>
        <v>0</v>
      </c>
      <c r="BF51" s="222"/>
      <c r="BG51" s="262"/>
      <c r="BH51" s="1074"/>
      <c r="BI51" s="1074"/>
      <c r="BJ51" s="1179"/>
      <c r="BK51" s="1074"/>
      <c r="BL51" s="1074"/>
      <c r="BM51" s="622"/>
      <c r="BN51" s="512"/>
      <c r="BO51" s="513"/>
      <c r="BP51" s="130"/>
      <c r="BQ51" s="505"/>
    </row>
    <row r="52" spans="1:71" s="133" customFormat="1" ht="15" x14ac:dyDescent="0.25">
      <c r="A52" s="1233"/>
      <c r="B52" s="1234"/>
      <c r="C52" s="273"/>
      <c r="D52" s="265">
        <f t="shared" si="1"/>
        <v>0</v>
      </c>
      <c r="E52" s="1182"/>
      <c r="F52" s="268"/>
      <c r="G52" s="1171"/>
      <c r="H52" s="1182"/>
      <c r="I52" s="1173"/>
      <c r="J52" s="1182"/>
      <c r="K52" s="272"/>
      <c r="L52" s="266">
        <f t="shared" si="7"/>
        <v>0</v>
      </c>
      <c r="M52" s="1182"/>
      <c r="N52" s="622"/>
      <c r="O52" s="1171"/>
      <c r="P52" s="1182"/>
      <c r="Q52" s="1173"/>
      <c r="R52" s="1182"/>
      <c r="S52" s="272"/>
      <c r="T52" s="265">
        <f t="shared" si="8"/>
        <v>0</v>
      </c>
      <c r="U52" s="273"/>
      <c r="V52" s="664"/>
      <c r="W52" s="967"/>
      <c r="X52" s="295"/>
      <c r="Y52" s="298"/>
      <c r="Z52" s="265">
        <f t="shared" si="9"/>
        <v>0</v>
      </c>
      <c r="AA52" s="969"/>
      <c r="AB52" s="299"/>
      <c r="AC52" s="967"/>
      <c r="AD52" s="295"/>
      <c r="AE52" s="272"/>
      <c r="AF52" s="265">
        <f t="shared" si="2"/>
        <v>0</v>
      </c>
      <c r="AG52" s="273"/>
      <c r="AH52" s="664"/>
      <c r="AI52" s="971"/>
      <c r="AJ52" s="601"/>
      <c r="AK52" s="265">
        <f t="shared" si="10"/>
        <v>0</v>
      </c>
      <c r="AL52" s="298"/>
      <c r="AM52" s="827"/>
      <c r="AN52" s="970"/>
      <c r="AO52" s="310"/>
      <c r="AP52" s="265">
        <f t="shared" si="3"/>
        <v>0</v>
      </c>
      <c r="AQ52" s="310"/>
      <c r="AR52" s="309"/>
      <c r="AS52" s="333">
        <f t="shared" si="11"/>
        <v>0</v>
      </c>
      <c r="AT52" s="301"/>
      <c r="AU52" s="301"/>
      <c r="AV52" s="301"/>
      <c r="AW52" s="301"/>
      <c r="AX52" s="473">
        <f t="shared" si="4"/>
        <v>0</v>
      </c>
      <c r="AY52" s="1183">
        <f t="shared" si="0"/>
        <v>0</v>
      </c>
      <c r="AZ52" s="620"/>
      <c r="BA52" s="316"/>
      <c r="BB52" s="320">
        <f t="shared" si="5"/>
        <v>0</v>
      </c>
      <c r="BC52" s="316"/>
      <c r="BD52" s="334"/>
      <c r="BE52" s="335">
        <f t="shared" si="6"/>
        <v>0</v>
      </c>
      <c r="BF52" s="222"/>
      <c r="BG52" s="262"/>
      <c r="BH52" s="1074"/>
      <c r="BI52" s="1074"/>
      <c r="BJ52" s="1179"/>
      <c r="BK52" s="1074"/>
      <c r="BL52" s="1074"/>
      <c r="BM52" s="622"/>
      <c r="BN52" s="512"/>
      <c r="BO52" s="513"/>
      <c r="BP52" s="130"/>
      <c r="BQ52" s="505"/>
    </row>
    <row r="53" spans="1:71" s="133" customFormat="1" ht="15" x14ac:dyDescent="0.25">
      <c r="A53" s="1233"/>
      <c r="B53" s="1234"/>
      <c r="C53" s="273"/>
      <c r="D53" s="265">
        <f t="shared" si="1"/>
        <v>0</v>
      </c>
      <c r="E53" s="1182"/>
      <c r="F53" s="268"/>
      <c r="G53" s="1171"/>
      <c r="H53" s="1182"/>
      <c r="I53" s="1173"/>
      <c r="J53" s="1182"/>
      <c r="K53" s="272"/>
      <c r="L53" s="266">
        <f t="shared" si="7"/>
        <v>0</v>
      </c>
      <c r="M53" s="1182"/>
      <c r="N53" s="622"/>
      <c r="O53" s="1171"/>
      <c r="P53" s="1182"/>
      <c r="Q53" s="1173"/>
      <c r="R53" s="1182"/>
      <c r="S53" s="272"/>
      <c r="T53" s="265">
        <f t="shared" si="8"/>
        <v>0</v>
      </c>
      <c r="U53" s="273"/>
      <c r="V53" s="664"/>
      <c r="W53" s="967"/>
      <c r="X53" s="295"/>
      <c r="Y53" s="298"/>
      <c r="Z53" s="265">
        <f t="shared" si="9"/>
        <v>0</v>
      </c>
      <c r="AA53" s="969"/>
      <c r="AB53" s="299"/>
      <c r="AC53" s="967"/>
      <c r="AD53" s="295"/>
      <c r="AE53" s="272"/>
      <c r="AF53" s="265">
        <f t="shared" si="2"/>
        <v>0</v>
      </c>
      <c r="AG53" s="273"/>
      <c r="AH53" s="664"/>
      <c r="AI53" s="971"/>
      <c r="AJ53" s="601"/>
      <c r="AK53" s="265">
        <f t="shared" si="10"/>
        <v>0</v>
      </c>
      <c r="AL53" s="298"/>
      <c r="AM53" s="827"/>
      <c r="AN53" s="970"/>
      <c r="AO53" s="310"/>
      <c r="AP53" s="265">
        <f t="shared" si="3"/>
        <v>0</v>
      </c>
      <c r="AQ53" s="310"/>
      <c r="AR53" s="309"/>
      <c r="AS53" s="333">
        <f t="shared" si="11"/>
        <v>0</v>
      </c>
      <c r="AT53" s="301"/>
      <c r="AU53" s="301"/>
      <c r="AV53" s="301"/>
      <c r="AW53" s="301"/>
      <c r="AX53" s="473">
        <f t="shared" si="4"/>
        <v>0</v>
      </c>
      <c r="AY53" s="1183">
        <f t="shared" si="0"/>
        <v>0</v>
      </c>
      <c r="AZ53" s="620"/>
      <c r="BA53" s="316"/>
      <c r="BB53" s="320">
        <f t="shared" si="5"/>
        <v>0</v>
      </c>
      <c r="BC53" s="316"/>
      <c r="BD53" s="334"/>
      <c r="BE53" s="335">
        <f t="shared" si="6"/>
        <v>0</v>
      </c>
      <c r="BF53" s="222"/>
      <c r="BG53" s="262"/>
      <c r="BH53" s="1074"/>
      <c r="BI53" s="1074"/>
      <c r="BJ53" s="1179"/>
      <c r="BK53" s="1074"/>
      <c r="BL53" s="1074"/>
      <c r="BM53" s="622"/>
      <c r="BN53" s="512"/>
      <c r="BO53" s="513"/>
      <c r="BP53" s="130"/>
      <c r="BQ53" s="505"/>
    </row>
    <row r="54" spans="1:71" s="133" customFormat="1" ht="15" x14ac:dyDescent="0.25">
      <c r="A54" s="1233"/>
      <c r="B54" s="1234"/>
      <c r="C54" s="273"/>
      <c r="D54" s="265">
        <f t="shared" si="1"/>
        <v>0</v>
      </c>
      <c r="E54" s="1182"/>
      <c r="F54" s="268"/>
      <c r="G54" s="1171"/>
      <c r="H54" s="1182"/>
      <c r="I54" s="1173"/>
      <c r="J54" s="1182"/>
      <c r="K54" s="272"/>
      <c r="L54" s="266">
        <f t="shared" si="7"/>
        <v>0</v>
      </c>
      <c r="M54" s="1182"/>
      <c r="N54" s="622"/>
      <c r="O54" s="1171"/>
      <c r="P54" s="1182"/>
      <c r="Q54" s="1173"/>
      <c r="R54" s="1182"/>
      <c r="S54" s="272"/>
      <c r="T54" s="265">
        <f t="shared" si="8"/>
        <v>0</v>
      </c>
      <c r="U54" s="273"/>
      <c r="V54" s="664"/>
      <c r="W54" s="967"/>
      <c r="X54" s="295"/>
      <c r="Y54" s="298"/>
      <c r="Z54" s="265">
        <f t="shared" si="9"/>
        <v>0</v>
      </c>
      <c r="AA54" s="969"/>
      <c r="AB54" s="299"/>
      <c r="AC54" s="967"/>
      <c r="AD54" s="295"/>
      <c r="AE54" s="272"/>
      <c r="AF54" s="265">
        <f t="shared" si="2"/>
        <v>0</v>
      </c>
      <c r="AG54" s="273"/>
      <c r="AH54" s="664"/>
      <c r="AI54" s="971"/>
      <c r="AJ54" s="601"/>
      <c r="AK54" s="265">
        <f t="shared" si="10"/>
        <v>0</v>
      </c>
      <c r="AL54" s="298"/>
      <c r="AM54" s="827"/>
      <c r="AN54" s="970"/>
      <c r="AO54" s="310"/>
      <c r="AP54" s="265">
        <f t="shared" si="3"/>
        <v>0</v>
      </c>
      <c r="AQ54" s="310"/>
      <c r="AR54" s="309"/>
      <c r="AS54" s="333">
        <f t="shared" si="11"/>
        <v>0</v>
      </c>
      <c r="AT54" s="301"/>
      <c r="AU54" s="301"/>
      <c r="AV54" s="301"/>
      <c r="AW54" s="301"/>
      <c r="AX54" s="473">
        <f t="shared" si="4"/>
        <v>0</v>
      </c>
      <c r="AY54" s="1183">
        <f t="shared" si="0"/>
        <v>0</v>
      </c>
      <c r="AZ54" s="620"/>
      <c r="BA54" s="316"/>
      <c r="BB54" s="320">
        <f t="shared" si="5"/>
        <v>0</v>
      </c>
      <c r="BC54" s="316"/>
      <c r="BD54" s="334"/>
      <c r="BE54" s="335">
        <f t="shared" si="6"/>
        <v>0</v>
      </c>
      <c r="BF54" s="222"/>
      <c r="BG54" s="262"/>
      <c r="BH54" s="1074"/>
      <c r="BI54" s="1074"/>
      <c r="BJ54" s="1179"/>
      <c r="BK54" s="1074"/>
      <c r="BL54" s="1074"/>
      <c r="BM54" s="622"/>
      <c r="BN54" s="512"/>
      <c r="BO54" s="513"/>
      <c r="BP54" s="130"/>
      <c r="BQ54" s="505"/>
    </row>
    <row r="55" spans="1:71" s="133" customFormat="1" ht="15" x14ac:dyDescent="0.25">
      <c r="A55" s="1233"/>
      <c r="B55" s="1234"/>
      <c r="C55" s="273"/>
      <c r="D55" s="265">
        <f t="shared" si="1"/>
        <v>0</v>
      </c>
      <c r="E55" s="1182"/>
      <c r="F55" s="268"/>
      <c r="G55" s="1171"/>
      <c r="H55" s="1182"/>
      <c r="I55" s="1173"/>
      <c r="J55" s="1182"/>
      <c r="K55" s="272"/>
      <c r="L55" s="266">
        <f t="shared" si="7"/>
        <v>0</v>
      </c>
      <c r="M55" s="1182"/>
      <c r="N55" s="622"/>
      <c r="O55" s="1171"/>
      <c r="P55" s="1182"/>
      <c r="Q55" s="1173"/>
      <c r="R55" s="1182"/>
      <c r="S55" s="272"/>
      <c r="T55" s="265">
        <f t="shared" si="8"/>
        <v>0</v>
      </c>
      <c r="U55" s="273"/>
      <c r="V55" s="664"/>
      <c r="W55" s="967"/>
      <c r="X55" s="295"/>
      <c r="Y55" s="298"/>
      <c r="Z55" s="265">
        <f t="shared" si="9"/>
        <v>0</v>
      </c>
      <c r="AA55" s="969"/>
      <c r="AB55" s="299"/>
      <c r="AC55" s="967"/>
      <c r="AD55" s="295"/>
      <c r="AE55" s="272"/>
      <c r="AF55" s="265">
        <f t="shared" si="2"/>
        <v>0</v>
      </c>
      <c r="AG55" s="273"/>
      <c r="AH55" s="664"/>
      <c r="AI55" s="971"/>
      <c r="AJ55" s="601"/>
      <c r="AK55" s="265">
        <f t="shared" si="10"/>
        <v>0</v>
      </c>
      <c r="AL55" s="298"/>
      <c r="AM55" s="827"/>
      <c r="AN55" s="970"/>
      <c r="AO55" s="310"/>
      <c r="AP55" s="265">
        <f t="shared" si="3"/>
        <v>0</v>
      </c>
      <c r="AQ55" s="310"/>
      <c r="AR55" s="309"/>
      <c r="AS55" s="333">
        <f t="shared" si="11"/>
        <v>0</v>
      </c>
      <c r="AT55" s="301"/>
      <c r="AU55" s="301"/>
      <c r="AV55" s="301"/>
      <c r="AW55" s="301"/>
      <c r="AX55" s="473">
        <f t="shared" si="4"/>
        <v>0</v>
      </c>
      <c r="AY55" s="1183">
        <f t="shared" si="0"/>
        <v>0</v>
      </c>
      <c r="AZ55" s="620"/>
      <c r="BA55" s="316"/>
      <c r="BB55" s="320">
        <f t="shared" si="5"/>
        <v>0</v>
      </c>
      <c r="BC55" s="316"/>
      <c r="BD55" s="334"/>
      <c r="BE55" s="335">
        <f t="shared" si="6"/>
        <v>0</v>
      </c>
      <c r="BF55" s="222"/>
      <c r="BG55" s="262"/>
      <c r="BH55" s="1074"/>
      <c r="BI55" s="1074"/>
      <c r="BJ55" s="1179"/>
      <c r="BK55" s="1074"/>
      <c r="BL55" s="1074"/>
      <c r="BM55" s="622"/>
      <c r="BN55" s="512"/>
      <c r="BO55" s="513"/>
      <c r="BP55" s="131"/>
      <c r="BQ55" s="505"/>
    </row>
    <row r="56" spans="1:71" s="133" customFormat="1" ht="15.75" thickBot="1" x14ac:dyDescent="0.3">
      <c r="A56" s="1233"/>
      <c r="B56" s="1234"/>
      <c r="C56" s="273"/>
      <c r="D56" s="265">
        <f t="shared" si="1"/>
        <v>0</v>
      </c>
      <c r="E56" s="1182"/>
      <c r="F56" s="268"/>
      <c r="G56" s="1171"/>
      <c r="H56" s="1182"/>
      <c r="I56" s="1178"/>
      <c r="J56" s="1182"/>
      <c r="K56" s="272"/>
      <c r="L56" s="266">
        <f t="shared" si="7"/>
        <v>0</v>
      </c>
      <c r="M56" s="1182"/>
      <c r="N56" s="623"/>
      <c r="O56" s="1171"/>
      <c r="P56" s="1182"/>
      <c r="Q56" s="1178"/>
      <c r="R56" s="1182"/>
      <c r="S56" s="272"/>
      <c r="T56" s="265">
        <f t="shared" si="8"/>
        <v>0</v>
      </c>
      <c r="U56" s="665"/>
      <c r="V56" s="664"/>
      <c r="W56" s="967"/>
      <c r="X56" s="295"/>
      <c r="Y56" s="298"/>
      <c r="Z56" s="265">
        <f t="shared" si="9"/>
        <v>0</v>
      </c>
      <c r="AA56" s="969"/>
      <c r="AB56" s="299"/>
      <c r="AC56" s="967"/>
      <c r="AD56" s="295"/>
      <c r="AE56" s="272"/>
      <c r="AF56" s="265">
        <f t="shared" si="2"/>
        <v>0</v>
      </c>
      <c r="AG56" s="273"/>
      <c r="AH56" s="664"/>
      <c r="AI56" s="971"/>
      <c r="AJ56" s="601"/>
      <c r="AK56" s="265">
        <f t="shared" si="10"/>
        <v>0</v>
      </c>
      <c r="AL56" s="298"/>
      <c r="AM56" s="827"/>
      <c r="AN56" s="970"/>
      <c r="AO56" s="310"/>
      <c r="AP56" s="265">
        <f t="shared" si="3"/>
        <v>0</v>
      </c>
      <c r="AQ56" s="310"/>
      <c r="AR56" s="309"/>
      <c r="AS56" s="333">
        <f t="shared" si="11"/>
        <v>0</v>
      </c>
      <c r="AT56" s="301"/>
      <c r="AU56" s="301"/>
      <c r="AV56" s="301"/>
      <c r="AW56" s="301"/>
      <c r="AX56" s="473">
        <f t="shared" si="4"/>
        <v>0</v>
      </c>
      <c r="AY56" s="1183">
        <f t="shared" si="0"/>
        <v>0</v>
      </c>
      <c r="AZ56" s="620"/>
      <c r="BA56" s="316"/>
      <c r="BB56" s="320">
        <f t="shared" si="5"/>
        <v>0</v>
      </c>
      <c r="BC56" s="316"/>
      <c r="BD56" s="334"/>
      <c r="BE56" s="335">
        <f t="shared" si="6"/>
        <v>0</v>
      </c>
      <c r="BF56" s="222"/>
      <c r="BG56" s="262"/>
      <c r="BH56" s="1074"/>
      <c r="BI56" s="1074"/>
      <c r="BJ56" s="1179"/>
      <c r="BK56" s="1074"/>
      <c r="BL56" s="1074"/>
      <c r="BM56" s="623"/>
      <c r="BN56" s="512"/>
      <c r="BO56" s="514"/>
      <c r="BP56" s="515"/>
      <c r="BQ56" s="505"/>
    </row>
    <row r="57" spans="1:71" ht="15.75" thickTop="1" x14ac:dyDescent="0.25">
      <c r="A57" s="1177"/>
      <c r="B57" s="516" t="s">
        <v>193</v>
      </c>
      <c r="C57" s="517"/>
      <c r="D57" s="471">
        <f>SUM(D33:D56)</f>
        <v>0</v>
      </c>
      <c r="E57" s="826">
        <f>SUM(E33:E56)</f>
        <v>0</v>
      </c>
      <c r="F57" s="591"/>
      <c r="G57" s="926">
        <f>SUM(G33:G56)</f>
        <v>0</v>
      </c>
      <c r="H57" s="932" t="str">
        <f>IFERROR((IF(MAX($H33:$H56)=0,"0",(SUMPRODUCT(G33:G56,H33:H56)/G57))),0)</f>
        <v>0</v>
      </c>
      <c r="I57" s="611">
        <f>SUM(I33:I56)</f>
        <v>0</v>
      </c>
      <c r="J57" s="938" t="str">
        <f>IFERROR((IF(MAX($J33:$J56)=0,"0",(SUMPRODUCT(I33:I56,J33:J56)/I57))),0)</f>
        <v>0</v>
      </c>
      <c r="K57" s="517"/>
      <c r="L57" s="471">
        <f>SUM(L33:L56)</f>
        <v>0</v>
      </c>
      <c r="M57" s="590">
        <f>SUM(M33:M56)</f>
        <v>0</v>
      </c>
      <c r="N57" s="593"/>
      <c r="O57" s="592">
        <f>SUM(O33:O56)</f>
        <v>0</v>
      </c>
      <c r="P57" s="590" t="str">
        <f>IFERROR(SUMPRODUCT($O$33:$O$56,P33:P56)/SUM(O33:O56),"0")</f>
        <v>0</v>
      </c>
      <c r="Q57" s="590">
        <f>SUM(Q33:Q56)</f>
        <v>0</v>
      </c>
      <c r="R57" s="611" t="str">
        <f>IFERROR(SUMPRODUCT($Q$33:$Q$56,R33:R56)/SUM($Q$33:$Q$56),"0")</f>
        <v>0</v>
      </c>
      <c r="S57" s="517"/>
      <c r="T57" s="518">
        <f>SUM(T33:T56)</f>
        <v>0</v>
      </c>
      <c r="U57" s="590">
        <f>SUM(U33:U56)</f>
        <v>0</v>
      </c>
      <c r="V57" s="594"/>
      <c r="W57" s="595">
        <f>IFERROR(SUMPRODUCT(T33:T56,W33:W56)/T57,0)</f>
        <v>0</v>
      </c>
      <c r="X57" s="671">
        <f>SUM(X33:X56)</f>
        <v>0</v>
      </c>
      <c r="Y57" s="666"/>
      <c r="Z57" s="471">
        <f>SUM(Z33:Z56)</f>
        <v>0</v>
      </c>
      <c r="AA57" s="594">
        <f>SUM(AA33:AA56)</f>
        <v>0</v>
      </c>
      <c r="AB57" s="594"/>
      <c r="AC57" s="595">
        <f>IFERROR(SUMPRODUCT(Z33:Z56,AC33:AC56)/(Z57),0)</f>
        <v>0</v>
      </c>
      <c r="AD57" s="596">
        <f>SUM(AD33:AD56)</f>
        <v>0</v>
      </c>
      <c r="AE57" s="519"/>
      <c r="AF57" s="471">
        <f>SUM(AF33:AF56)</f>
        <v>0</v>
      </c>
      <c r="AG57" s="594">
        <f>SUM(AG33:AG56)</f>
        <v>0</v>
      </c>
      <c r="AH57" s="594"/>
      <c r="AI57" s="597">
        <f>IFERROR(SUMPRODUCT(AF33:AF56,AI33:AI56)/AF57,0)</f>
        <v>0</v>
      </c>
      <c r="AJ57" s="602"/>
      <c r="AK57" s="471">
        <f>SUM(AK33:AK56)</f>
        <v>0</v>
      </c>
      <c r="AL57" s="594">
        <f>SUM(AL33:AL56)</f>
        <v>0</v>
      </c>
      <c r="AM57" s="828"/>
      <c r="AN57" s="597">
        <f>IFERROR(SUMPRODUCT(AK33:AK56,AN33:AN56)/AK57,0)</f>
        <v>0</v>
      </c>
      <c r="AO57" s="520"/>
      <c r="AP57" s="471">
        <f>SUM(AP33:AP56)</f>
        <v>0</v>
      </c>
      <c r="AQ57" s="594">
        <f>SUM(AQ33:AQ56)</f>
        <v>0</v>
      </c>
      <c r="AR57" s="598"/>
      <c r="AS57" s="988">
        <f t="shared" si="11"/>
        <v>0</v>
      </c>
      <c r="AT57" s="519">
        <f t="shared" ref="AT57:AW57" si="12">SUM(AT33:AT56)</f>
        <v>0</v>
      </c>
      <c r="AU57" s="594">
        <f>SUM(AU33:AU56)</f>
        <v>0</v>
      </c>
      <c r="AV57" s="594">
        <f>SUM(AV33:AV56)</f>
        <v>0</v>
      </c>
      <c r="AW57" s="594">
        <f t="shared" si="12"/>
        <v>0</v>
      </c>
      <c r="AX57" s="472">
        <f>AW57-AT57+AU57+AV57-AY57</f>
        <v>0</v>
      </c>
      <c r="AY57" s="619">
        <f>0.025*AU57</f>
        <v>0</v>
      </c>
      <c r="AZ57" s="521"/>
      <c r="BA57" s="599">
        <f>SUM(BA33:BA56)</f>
        <v>0</v>
      </c>
      <c r="BB57" s="472">
        <f>SUM(BB33:BB56)</f>
        <v>0</v>
      </c>
      <c r="BC57" s="599"/>
      <c r="BD57" s="600">
        <f>IFERROR(SUMPRODUCT(BD33:BD56,BE33:BE56)/BE57,0)</f>
        <v>0</v>
      </c>
      <c r="BE57" s="522">
        <f>SUM(BE33:BE56)</f>
        <v>0</v>
      </c>
      <c r="BF57" s="131"/>
      <c r="BG57" s="986">
        <f>SUM(BG33:BG56)</f>
        <v>0</v>
      </c>
      <c r="BH57" s="1075">
        <f>SUM(BH33:BH56)</f>
        <v>0</v>
      </c>
      <c r="BI57" s="1075">
        <f>SUM(BI33:BI56)</f>
        <v>0</v>
      </c>
      <c r="BJ57" s="1181">
        <f>IFERROR(SUMPRODUCT(BI33:BI56,BJ33:BJ56)/BI57,0)</f>
        <v>0</v>
      </c>
      <c r="BK57" s="1075">
        <f>IFERROR(SUMPRODUCT(BI33:BI56,BK33:BK56)/BI57,0)</f>
        <v>0</v>
      </c>
      <c r="BL57" s="1075">
        <f>SUM(BL33:BL56)</f>
        <v>0</v>
      </c>
      <c r="BM57" s="987">
        <f>SUM(BM33:BM56)</f>
        <v>0</v>
      </c>
      <c r="BN57" s="523"/>
      <c r="BO57" s="524"/>
      <c r="BP57" s="129"/>
      <c r="BQ57" s="129"/>
    </row>
    <row r="58" spans="1:71" ht="15" x14ac:dyDescent="0.25">
      <c r="A58" s="1177"/>
      <c r="B58" s="132" t="s">
        <v>373</v>
      </c>
      <c r="C58" s="454"/>
      <c r="D58" s="455"/>
      <c r="E58" s="456"/>
      <c r="F58" s="457"/>
      <c r="G58" s="927"/>
      <c r="H58" s="933"/>
      <c r="I58" s="921"/>
      <c r="J58" s="939"/>
      <c r="K58" s="275"/>
      <c r="L58" s="278"/>
      <c r="M58" s="280"/>
      <c r="N58" s="274"/>
      <c r="O58" s="282"/>
      <c r="P58" s="285"/>
      <c r="Q58" s="285"/>
      <c r="R58" s="612"/>
      <c r="S58" s="613"/>
      <c r="T58" s="288"/>
      <c r="U58" s="285"/>
      <c r="V58" s="285"/>
      <c r="W58" s="285"/>
      <c r="X58" s="672">
        <f>X57</f>
        <v>0</v>
      </c>
      <c r="Y58" s="667"/>
      <c r="Z58" s="459"/>
      <c r="AA58" s="460"/>
      <c r="AB58" s="460"/>
      <c r="AC58" s="461"/>
      <c r="AD58" s="458">
        <f>AD57</f>
        <v>0</v>
      </c>
      <c r="AE58" s="462"/>
      <c r="AF58" s="463"/>
      <c r="AG58" s="461"/>
      <c r="AH58" s="461"/>
      <c r="AI58" s="464"/>
      <c r="AJ58" s="465"/>
      <c r="AK58" s="466"/>
      <c r="AL58" s="467"/>
      <c r="AM58" s="464"/>
      <c r="AN58" s="468"/>
      <c r="AO58" s="465"/>
      <c r="AP58" s="463"/>
      <c r="AQ58" s="461"/>
      <c r="AR58" s="469"/>
      <c r="AS58" s="191"/>
      <c r="AT58" s="525"/>
      <c r="AU58" s="526"/>
      <c r="AV58" s="526"/>
      <c r="AW58" s="526"/>
      <c r="AX58" s="527"/>
      <c r="AY58" s="220"/>
      <c r="AZ58" s="528"/>
      <c r="BA58" s="529"/>
      <c r="BB58" s="530"/>
      <c r="BC58" s="529"/>
      <c r="BD58" s="529"/>
      <c r="BE58" s="470"/>
      <c r="BF58" s="220"/>
      <c r="BG58" s="258">
        <f>BG57</f>
        <v>0</v>
      </c>
      <c r="BH58" s="1076"/>
      <c r="BI58" s="1076">
        <f>BI57*(1-BJ57)</f>
        <v>0</v>
      </c>
      <c r="BJ58" s="1076"/>
      <c r="BK58" s="1076"/>
      <c r="BL58" s="1084"/>
      <c r="BM58" s="204"/>
      <c r="BN58" s="231"/>
      <c r="BO58" s="160"/>
      <c r="BP58" s="129"/>
    </row>
    <row r="59" spans="1:71" s="218" customFormat="1" ht="15" x14ac:dyDescent="0.25">
      <c r="A59" s="1176"/>
      <c r="B59" s="213" t="s">
        <v>374</v>
      </c>
      <c r="C59" s="271"/>
      <c r="D59" s="248"/>
      <c r="E59" s="249"/>
      <c r="F59" s="269"/>
      <c r="G59" s="928"/>
      <c r="H59" s="934"/>
      <c r="I59" s="922"/>
      <c r="J59" s="940"/>
      <c r="K59" s="276"/>
      <c r="L59" s="248"/>
      <c r="M59" s="249"/>
      <c r="N59" s="215"/>
      <c r="O59" s="259"/>
      <c r="P59" s="241"/>
      <c r="Q59" s="241"/>
      <c r="R59" s="241"/>
      <c r="S59" s="286"/>
      <c r="T59" s="289"/>
      <c r="U59" s="241"/>
      <c r="V59" s="241"/>
      <c r="W59" s="241"/>
      <c r="X59" s="332">
        <f>X58*Fuel_Specs!$H$10</f>
        <v>0</v>
      </c>
      <c r="Y59" s="668"/>
      <c r="Z59" s="289"/>
      <c r="AA59" s="241"/>
      <c r="AB59" s="241"/>
      <c r="AC59" s="389"/>
      <c r="AD59" s="214">
        <f>AD58*Fuel_Specs!$H$10</f>
        <v>0</v>
      </c>
      <c r="AE59" s="300"/>
      <c r="AF59" s="245"/>
      <c r="AG59" s="297"/>
      <c r="AH59" s="297"/>
      <c r="AI59" s="303"/>
      <c r="AJ59" s="308"/>
      <c r="AK59" s="304"/>
      <c r="AL59" s="305"/>
      <c r="AM59" s="303"/>
      <c r="AN59" s="331"/>
      <c r="AO59" s="308"/>
      <c r="AP59" s="245"/>
      <c r="AQ59" s="297"/>
      <c r="AR59" s="302"/>
      <c r="AS59" s="216"/>
      <c r="AT59" s="312"/>
      <c r="AU59" s="313"/>
      <c r="AV59" s="313"/>
      <c r="AW59" s="313"/>
      <c r="AX59" s="314"/>
      <c r="AY59" s="203"/>
      <c r="AZ59" s="315"/>
      <c r="BA59" s="317"/>
      <c r="BB59" s="321"/>
      <c r="BC59" s="317"/>
      <c r="BD59" s="317"/>
      <c r="BE59" s="322"/>
      <c r="BF59" s="131"/>
      <c r="BG59" s="259">
        <f>BG58*Fuel_Specs!$H$10</f>
        <v>0</v>
      </c>
      <c r="BH59" s="1077">
        <f>BH57*Fuel_Specs!H11</f>
        <v>0</v>
      </c>
      <c r="BI59" s="1077"/>
      <c r="BJ59" s="1077"/>
      <c r="BK59" s="1077"/>
      <c r="BL59" s="1077"/>
      <c r="BM59" s="477"/>
      <c r="BN59" s="1348" t="s">
        <v>212</v>
      </c>
      <c r="BO59" s="1349"/>
      <c r="BP59" s="217"/>
    </row>
    <row r="60" spans="1:71" s="218" customFormat="1" ht="45.75" customHeight="1" x14ac:dyDescent="0.25">
      <c r="A60" s="1176"/>
      <c r="B60" s="213" t="s">
        <v>375</v>
      </c>
      <c r="C60" s="271"/>
      <c r="D60" s="248"/>
      <c r="E60" s="249"/>
      <c r="F60" s="269"/>
      <c r="G60" s="928"/>
      <c r="H60" s="934"/>
      <c r="I60" s="922"/>
      <c r="J60" s="940"/>
      <c r="K60" s="276"/>
      <c r="L60" s="248"/>
      <c r="M60" s="249"/>
      <c r="N60" s="215"/>
      <c r="O60" s="259"/>
      <c r="P60" s="241"/>
      <c r="Q60" s="241"/>
      <c r="R60" s="241"/>
      <c r="S60" s="286"/>
      <c r="T60" s="289"/>
      <c r="U60" s="241"/>
      <c r="V60" s="292"/>
      <c r="W60" s="292"/>
      <c r="X60" s="332"/>
      <c r="Y60" s="669"/>
      <c r="Z60" s="289"/>
      <c r="AA60" s="241"/>
      <c r="AB60" s="292"/>
      <c r="AC60" s="241"/>
      <c r="AD60" s="214"/>
      <c r="AE60" s="286"/>
      <c r="AF60" s="289"/>
      <c r="AG60" s="241"/>
      <c r="AH60" s="241"/>
      <c r="AI60" s="214"/>
      <c r="AJ60" s="259"/>
      <c r="AK60" s="306"/>
      <c r="AL60" s="307"/>
      <c r="AM60" s="214"/>
      <c r="AN60" s="332"/>
      <c r="AO60" s="259"/>
      <c r="AP60" s="985"/>
      <c r="AQ60" s="241"/>
      <c r="AR60" s="215"/>
      <c r="AS60" s="219"/>
      <c r="AT60" s="312"/>
      <c r="AU60" s="313"/>
      <c r="AV60" s="313"/>
      <c r="AW60" s="313"/>
      <c r="AX60" s="314"/>
      <c r="AY60" s="203"/>
      <c r="AZ60" s="315"/>
      <c r="BA60" s="317"/>
      <c r="BB60" s="321"/>
      <c r="BC60" s="317"/>
      <c r="BD60" s="317"/>
      <c r="BE60" s="322"/>
      <c r="BF60" s="131"/>
      <c r="BG60" s="259">
        <f>(BG59-AD59-X59)</f>
        <v>0</v>
      </c>
      <c r="BH60" s="1359" t="s">
        <v>414</v>
      </c>
      <c r="BI60" s="1359" t="s">
        <v>412</v>
      </c>
      <c r="BJ60" s="1077"/>
      <c r="BK60" s="1359" t="s">
        <v>413</v>
      </c>
      <c r="BL60" s="1077"/>
      <c r="BM60" s="477"/>
      <c r="BN60" s="247" t="s">
        <v>100</v>
      </c>
      <c r="BO60" s="477" t="s">
        <v>102</v>
      </c>
      <c r="BP60" s="217"/>
    </row>
    <row r="61" spans="1:71" s="218" customFormat="1" ht="30.75" customHeight="1" x14ac:dyDescent="0.25">
      <c r="A61" s="1176"/>
      <c r="B61" s="239" t="s">
        <v>207</v>
      </c>
      <c r="C61" s="271"/>
      <c r="D61" s="249" t="s">
        <v>220</v>
      </c>
      <c r="E61" s="249"/>
      <c r="F61" s="269"/>
      <c r="G61" s="928"/>
      <c r="H61" s="934" t="s">
        <v>219</v>
      </c>
      <c r="I61" s="922"/>
      <c r="J61" s="940" t="s">
        <v>219</v>
      </c>
      <c r="K61" s="277"/>
      <c r="L61" s="279" t="s">
        <v>220</v>
      </c>
      <c r="M61" s="281"/>
      <c r="N61" s="240"/>
      <c r="O61" s="283"/>
      <c r="P61" s="293" t="s">
        <v>219</v>
      </c>
      <c r="Q61" s="284"/>
      <c r="R61" s="284" t="s">
        <v>219</v>
      </c>
      <c r="S61" s="287"/>
      <c r="T61" s="290"/>
      <c r="U61" s="284"/>
      <c r="V61" s="293"/>
      <c r="W61" s="293"/>
      <c r="X61" s="332" t="s">
        <v>360</v>
      </c>
      <c r="Y61" s="669"/>
      <c r="Z61" s="289"/>
      <c r="AA61" s="241"/>
      <c r="AB61" s="292"/>
      <c r="AC61" s="241"/>
      <c r="AD61" s="214" t="s">
        <v>360</v>
      </c>
      <c r="AE61" s="286"/>
      <c r="AF61" s="289"/>
      <c r="AG61" s="241"/>
      <c r="AH61" s="241"/>
      <c r="AI61" s="214"/>
      <c r="AJ61" s="259"/>
      <c r="AK61" s="306"/>
      <c r="AL61" s="307"/>
      <c r="AM61" s="214"/>
      <c r="AN61" s="332"/>
      <c r="AO61" s="259"/>
      <c r="AP61" s="943"/>
      <c r="AQ61" s="241"/>
      <c r="AR61" s="215"/>
      <c r="AS61" s="311" t="s">
        <v>362</v>
      </c>
      <c r="AT61" s="531"/>
      <c r="AU61" s="532"/>
      <c r="AV61" s="532"/>
      <c r="AW61" s="532"/>
      <c r="AX61" s="314"/>
      <c r="AY61" s="533"/>
      <c r="AZ61" s="315"/>
      <c r="BA61" s="317"/>
      <c r="BB61" s="321" t="s">
        <v>361</v>
      </c>
      <c r="BC61" s="317"/>
      <c r="BD61" s="317"/>
      <c r="BE61" s="322"/>
      <c r="BF61" s="131"/>
      <c r="BG61" s="259" t="s">
        <v>360</v>
      </c>
      <c r="BH61" s="1360"/>
      <c r="BI61" s="1360"/>
      <c r="BJ61" s="1078"/>
      <c r="BK61" s="1360"/>
      <c r="BL61" s="1078" t="s">
        <v>358</v>
      </c>
      <c r="BM61" s="284" t="s">
        <v>358</v>
      </c>
      <c r="BN61" s="327" t="s">
        <v>359</v>
      </c>
      <c r="BO61" s="256" t="s">
        <v>359</v>
      </c>
      <c r="BP61" s="217"/>
    </row>
    <row r="62" spans="1:71" s="218" customFormat="1" ht="15" x14ac:dyDescent="0.25">
      <c r="A62" s="1176"/>
      <c r="B62" s="239" t="s">
        <v>208</v>
      </c>
      <c r="C62" s="271"/>
      <c r="D62" s="393">
        <f>'EF Tables'!G17</f>
        <v>6425.2276354292335</v>
      </c>
      <c r="E62" s="249"/>
      <c r="F62" s="270"/>
      <c r="G62" s="929"/>
      <c r="H62" s="935">
        <v>4.3089549637508835</v>
      </c>
      <c r="I62" s="923"/>
      <c r="J62" s="941">
        <v>0.76393201937416344</v>
      </c>
      <c r="K62" s="277"/>
      <c r="L62" s="618">
        <f>'EF Tables'!G26</f>
        <v>7267.7591501977295</v>
      </c>
      <c r="M62" s="281"/>
      <c r="N62" s="240"/>
      <c r="O62" s="283"/>
      <c r="P62" s="293">
        <v>4.3089549637508835</v>
      </c>
      <c r="Q62" s="284"/>
      <c r="R62" s="293">
        <v>0.76393201937416344</v>
      </c>
      <c r="S62" s="287"/>
      <c r="T62" s="290"/>
      <c r="U62" s="284"/>
      <c r="V62" s="293"/>
      <c r="W62" s="293"/>
      <c r="X62" s="332">
        <f>'EF Tables'!$C$8</f>
        <v>73352.021204648554</v>
      </c>
      <c r="Y62" s="669"/>
      <c r="Z62" s="289"/>
      <c r="AA62" s="241"/>
      <c r="AB62" s="292"/>
      <c r="AC62" s="241"/>
      <c r="AD62" s="214">
        <f>'EF Tables'!$C$8</f>
        <v>73352.021204648554</v>
      </c>
      <c r="AE62" s="286"/>
      <c r="AF62" s="289"/>
      <c r="AG62" s="241"/>
      <c r="AH62" s="241"/>
      <c r="AI62" s="214"/>
      <c r="AJ62" s="259"/>
      <c r="AK62" s="306"/>
      <c r="AL62" s="307"/>
      <c r="AM62" s="214"/>
      <c r="AN62" s="332"/>
      <c r="AO62" s="259"/>
      <c r="AP62" s="943"/>
      <c r="AQ62" s="241"/>
      <c r="AR62" s="215"/>
      <c r="AS62" s="966">
        <f>'EF Tables'!$F$58</f>
        <v>173.97791972279052</v>
      </c>
      <c r="AT62" s="531"/>
      <c r="AU62" s="532"/>
      <c r="AV62" s="532"/>
      <c r="AW62" s="532"/>
      <c r="AX62" s="314"/>
      <c r="AY62" s="533"/>
      <c r="AZ62" s="315"/>
      <c r="BA62" s="317"/>
      <c r="BB62" s="321">
        <v>1207.0688246826328</v>
      </c>
      <c r="BC62" s="317"/>
      <c r="BD62" s="317"/>
      <c r="BE62" s="322"/>
      <c r="BF62" s="131"/>
      <c r="BG62" s="259">
        <f>'EF Tables'!$C$7</f>
        <v>73364.594643031145</v>
      </c>
      <c r="BH62" s="1087"/>
      <c r="BI62" s="1087"/>
      <c r="BJ62" s="1078"/>
      <c r="BK62" s="1087"/>
      <c r="BL62" s="1078">
        <f>HLOOKUP($BM$29,'EF Tables'!$C$2:$AH$5,2,FALSE)</f>
        <v>228.79186984820856</v>
      </c>
      <c r="BM62" s="350">
        <v>0</v>
      </c>
      <c r="BN62" s="616">
        <f>'EF Tables'!$H$45</f>
        <v>0.41350060967730418</v>
      </c>
      <c r="BO62" s="617">
        <f>'EF Tables'!$H$47</f>
        <v>8.9848745246195835E-2</v>
      </c>
      <c r="BP62" s="217"/>
    </row>
    <row r="63" spans="1:71" s="218" customFormat="1" ht="18.75" thickBot="1" x14ac:dyDescent="0.3">
      <c r="A63" s="1176"/>
      <c r="B63" s="242" t="s">
        <v>363</v>
      </c>
      <c r="C63" s="395"/>
      <c r="D63" s="396">
        <f>D57*D62</f>
        <v>0</v>
      </c>
      <c r="E63" s="375"/>
      <c r="F63" s="376"/>
      <c r="G63" s="930"/>
      <c r="H63" s="936">
        <f>G57*H57*H62</f>
        <v>0</v>
      </c>
      <c r="I63" s="924"/>
      <c r="J63" s="942">
        <f>I57*J57*J62</f>
        <v>0</v>
      </c>
      <c r="K63" s="336"/>
      <c r="L63" s="337">
        <f>L57*L62</f>
        <v>0</v>
      </c>
      <c r="M63" s="375"/>
      <c r="N63" s="243"/>
      <c r="O63" s="260"/>
      <c r="P63" s="244">
        <f>O57*P57*P62</f>
        <v>0</v>
      </c>
      <c r="Q63" s="244"/>
      <c r="R63" s="244">
        <f>Q57*R57*R62</f>
        <v>0</v>
      </c>
      <c r="S63" s="377"/>
      <c r="T63" s="378"/>
      <c r="U63" s="244"/>
      <c r="V63" s="244"/>
      <c r="W63" s="244"/>
      <c r="X63" s="383">
        <f>X59*X62</f>
        <v>0</v>
      </c>
      <c r="Y63" s="670"/>
      <c r="Z63" s="378"/>
      <c r="AA63" s="244"/>
      <c r="AB63" s="379"/>
      <c r="AC63" s="244"/>
      <c r="AD63" s="380">
        <f>AD59*AD62</f>
        <v>0</v>
      </c>
      <c r="AE63" s="377"/>
      <c r="AF63" s="378"/>
      <c r="AG63" s="244"/>
      <c r="AH63" s="244"/>
      <c r="AI63" s="380"/>
      <c r="AJ63" s="260"/>
      <c r="AK63" s="381"/>
      <c r="AL63" s="382"/>
      <c r="AM63" s="380"/>
      <c r="AN63" s="383"/>
      <c r="AO63" s="260"/>
      <c r="AP63" s="378"/>
      <c r="AQ63" s="244"/>
      <c r="AR63" s="243"/>
      <c r="AS63" s="369">
        <f>AS57*AS62*AX57</f>
        <v>0</v>
      </c>
      <c r="AT63" s="534"/>
      <c r="AU63" s="535"/>
      <c r="AV63" s="535"/>
      <c r="AW63" s="535"/>
      <c r="AX63" s="536"/>
      <c r="AY63" s="537"/>
      <c r="AZ63" s="538"/>
      <c r="BA63" s="539"/>
      <c r="BB63" s="708">
        <f>BB57*BB62</f>
        <v>0</v>
      </c>
      <c r="BC63" s="539"/>
      <c r="BD63" s="539"/>
      <c r="BE63" s="709"/>
      <c r="BF63" s="131"/>
      <c r="BG63" s="260">
        <f>BG60*BG62</f>
        <v>0</v>
      </c>
      <c r="BH63" s="1079">
        <f>BH59*BH62</f>
        <v>0</v>
      </c>
      <c r="BI63" s="1079">
        <f>BI58*BI62</f>
        <v>0</v>
      </c>
      <c r="BJ63" s="1079"/>
      <c r="BK63" s="1079">
        <f>BK57*BK62*BI58</f>
        <v>0</v>
      </c>
      <c r="BL63" s="1079">
        <f>BL57*BL62</f>
        <v>0</v>
      </c>
      <c r="BM63" s="243">
        <f>BM57*BM62</f>
        <v>0</v>
      </c>
      <c r="BN63" s="614">
        <f>AX57*BO35*BN62</f>
        <v>0</v>
      </c>
      <c r="BO63" s="615">
        <f>AX57*BO33*BO62</f>
        <v>0</v>
      </c>
      <c r="BP63" s="217"/>
      <c r="BQ63" s="217"/>
      <c r="BR63" s="217"/>
      <c r="BS63" s="217"/>
    </row>
    <row r="64" spans="1:71" s="218" customFormat="1" ht="15.75" thickBot="1" x14ac:dyDescent="0.3">
      <c r="B64" s="323"/>
      <c r="C64" s="106"/>
      <c r="D64" s="748"/>
      <c r="E64" s="323"/>
      <c r="F64" s="355"/>
      <c r="G64" s="355"/>
      <c r="H64" s="356"/>
      <c r="I64" s="356"/>
      <c r="J64" s="356"/>
      <c r="K64" s="357"/>
      <c r="L64" s="358"/>
      <c r="M64" s="323"/>
      <c r="N64" s="359"/>
      <c r="O64" s="359"/>
      <c r="P64" s="359"/>
      <c r="Q64" s="712"/>
      <c r="R64" s="359"/>
      <c r="S64" s="360"/>
      <c r="T64" s="749"/>
      <c r="U64" s="359"/>
      <c r="V64" s="712"/>
      <c r="W64" s="359"/>
      <c r="X64" s="359"/>
      <c r="Y64" s="361"/>
      <c r="Z64" s="749"/>
      <c r="AA64" s="359"/>
      <c r="AB64" s="750"/>
      <c r="AC64" s="359"/>
      <c r="AD64" s="359"/>
      <c r="AE64" s="360"/>
      <c r="AF64" s="360"/>
      <c r="AG64" s="359"/>
      <c r="AH64" s="359"/>
      <c r="AI64" s="359"/>
      <c r="AJ64" s="359"/>
      <c r="AK64" s="363"/>
      <c r="AL64" s="364"/>
      <c r="AM64" s="359"/>
      <c r="AN64" s="359"/>
      <c r="AO64" s="359"/>
      <c r="AP64" s="360"/>
      <c r="AQ64" s="359"/>
      <c r="AR64" s="359"/>
      <c r="AS64" s="220"/>
      <c r="AT64" s="543"/>
      <c r="AU64" s="751"/>
      <c r="AV64" s="544"/>
      <c r="AW64" s="544"/>
      <c r="AX64" s="701"/>
      <c r="AY64" s="220"/>
      <c r="AZ64" s="541"/>
      <c r="BA64" s="542"/>
      <c r="BB64" s="541"/>
      <c r="BC64" s="752"/>
      <c r="BD64" s="542"/>
      <c r="BE64" s="542"/>
      <c r="BF64" s="131"/>
      <c r="BG64" s="359"/>
      <c r="BH64" s="359"/>
      <c r="BI64" s="359"/>
      <c r="BJ64" s="359"/>
      <c r="BK64" s="359"/>
      <c r="BL64" s="359"/>
      <c r="BM64" s="359"/>
      <c r="BN64" s="676"/>
      <c r="BO64" s="677"/>
      <c r="BP64" s="217"/>
      <c r="BQ64" s="217"/>
      <c r="BR64" s="217"/>
      <c r="BS64" s="217"/>
    </row>
    <row r="65" spans="1:74" s="218" customFormat="1" ht="21.75" customHeight="1" thickBot="1" x14ac:dyDescent="0.3">
      <c r="B65" s="1345" t="s">
        <v>346</v>
      </c>
      <c r="C65" s="1346"/>
      <c r="D65" s="1346"/>
      <c r="E65" s="1346"/>
      <c r="F65" s="1346"/>
      <c r="G65" s="1346"/>
      <c r="H65" s="1346"/>
      <c r="I65" s="1346"/>
      <c r="J65" s="1346"/>
      <c r="K65" s="1346"/>
      <c r="L65" s="1346"/>
      <c r="M65" s="1346"/>
      <c r="N65" s="1346"/>
      <c r="O65" s="1346"/>
      <c r="P65" s="1346"/>
      <c r="Q65" s="1346"/>
      <c r="R65" s="1346"/>
      <c r="S65" s="1346"/>
      <c r="T65" s="1346"/>
      <c r="U65" s="1346"/>
      <c r="V65" s="1346"/>
      <c r="W65" s="1346"/>
      <c r="X65" s="1346"/>
      <c r="Y65" s="1346"/>
      <c r="Z65" s="1346"/>
      <c r="AA65" s="1346"/>
      <c r="AB65" s="1346"/>
      <c r="AC65" s="1346"/>
      <c r="AD65" s="1346"/>
      <c r="AE65" s="1346"/>
      <c r="AF65" s="1346"/>
      <c r="AG65" s="1346"/>
      <c r="AH65" s="1346"/>
      <c r="AI65" s="1346"/>
      <c r="AJ65" s="1346"/>
      <c r="AK65" s="1346"/>
      <c r="AL65" s="1346"/>
      <c r="AM65" s="1346"/>
      <c r="AN65" s="1346"/>
      <c r="AO65" s="1346"/>
      <c r="AP65" s="1346"/>
      <c r="AQ65" s="1346"/>
      <c r="AR65" s="1346"/>
      <c r="AS65" s="1346"/>
      <c r="AT65" s="1346"/>
      <c r="AU65" s="1346"/>
      <c r="AV65" s="1346"/>
      <c r="AW65" s="1346"/>
      <c r="AX65" s="1346"/>
      <c r="AY65" s="1346"/>
      <c r="AZ65" s="1346"/>
      <c r="BA65" s="1346"/>
      <c r="BB65" s="1346"/>
      <c r="BC65" s="1346"/>
      <c r="BD65" s="1346"/>
      <c r="BE65" s="1346"/>
      <c r="BF65" s="1346"/>
      <c r="BG65" s="1346"/>
      <c r="BH65" s="1346"/>
      <c r="BI65" s="1346"/>
      <c r="BJ65" s="1346"/>
      <c r="BK65" s="1346"/>
      <c r="BL65" s="1346"/>
      <c r="BM65" s="1346"/>
      <c r="BN65" s="1346"/>
      <c r="BO65" s="1346"/>
      <c r="BP65" s="1346"/>
      <c r="BQ65" s="1347"/>
      <c r="BR65" s="769"/>
      <c r="BS65" s="217"/>
    </row>
    <row r="66" spans="1:74" s="218" customFormat="1" ht="15.75" thickBot="1" x14ac:dyDescent="0.3">
      <c r="B66" s="1141"/>
      <c r="C66" s="1142"/>
      <c r="D66" s="1142"/>
      <c r="E66" s="1142"/>
      <c r="F66" s="1142"/>
      <c r="G66" s="1142"/>
      <c r="H66" s="1142"/>
      <c r="I66" s="1143"/>
      <c r="J66" s="1143"/>
      <c r="K66" s="1142"/>
      <c r="L66" s="1142"/>
      <c r="M66" s="1142"/>
      <c r="N66" s="1142"/>
      <c r="O66" s="1142"/>
      <c r="P66" s="1142"/>
      <c r="Q66" s="712"/>
      <c r="R66" s="1142"/>
      <c r="S66" s="1142"/>
      <c r="T66" s="1142"/>
      <c r="U66" s="1142"/>
      <c r="V66" s="1142"/>
      <c r="W66" s="1142"/>
      <c r="X66" s="1142"/>
      <c r="Y66" s="1142"/>
      <c r="Z66" s="1142"/>
      <c r="AA66" s="1142"/>
      <c r="AB66" s="1142"/>
      <c r="AC66" s="712"/>
      <c r="AD66" s="712"/>
      <c r="AE66" s="749"/>
      <c r="AF66" s="1144"/>
      <c r="AG66" s="712"/>
      <c r="AH66" s="712"/>
      <c r="AI66" s="712"/>
      <c r="AJ66" s="712"/>
      <c r="AK66" s="1145"/>
      <c r="AL66" s="1146"/>
      <c r="AM66" s="712"/>
      <c r="AN66" s="712"/>
      <c r="AO66" s="1142"/>
      <c r="AP66" s="1142"/>
      <c r="AQ66" s="1142"/>
      <c r="AR66" s="1142"/>
      <c r="AS66" s="1142"/>
      <c r="AT66" s="1142"/>
      <c r="AU66" s="1142"/>
      <c r="AV66" s="1142"/>
      <c r="AW66" s="1142"/>
      <c r="AX66" s="1142"/>
      <c r="AY66" s="1142"/>
      <c r="AZ66" s="1142"/>
      <c r="BA66" s="1142"/>
      <c r="BB66" s="1142"/>
      <c r="BC66" s="1142"/>
      <c r="BD66" s="1142"/>
      <c r="BE66" s="1142"/>
      <c r="BF66" s="1147"/>
      <c r="BG66" s="1142"/>
      <c r="BH66" s="1142"/>
      <c r="BI66" s="1142"/>
      <c r="BJ66" s="1142"/>
      <c r="BK66" s="1142"/>
      <c r="BL66" s="1142"/>
      <c r="BM66" s="1142"/>
      <c r="BN66" s="1142"/>
      <c r="BO66" s="1142"/>
      <c r="BP66" s="1154"/>
      <c r="BQ66" s="1148"/>
      <c r="BR66" s="217"/>
      <c r="BS66" s="217"/>
    </row>
    <row r="67" spans="1:74" s="218" customFormat="1" ht="33" customHeight="1" thickBot="1" x14ac:dyDescent="0.3">
      <c r="B67" s="703"/>
      <c r="C67" s="106"/>
      <c r="D67" s="354"/>
      <c r="E67" s="323"/>
      <c r="F67" s="355"/>
      <c r="G67" s="355"/>
      <c r="H67" s="356"/>
      <c r="I67" s="356"/>
      <c r="J67" s="356"/>
      <c r="K67" s="357"/>
      <c r="L67" s="358"/>
      <c r="M67" s="323"/>
      <c r="N67" s="359"/>
      <c r="O67" s="757" t="s">
        <v>319</v>
      </c>
      <c r="P67" s="755"/>
      <c r="Q67" s="758"/>
      <c r="R67" s="759" t="s">
        <v>323</v>
      </c>
      <c r="S67" s="758"/>
      <c r="T67" s="759" t="s">
        <v>320</v>
      </c>
      <c r="U67" s="758"/>
      <c r="V67" s="760" t="s">
        <v>321</v>
      </c>
      <c r="W67" s="761"/>
      <c r="X67" s="759" t="s">
        <v>322</v>
      </c>
      <c r="Y67" s="756"/>
      <c r="Z67" s="217"/>
      <c r="AA67" s="217"/>
      <c r="AB67" s="753"/>
      <c r="AC67" s="359"/>
      <c r="AD67" s="1272" t="s">
        <v>325</v>
      </c>
      <c r="AE67" s="1273"/>
      <c r="AF67" s="1273"/>
      <c r="AG67" s="1273"/>
      <c r="AH67" s="1273"/>
      <c r="AI67" s="1273"/>
      <c r="AJ67" s="1273"/>
      <c r="AK67" s="1274"/>
      <c r="AL67" s="1375" t="s">
        <v>440</v>
      </c>
      <c r="AM67" s="1376"/>
      <c r="AN67" s="1340" t="s">
        <v>441</v>
      </c>
      <c r="AO67" s="1341"/>
      <c r="AP67" s="217"/>
      <c r="AQ67" s="217"/>
      <c r="AR67" s="217"/>
      <c r="AS67" s="217"/>
      <c r="AT67" s="753"/>
      <c r="AU67" s="753"/>
      <c r="AV67" s="753"/>
      <c r="AW67" s="753"/>
      <c r="AX67" s="757" t="s">
        <v>389</v>
      </c>
      <c r="AY67" s="755"/>
      <c r="AZ67" s="755"/>
      <c r="BA67" s="756"/>
      <c r="BB67" s="1151" t="s">
        <v>387</v>
      </c>
      <c r="BC67" s="1152"/>
      <c r="BD67" s="1152"/>
      <c r="BE67" s="1153"/>
      <c r="BF67" s="1151" t="s">
        <v>394</v>
      </c>
      <c r="BG67" s="1152"/>
      <c r="BH67" s="1152"/>
      <c r="BI67" s="1153"/>
      <c r="BP67" s="1080"/>
      <c r="BQ67" s="1081"/>
    </row>
    <row r="68" spans="1:74" s="218" customFormat="1" ht="15" customHeight="1" x14ac:dyDescent="0.25">
      <c r="B68" s="707"/>
      <c r="C68" s="1293" t="s">
        <v>314</v>
      </c>
      <c r="D68" s="1294"/>
      <c r="E68" s="1291" t="s">
        <v>317</v>
      </c>
      <c r="F68" s="1292"/>
      <c r="G68" s="1351" t="s">
        <v>318</v>
      </c>
      <c r="H68" s="1352"/>
      <c r="I68" s="1373" t="s">
        <v>315</v>
      </c>
      <c r="J68" s="1374"/>
      <c r="K68" s="1291" t="s">
        <v>316</v>
      </c>
      <c r="L68" s="1292"/>
      <c r="M68" s="1350" t="s">
        <v>416</v>
      </c>
      <c r="N68" s="1344"/>
      <c r="O68" s="694" t="s">
        <v>296</v>
      </c>
      <c r="P68" s="394" t="s">
        <v>295</v>
      </c>
      <c r="Q68" s="695" t="s">
        <v>297</v>
      </c>
      <c r="R68" s="1097" t="s">
        <v>92</v>
      </c>
      <c r="S68" s="540" t="s">
        <v>131</v>
      </c>
      <c r="T68" s="1097" t="s">
        <v>93</v>
      </c>
      <c r="U68" s="540" t="s">
        <v>131</v>
      </c>
      <c r="V68" s="697" t="s">
        <v>282</v>
      </c>
      <c r="W68" s="367"/>
      <c r="X68" s="359"/>
      <c r="Y68" s="696"/>
      <c r="Z68" s="1342" t="s">
        <v>324</v>
      </c>
      <c r="AA68" s="1343"/>
      <c r="AB68" s="1343"/>
      <c r="AC68" s="1344"/>
      <c r="AD68" s="687" t="s">
        <v>335</v>
      </c>
      <c r="AE68" s="819"/>
      <c r="AF68" s="688" t="s">
        <v>92</v>
      </c>
      <c r="AG68" s="813" t="s">
        <v>95</v>
      </c>
      <c r="AH68" s="700" t="s">
        <v>62</v>
      </c>
      <c r="AI68" s="688" t="s">
        <v>93</v>
      </c>
      <c r="AJ68" s="812" t="s">
        <v>95</v>
      </c>
      <c r="AK68" s="702" t="s">
        <v>62</v>
      </c>
      <c r="AL68" s="762"/>
      <c r="AM68" s="815" t="s">
        <v>215</v>
      </c>
      <c r="AN68" s="1098"/>
      <c r="AO68" s="814" t="s">
        <v>215</v>
      </c>
      <c r="AP68" s="1342" t="s">
        <v>326</v>
      </c>
      <c r="AQ68" s="1343"/>
      <c r="AR68" s="1343"/>
      <c r="AS68" s="1344"/>
      <c r="AT68" s="1342" t="s">
        <v>327</v>
      </c>
      <c r="AU68" s="1343"/>
      <c r="AV68" s="1343"/>
      <c r="AW68" s="1344"/>
      <c r="AX68" s="1090" t="s">
        <v>92</v>
      </c>
      <c r="AY68" s="1091"/>
      <c r="AZ68" s="1092" t="s">
        <v>93</v>
      </c>
      <c r="BA68" s="1093"/>
      <c r="BB68" s="703" t="s">
        <v>92</v>
      </c>
      <c r="BC68" s="1091"/>
      <c r="BD68" s="753" t="s">
        <v>93</v>
      </c>
      <c r="BE68" s="1081"/>
      <c r="BF68" s="703" t="s">
        <v>92</v>
      </c>
      <c r="BG68" s="1096"/>
      <c r="BH68" s="753" t="s">
        <v>93</v>
      </c>
      <c r="BI68" s="830"/>
      <c r="BJ68" s="1151" t="s">
        <v>328</v>
      </c>
      <c r="BK68" s="1152"/>
      <c r="BL68" s="1152"/>
      <c r="BM68" s="1153"/>
      <c r="BN68" s="1151" t="s">
        <v>329</v>
      </c>
      <c r="BO68" s="1152"/>
      <c r="BP68" s="1152"/>
      <c r="BQ68" s="1153"/>
    </row>
    <row r="69" spans="1:74" s="218" customFormat="1" ht="30" x14ac:dyDescent="0.25">
      <c r="B69" s="754"/>
      <c r="C69" s="717" t="s">
        <v>280</v>
      </c>
      <c r="D69" s="683">
        <f>IFERROR(D57/(D57+L57),0)</f>
        <v>0</v>
      </c>
      <c r="E69" s="1099" t="s">
        <v>92</v>
      </c>
      <c r="F69" s="825" t="s">
        <v>355</v>
      </c>
      <c r="G69" s="1100" t="s">
        <v>92</v>
      </c>
      <c r="H69" s="824" t="s">
        <v>215</v>
      </c>
      <c r="I69" s="720" t="s">
        <v>281</v>
      </c>
      <c r="J69" s="683">
        <f>IFERROR(L57/(L57+D57),0)</f>
        <v>0</v>
      </c>
      <c r="K69" s="1099" t="s">
        <v>93</v>
      </c>
      <c r="L69" s="825" t="s">
        <v>215</v>
      </c>
      <c r="M69" s="1100" t="s">
        <v>93</v>
      </c>
      <c r="N69" s="823" t="s">
        <v>215</v>
      </c>
      <c r="O69" s="689" t="s">
        <v>271</v>
      </c>
      <c r="P69" s="725">
        <f>T57*(1-W57)</f>
        <v>0</v>
      </c>
      <c r="Q69" s="690">
        <f>P69*2000</f>
        <v>0</v>
      </c>
      <c r="R69" s="1097" t="s">
        <v>271</v>
      </c>
      <c r="S69" s="723">
        <f>IFERROR(P69*$D$69*2000,0)</f>
        <v>0</v>
      </c>
      <c r="T69" s="1097" t="s">
        <v>271</v>
      </c>
      <c r="U69" s="723">
        <f>IFERROR(P69*$J$69*2000,0)</f>
        <v>0</v>
      </c>
      <c r="V69" s="437" t="s">
        <v>92</v>
      </c>
      <c r="W69" s="394" t="s">
        <v>215</v>
      </c>
      <c r="X69" s="1097" t="s">
        <v>93</v>
      </c>
      <c r="Y69" s="822" t="s">
        <v>215</v>
      </c>
      <c r="Z69" s="831" t="s">
        <v>92</v>
      </c>
      <c r="AA69" s="821" t="s">
        <v>215</v>
      </c>
      <c r="AB69" s="1099" t="s">
        <v>93</v>
      </c>
      <c r="AC69" s="820" t="s">
        <v>215</v>
      </c>
      <c r="AD69" s="694" t="s">
        <v>270</v>
      </c>
      <c r="AE69" s="729">
        <f>IFERROR((AX57*D69)-(AE72*D69),0)</f>
        <v>0</v>
      </c>
      <c r="AF69" s="1097" t="s">
        <v>271</v>
      </c>
      <c r="AG69" s="368">
        <f>IFERROR(AE69*S69/S72,0)</f>
        <v>0</v>
      </c>
      <c r="AH69" s="732">
        <f>IFERROR(AG69*Fuel_Specs!B8/1000000*Fuel_Specs!H40,0)</f>
        <v>0</v>
      </c>
      <c r="AI69" s="1097" t="s">
        <v>271</v>
      </c>
      <c r="AJ69" s="733">
        <f>IFERROR(AE70*U69/U72,0)</f>
        <v>0</v>
      </c>
      <c r="AK69" s="735">
        <f>IFERROR(AJ69*Fuel_Specs!B8/1000000*Fuel_Specs!H40,0)</f>
        <v>0</v>
      </c>
      <c r="AL69" s="763" t="s">
        <v>331</v>
      </c>
      <c r="AM69" s="737">
        <f>IFERROR(BG63*AE72/AX57,0)</f>
        <v>0</v>
      </c>
      <c r="AN69" s="766" t="s">
        <v>332</v>
      </c>
      <c r="AO69" s="742">
        <f>IFERROR(AE72*BN62*BO35,0)</f>
        <v>0</v>
      </c>
      <c r="AP69" s="743" t="s">
        <v>92</v>
      </c>
      <c r="AQ69" s="817" t="s">
        <v>215</v>
      </c>
      <c r="AR69" s="1099" t="s">
        <v>93</v>
      </c>
      <c r="AS69" s="818" t="s">
        <v>215</v>
      </c>
      <c r="AT69" s="743" t="s">
        <v>92</v>
      </c>
      <c r="AU69" s="817" t="s">
        <v>334</v>
      </c>
      <c r="AV69" s="1099" t="s">
        <v>93</v>
      </c>
      <c r="AW69" s="816" t="s">
        <v>215</v>
      </c>
      <c r="AX69" s="703" t="s">
        <v>386</v>
      </c>
      <c r="AY69" s="1088">
        <f>IFERROR(BH63*AG69/AX57,0)</f>
        <v>0</v>
      </c>
      <c r="AZ69" s="753" t="s">
        <v>386</v>
      </c>
      <c r="BA69" s="830">
        <f>IFERROR(BH63*AJ69/AX57,0)</f>
        <v>0</v>
      </c>
      <c r="BB69" s="703" t="s">
        <v>386</v>
      </c>
      <c r="BC69" s="1088">
        <f>IFERROR($BI$63*AG69/$AX$57,0)</f>
        <v>0</v>
      </c>
      <c r="BD69" s="753" t="s">
        <v>386</v>
      </c>
      <c r="BE69" s="1081">
        <f>IFERROR($BI$63*AJ69/$AX$57,0)</f>
        <v>0</v>
      </c>
      <c r="BF69" s="703" t="s">
        <v>386</v>
      </c>
      <c r="BG69" s="1088">
        <f>IFERROR($BK$63*AG69/$AX$57,0)</f>
        <v>0</v>
      </c>
      <c r="BH69" s="753" t="s">
        <v>386</v>
      </c>
      <c r="BI69" s="830">
        <f>IFERROR($BK$63*AJ69/$AX$57,0)</f>
        <v>0</v>
      </c>
      <c r="BJ69" s="743" t="s">
        <v>92</v>
      </c>
      <c r="BK69" s="817" t="s">
        <v>215</v>
      </c>
      <c r="BL69" s="1099" t="s">
        <v>93</v>
      </c>
      <c r="BM69" s="816" t="s">
        <v>215</v>
      </c>
      <c r="BN69" s="743" t="s">
        <v>92</v>
      </c>
      <c r="BO69" s="817" t="s">
        <v>215</v>
      </c>
      <c r="BP69" s="1099" t="s">
        <v>93</v>
      </c>
      <c r="BQ69" s="816" t="s">
        <v>215</v>
      </c>
    </row>
    <row r="70" spans="1:74" s="218" customFormat="1" ht="30" x14ac:dyDescent="0.25">
      <c r="B70" s="703"/>
      <c r="C70" s="678"/>
      <c r="D70" s="680"/>
      <c r="E70" s="1101" t="s">
        <v>271</v>
      </c>
      <c r="F70" s="713">
        <f>IFERROR(D63*AG69/AE69,0)</f>
        <v>0</v>
      </c>
      <c r="G70" s="718" t="s">
        <v>271</v>
      </c>
      <c r="H70" s="715">
        <f>IFERROR((H63+J63+'EF Tables'!D31)*AG69/AE69,0)</f>
        <v>0</v>
      </c>
      <c r="I70" s="684"/>
      <c r="J70" s="675"/>
      <c r="K70" s="1101" t="s">
        <v>271</v>
      </c>
      <c r="L70" s="723">
        <f>IFERROR(L63*AJ69/AE70,0)</f>
        <v>0</v>
      </c>
      <c r="M70" s="718" t="s">
        <v>271</v>
      </c>
      <c r="N70" s="721">
        <f>IFERROR((P63+R63+'EF Tables'!D36)*AJ69/AE70,0)</f>
        <v>0</v>
      </c>
      <c r="O70" s="689" t="s">
        <v>273</v>
      </c>
      <c r="P70" s="725">
        <f>Z57*(1-AC57)</f>
        <v>0</v>
      </c>
      <c r="Q70" s="690">
        <f t="shared" ref="Q70:Q71" si="13">P70*2000</f>
        <v>0</v>
      </c>
      <c r="R70" s="1097" t="s">
        <v>273</v>
      </c>
      <c r="S70" s="723">
        <f>IFERROR(P70*$D$69*2000,0)</f>
        <v>0</v>
      </c>
      <c r="T70" s="1097" t="s">
        <v>273</v>
      </c>
      <c r="U70" s="723">
        <f>IFERROR(P70*$J$69*2000,0)</f>
        <v>0</v>
      </c>
      <c r="V70" s="437" t="s">
        <v>271</v>
      </c>
      <c r="W70" s="725">
        <f>IFERROR(X$63*S69/Q69,0)</f>
        <v>0</v>
      </c>
      <c r="X70" s="1097" t="s">
        <v>271</v>
      </c>
      <c r="Y70" s="721">
        <f>IFERROR(X63*U69/Q69,0)</f>
        <v>0</v>
      </c>
      <c r="Z70" s="694" t="s">
        <v>271</v>
      </c>
      <c r="AA70" s="727">
        <f>IFERROR(AS63*S69/Q72,0)</f>
        <v>0</v>
      </c>
      <c r="AB70" s="1101" t="s">
        <v>271</v>
      </c>
      <c r="AC70" s="721">
        <f>IFERROR(AS63*U69/Q72,0)</f>
        <v>0</v>
      </c>
      <c r="AD70" s="694" t="s">
        <v>269</v>
      </c>
      <c r="AE70" s="729">
        <f>IFERROR((AX57*J69)-(AE72*J69),0)</f>
        <v>0</v>
      </c>
      <c r="AF70" s="1097" t="s">
        <v>273</v>
      </c>
      <c r="AG70" s="368">
        <f>IFERROR(AE69*S70/S72,0)</f>
        <v>0</v>
      </c>
      <c r="AH70" s="732">
        <f>IFERROR(AG70*Fuel_Specs!B8/1000000*Fuel_Specs!H40,0)</f>
        <v>0</v>
      </c>
      <c r="AI70" s="1097" t="s">
        <v>273</v>
      </c>
      <c r="AJ70" s="733">
        <f>IFERROR(AE70*U70/U72,0)</f>
        <v>0</v>
      </c>
      <c r="AK70" s="735">
        <f>IFERROR(AJ70*Fuel_Specs!B8/1000000*Fuel_Specs!H40,0)</f>
        <v>0</v>
      </c>
      <c r="AL70" s="744" t="s">
        <v>330</v>
      </c>
      <c r="AM70" s="738">
        <f>IFERROR(BL63*AE72/AX57,0)</f>
        <v>0</v>
      </c>
      <c r="AN70" s="766" t="s">
        <v>333</v>
      </c>
      <c r="AO70" s="742">
        <f>IFERROR(AE72*BO33*BO62,0)</f>
        <v>0</v>
      </c>
      <c r="AP70" s="744" t="s">
        <v>271</v>
      </c>
      <c r="AQ70" s="723">
        <f>IFERROR($BG$63*AG69/$AX$57,0)</f>
        <v>0</v>
      </c>
      <c r="AR70" s="1101" t="s">
        <v>271</v>
      </c>
      <c r="AS70" s="972">
        <f>IFERROR($BG$63*AJ69/$AX$57,0)</f>
        <v>0</v>
      </c>
      <c r="AT70" s="744" t="s">
        <v>271</v>
      </c>
      <c r="AU70" s="746">
        <f>IFERROR($BL$63*AG69/$AX$57,0)</f>
        <v>0</v>
      </c>
      <c r="AV70" s="1101" t="s">
        <v>271</v>
      </c>
      <c r="AW70" s="710">
        <f>IFERROR($BL$63*AJ69/$AX$57,0)</f>
        <v>0</v>
      </c>
      <c r="AX70" s="703" t="s">
        <v>273</v>
      </c>
      <c r="AY70" s="1088">
        <f>IFERROR(BH63*AG70/AX57,0)</f>
        <v>0</v>
      </c>
      <c r="AZ70" s="753" t="s">
        <v>273</v>
      </c>
      <c r="BA70" s="830">
        <f>IFERROR(BH63*AJ70/AX57,0)</f>
        <v>0</v>
      </c>
      <c r="BB70" s="703" t="s">
        <v>273</v>
      </c>
      <c r="BC70" s="1088">
        <f>IFERROR($BI$63*AG70/$AX$57,0)</f>
        <v>0</v>
      </c>
      <c r="BD70" s="753" t="s">
        <v>273</v>
      </c>
      <c r="BE70" s="1081">
        <f>IFERROR($BI$63*AJ70/$AX$57,0)</f>
        <v>0</v>
      </c>
      <c r="BF70" s="703" t="s">
        <v>273</v>
      </c>
      <c r="BG70" s="1088">
        <f>IFERROR($BK$63*AG70/$AX$57,0)</f>
        <v>0</v>
      </c>
      <c r="BH70" s="753" t="s">
        <v>273</v>
      </c>
      <c r="BI70" s="830">
        <f>IFERROR($BK$63*AJ70/$AX$57,0)</f>
        <v>0</v>
      </c>
      <c r="BJ70" s="744" t="s">
        <v>271</v>
      </c>
      <c r="BK70" s="690">
        <f>IFERROR($BO$35*$BN$62*AG69,0)</f>
        <v>0</v>
      </c>
      <c r="BL70" s="1101" t="s">
        <v>271</v>
      </c>
      <c r="BM70" s="832">
        <f>IFERROR($BN$62*$BO$35*AJ69,0)</f>
        <v>0</v>
      </c>
      <c r="BN70" s="744" t="s">
        <v>271</v>
      </c>
      <c r="BO70" s="690">
        <f>IFERROR($BO$33*$BO$62*AG69,0)</f>
        <v>0</v>
      </c>
      <c r="BP70" s="1101" t="s">
        <v>271</v>
      </c>
      <c r="BQ70" s="832">
        <f>IFERROR($BO$62*$BO$33*AJ69,0)</f>
        <v>0</v>
      </c>
    </row>
    <row r="71" spans="1:74" s="218" customFormat="1" ht="15" x14ac:dyDescent="0.25">
      <c r="B71" s="703"/>
      <c r="C71" s="678"/>
      <c r="D71" s="681"/>
      <c r="E71" s="1101" t="s">
        <v>273</v>
      </c>
      <c r="F71" s="713">
        <f>IFERROR(D63*AG70/AE69,0)</f>
        <v>0</v>
      </c>
      <c r="G71" s="718" t="s">
        <v>273</v>
      </c>
      <c r="H71" s="715">
        <f>IFERROR((H63+J63+'EF Tables'!D31)*AG70/AE69,0)</f>
        <v>0</v>
      </c>
      <c r="I71" s="684"/>
      <c r="J71" s="675"/>
      <c r="K71" s="1101" t="s">
        <v>273</v>
      </c>
      <c r="L71" s="723">
        <f>IFERROR(L63*AJ70/AE70,0)</f>
        <v>0</v>
      </c>
      <c r="M71" s="718" t="s">
        <v>273</v>
      </c>
      <c r="N71" s="721">
        <f>IFERROR((P63+R63+'EF Tables'!D36)*AJ70/AE70,0)</f>
        <v>0</v>
      </c>
      <c r="O71" s="689" t="s">
        <v>272</v>
      </c>
      <c r="P71" s="725">
        <f>AF57*(1-AI57)</f>
        <v>0</v>
      </c>
      <c r="Q71" s="690">
        <f t="shared" si="13"/>
        <v>0</v>
      </c>
      <c r="R71" s="1097" t="s">
        <v>272</v>
      </c>
      <c r="S71" s="723">
        <f>IFERROR(P71*$D$69*2000,0)</f>
        <v>0</v>
      </c>
      <c r="T71" s="1097" t="s">
        <v>272</v>
      </c>
      <c r="U71" s="723">
        <f>IFERROR(P71*$J$69*2000,0)</f>
        <v>0</v>
      </c>
      <c r="V71" s="437" t="s">
        <v>273</v>
      </c>
      <c r="W71" s="725">
        <f>IFERROR(AD63*S70/Q70,0)</f>
        <v>0</v>
      </c>
      <c r="X71" s="1097" t="s">
        <v>273</v>
      </c>
      <c r="Y71" s="721">
        <f>IFERROR(AD63*U70/Q70,0)</f>
        <v>0</v>
      </c>
      <c r="Z71" s="694" t="s">
        <v>273</v>
      </c>
      <c r="AA71" s="727">
        <f>IFERROR(AS63*S70/Q72,0)</f>
        <v>0</v>
      </c>
      <c r="AB71" s="1101" t="s">
        <v>273</v>
      </c>
      <c r="AC71" s="721">
        <f>IFERROR(AS63*U70/Q72,0)</f>
        <v>0</v>
      </c>
      <c r="AD71" s="703"/>
      <c r="AE71" s="730"/>
      <c r="AF71" s="1097" t="s">
        <v>272</v>
      </c>
      <c r="AG71" s="368">
        <f>IFERROR(AE69*S71/S72,0)</f>
        <v>0</v>
      </c>
      <c r="AH71" s="732">
        <f>IFERROR(AG71*Fuel_Specs!B8/1000000*Fuel_Specs!H40,0)</f>
        <v>0</v>
      </c>
      <c r="AI71" s="1097" t="s">
        <v>272</v>
      </c>
      <c r="AJ71" s="733">
        <f>IFERROR(AE70*U71/U72,0)</f>
        <v>0</v>
      </c>
      <c r="AK71" s="735">
        <f>IFERROR(AJ71*Fuel_Specs!B8/1000000*Fuel_Specs!H40,0)</f>
        <v>0</v>
      </c>
      <c r="AL71" s="764"/>
      <c r="AM71" s="739"/>
      <c r="AN71" s="766"/>
      <c r="AO71" s="742"/>
      <c r="AP71" s="744" t="s">
        <v>273</v>
      </c>
      <c r="AQ71" s="723">
        <f>IFERROR($BG$63*AG70/$AX$57,0)</f>
        <v>0</v>
      </c>
      <c r="AR71" s="1101" t="s">
        <v>273</v>
      </c>
      <c r="AS71" s="972">
        <f>IFERROR($BG$63*AJ70/$AX$57,0)</f>
        <v>0</v>
      </c>
      <c r="AT71" s="744" t="s">
        <v>273</v>
      </c>
      <c r="AU71" s="746">
        <f>IFERROR($BL$63*AG70/$AX$57,0)</f>
        <v>0</v>
      </c>
      <c r="AV71" s="1101" t="s">
        <v>273</v>
      </c>
      <c r="AW71" s="710">
        <f>IFERROR($BL$63*AJ70/$AX$57,0)</f>
        <v>0</v>
      </c>
      <c r="AX71" s="703" t="s">
        <v>272</v>
      </c>
      <c r="AY71" s="1088">
        <f>IFERROR(BH63*AG71/AX57,0)</f>
        <v>0</v>
      </c>
      <c r="AZ71" s="753" t="s">
        <v>272</v>
      </c>
      <c r="BA71" s="830">
        <f>IFERROR(BH63*AJ71/AX57,0)</f>
        <v>0</v>
      </c>
      <c r="BB71" s="703" t="s">
        <v>272</v>
      </c>
      <c r="BC71" s="1088">
        <f>IFERROR($BI$63*AG71/$AX$57,0)</f>
        <v>0</v>
      </c>
      <c r="BD71" s="753" t="s">
        <v>272</v>
      </c>
      <c r="BE71" s="1081">
        <f>IFERROR($BI$63*AJ71/$AX$57,0)</f>
        <v>0</v>
      </c>
      <c r="BF71" s="703" t="s">
        <v>272</v>
      </c>
      <c r="BG71" s="1088">
        <f>IFERROR($BK$63*AG71/$AX$57,0)</f>
        <v>0</v>
      </c>
      <c r="BH71" s="753" t="s">
        <v>272</v>
      </c>
      <c r="BI71" s="830">
        <f>IFERROR($BK$63*AJ71/$AX$57,0)</f>
        <v>0</v>
      </c>
      <c r="BJ71" s="744" t="s">
        <v>273</v>
      </c>
      <c r="BK71" s="690">
        <f>IFERROR($BO$35*$BN$62*AG70,0)</f>
        <v>0</v>
      </c>
      <c r="BL71" s="1101" t="s">
        <v>273</v>
      </c>
      <c r="BM71" s="832">
        <f>IFERROR($BN$62*$BO$35*AJ70,0)</f>
        <v>0</v>
      </c>
      <c r="BN71" s="744" t="s">
        <v>273</v>
      </c>
      <c r="BO71" s="690">
        <f>IFERROR($BO$33*$BO$62*AG70,0)</f>
        <v>0</v>
      </c>
      <c r="BP71" s="1101" t="s">
        <v>273</v>
      </c>
      <c r="BQ71" s="832">
        <f>IFERROR($BO$62*$BO$33*AJ70,0)</f>
        <v>0</v>
      </c>
    </row>
    <row r="72" spans="1:74" s="218" customFormat="1" ht="15.75" thickBot="1" x14ac:dyDescent="0.3">
      <c r="B72" s="833"/>
      <c r="C72" s="679"/>
      <c r="D72" s="682"/>
      <c r="E72" s="699" t="s">
        <v>272</v>
      </c>
      <c r="F72" s="714">
        <f>IFERROR(D63*AG71/AE69,0)</f>
        <v>0</v>
      </c>
      <c r="G72" s="719" t="s">
        <v>272</v>
      </c>
      <c r="H72" s="716">
        <f>IFERROR((H63+J63+'EF Tables'!D31)*AG71/AE69,0)</f>
        <v>0</v>
      </c>
      <c r="I72" s="685"/>
      <c r="J72" s="686"/>
      <c r="K72" s="699" t="s">
        <v>272</v>
      </c>
      <c r="L72" s="724">
        <f>IFERROR(L63*AJ71/AE70,0)</f>
        <v>0</v>
      </c>
      <c r="M72" s="719" t="s">
        <v>272</v>
      </c>
      <c r="N72" s="722">
        <f>IFERROR((P63+R63+'EF Tables'!D36)*AJ71/AE70,0)</f>
        <v>0</v>
      </c>
      <c r="O72" s="691" t="s">
        <v>275</v>
      </c>
      <c r="P72" s="726">
        <f>SUM(P69:P71)</f>
        <v>0</v>
      </c>
      <c r="Q72" s="692">
        <f>SUM(Q69:Q71)</f>
        <v>0</v>
      </c>
      <c r="R72" s="693" t="s">
        <v>294</v>
      </c>
      <c r="S72" s="724">
        <f>SUM(S69:S71)</f>
        <v>0</v>
      </c>
      <c r="T72" s="693" t="s">
        <v>276</v>
      </c>
      <c r="U72" s="724">
        <f>SUM(U69:U71)</f>
        <v>0</v>
      </c>
      <c r="V72" s="698" t="s">
        <v>272</v>
      </c>
      <c r="W72" s="726">
        <v>0</v>
      </c>
      <c r="X72" s="693" t="s">
        <v>272</v>
      </c>
      <c r="Y72" s="722">
        <v>0</v>
      </c>
      <c r="Z72" s="704" t="s">
        <v>272</v>
      </c>
      <c r="AA72" s="728">
        <f>IFERROR(AS63*S71/Q72,0)</f>
        <v>0</v>
      </c>
      <c r="AB72" s="699" t="s">
        <v>272</v>
      </c>
      <c r="AC72" s="722">
        <f>IFERROR(AS63*U71/Q72,0)</f>
        <v>0</v>
      </c>
      <c r="AD72" s="704" t="s">
        <v>438</v>
      </c>
      <c r="AE72" s="731">
        <f>IFERROR(BE57,0)</f>
        <v>0</v>
      </c>
      <c r="AF72" s="705" t="s">
        <v>439</v>
      </c>
      <c r="AG72" s="1202">
        <f>AE72</f>
        <v>0</v>
      </c>
      <c r="AH72" s="692">
        <f>IFERROR(AE72*Fuel_Specs!B8/1000000*Fuel_Specs!H40,0)</f>
        <v>0</v>
      </c>
      <c r="AI72" s="706"/>
      <c r="AJ72" s="734"/>
      <c r="AK72" s="736"/>
      <c r="AL72" s="765"/>
      <c r="AM72" s="740"/>
      <c r="AN72" s="767"/>
      <c r="AO72" s="768"/>
      <c r="AP72" s="745" t="s">
        <v>272</v>
      </c>
      <c r="AQ72" s="724">
        <f>IFERROR($BG$63*AG71/$AX$57,0)</f>
        <v>0</v>
      </c>
      <c r="AR72" s="699" t="s">
        <v>272</v>
      </c>
      <c r="AS72" s="973">
        <f>IFERROR($BG$63*AJ71/$AX$57,0)</f>
        <v>0</v>
      </c>
      <c r="AT72" s="745" t="s">
        <v>272</v>
      </c>
      <c r="AU72" s="747">
        <f>IFERROR($BL$63*AG71/$AX$57,0)</f>
        <v>0</v>
      </c>
      <c r="AV72" s="699" t="s">
        <v>272</v>
      </c>
      <c r="AW72" s="711">
        <f>IFERROR($BL$63*AJ71/$AX$57,0)</f>
        <v>0</v>
      </c>
      <c r="AX72" s="833" t="s">
        <v>438</v>
      </c>
      <c r="AY72" s="1089">
        <f>IFERROR(BH63*AE72/AX57,0)</f>
        <v>0</v>
      </c>
      <c r="AZ72" s="1080"/>
      <c r="BA72" s="1082"/>
      <c r="BB72" s="833" t="s">
        <v>438</v>
      </c>
      <c r="BC72" s="1089">
        <f>IFERROR(BI63*AE72/AX57,0)</f>
        <v>0</v>
      </c>
      <c r="BD72" s="1094"/>
      <c r="BE72" s="1082"/>
      <c r="BF72" s="833" t="s">
        <v>438</v>
      </c>
      <c r="BG72" s="1089">
        <f>IFERROR(BK63*AE72/AX57,0)</f>
        <v>0</v>
      </c>
      <c r="BH72" s="834"/>
      <c r="BI72" s="1095"/>
      <c r="BJ72" s="745" t="s">
        <v>272</v>
      </c>
      <c r="BK72" s="829">
        <f>IFERROR($BO$35*$BN$62*AG71,0)</f>
        <v>0</v>
      </c>
      <c r="BL72" s="699" t="s">
        <v>272</v>
      </c>
      <c r="BM72" s="835">
        <f>IFERROR($BN$62*$BO$35*AJ71,0)</f>
        <v>0</v>
      </c>
      <c r="BN72" s="745" t="s">
        <v>272</v>
      </c>
      <c r="BO72" s="829">
        <f>IFERROR($BO$33*$BO$62*AG71,0)</f>
        <v>0</v>
      </c>
      <c r="BP72" s="699" t="s">
        <v>272</v>
      </c>
      <c r="BQ72" s="835">
        <f>IFERROR($BO$62*$BO$33*AJ71,0)</f>
        <v>0</v>
      </c>
    </row>
    <row r="73" spans="1:74" s="218" customFormat="1" ht="15.75" thickBot="1" x14ac:dyDescent="0.3">
      <c r="L73" s="358"/>
      <c r="M73" s="323"/>
      <c r="N73" s="359"/>
      <c r="O73" s="359"/>
      <c r="P73" s="359"/>
      <c r="Q73" s="359"/>
      <c r="R73" s="359"/>
      <c r="S73" s="360"/>
      <c r="U73" s="359"/>
      <c r="V73" s="359"/>
      <c r="W73" s="359"/>
      <c r="X73" s="359"/>
      <c r="Y73" s="361"/>
      <c r="Z73" s="360"/>
      <c r="AA73" s="359"/>
      <c r="AB73" s="362"/>
      <c r="AC73" s="359"/>
      <c r="AD73" s="1272" t="s">
        <v>430</v>
      </c>
      <c r="AE73" s="1273"/>
      <c r="AF73" s="1273"/>
      <c r="AG73" s="1273"/>
      <c r="AH73" s="1273"/>
      <c r="AI73" s="1273"/>
      <c r="AJ73" s="1273"/>
      <c r="AK73" s="1274"/>
      <c r="AL73" s="364"/>
      <c r="AM73" s="359"/>
      <c r="AN73" s="359"/>
      <c r="AO73" s="359"/>
      <c r="AP73" s="360"/>
      <c r="AQ73" s="359"/>
      <c r="AR73" s="359"/>
      <c r="AS73" s="220"/>
      <c r="AT73" s="543"/>
      <c r="AU73" s="544"/>
      <c r="AV73" s="544"/>
      <c r="AW73" s="544"/>
      <c r="AX73" s="220"/>
      <c r="AY73" s="220"/>
      <c r="AZ73" s="541"/>
      <c r="BA73" s="542"/>
      <c r="BB73" s="541"/>
      <c r="BC73" s="542"/>
      <c r="BD73" s="741"/>
      <c r="BE73" s="542"/>
      <c r="BF73" s="131"/>
      <c r="BS73" s="217"/>
    </row>
    <row r="74" spans="1:74" s="218" customFormat="1" ht="15" x14ac:dyDescent="0.25">
      <c r="L74" s="358"/>
      <c r="M74" s="323"/>
      <c r="N74" s="368"/>
      <c r="O74" s="359"/>
      <c r="P74" s="359"/>
      <c r="U74" s="359"/>
      <c r="V74" s="359"/>
      <c r="W74" s="359"/>
      <c r="X74" s="359"/>
      <c r="Y74" s="361"/>
      <c r="Z74" s="360"/>
      <c r="AA74" s="359"/>
      <c r="AB74" s="362"/>
      <c r="AC74" s="359"/>
      <c r="AD74" s="1195" t="s">
        <v>432</v>
      </c>
      <c r="AE74" s="749"/>
      <c r="AF74" s="1199" t="s">
        <v>92</v>
      </c>
      <c r="AG74" s="359"/>
      <c r="AH74" s="359"/>
      <c r="AI74" s="1194" t="s">
        <v>93</v>
      </c>
      <c r="AJ74" s="359"/>
      <c r="AK74" s="1184"/>
      <c r="AL74" s="364"/>
      <c r="AM74" s="359"/>
      <c r="AN74" s="359"/>
      <c r="AO74" s="359"/>
      <c r="AP74" s="360"/>
      <c r="AQ74" s="359"/>
      <c r="AR74" s="359"/>
      <c r="AS74" s="220"/>
      <c r="AT74" s="543"/>
      <c r="AU74" s="544"/>
      <c r="AV74" s="544"/>
      <c r="AW74" s="544"/>
      <c r="AX74" s="220"/>
      <c r="AY74" s="220"/>
      <c r="AZ74" s="541"/>
      <c r="BA74" s="542"/>
      <c r="BB74" s="541"/>
      <c r="BC74" s="542"/>
      <c r="BD74" s="542"/>
      <c r="BE74" s="542"/>
      <c r="BF74" s="131"/>
      <c r="BG74" s="99"/>
      <c r="BH74" s="99"/>
      <c r="BI74" s="99"/>
      <c r="BJ74" s="99"/>
      <c r="BK74" s="99"/>
      <c r="BL74" s="99"/>
      <c r="BM74" s="223"/>
      <c r="BN74" s="99"/>
      <c r="BO74" s="99"/>
      <c r="BP74" s="99"/>
      <c r="BQ74" s="99"/>
      <c r="BR74" s="99"/>
      <c r="BS74" s="217"/>
    </row>
    <row r="75" spans="1:74" ht="15.75" thickBot="1" x14ac:dyDescent="0.3">
      <c r="L75" s="545"/>
      <c r="M75" s="365"/>
      <c r="N75" s="365"/>
      <c r="O75" s="609"/>
      <c r="P75" s="217"/>
      <c r="Q75" s="505"/>
      <c r="R75" s="359"/>
      <c r="S75" s="360"/>
      <c r="T75" s="360"/>
      <c r="U75" s="129"/>
      <c r="W75" s="133"/>
      <c r="X75" s="133"/>
      <c r="Y75" s="133"/>
      <c r="Z75" s="133"/>
      <c r="AC75" s="546"/>
      <c r="AD75" s="1196" t="s">
        <v>270</v>
      </c>
      <c r="AE75" s="1185">
        <f>IFERROR(AE69+(AE69*$AY$57/$AX$57),0)</f>
        <v>0</v>
      </c>
      <c r="AF75" s="1200" t="s">
        <v>271</v>
      </c>
      <c r="AG75" s="1185">
        <f>IFERROR(AG69+(AG69*$AY$57/$AX$57),0)</f>
        <v>0</v>
      </c>
      <c r="AH75" s="547"/>
      <c r="AI75" s="1191" t="s">
        <v>271</v>
      </c>
      <c r="AJ75" s="1185">
        <f>IFERROR(AJ69+(AJ69*$AY$57/$AX$57),0)</f>
        <v>0</v>
      </c>
      <c r="AK75" s="1186"/>
      <c r="AO75" s="547"/>
      <c r="BB75" s="184"/>
      <c r="BC75" s="129"/>
      <c r="BD75" s="129"/>
      <c r="BE75" s="547"/>
      <c r="BF75" s="129"/>
      <c r="BU75" s="129"/>
      <c r="BV75" s="547"/>
    </row>
    <row r="76" spans="1:74" ht="33.75" customHeight="1" thickBot="1" x14ac:dyDescent="0.3">
      <c r="B76" s="1282" t="s">
        <v>348</v>
      </c>
      <c r="C76" s="1283"/>
      <c r="D76" s="1283"/>
      <c r="E76" s="1283"/>
      <c r="F76" s="1283"/>
      <c r="G76" s="1283"/>
      <c r="H76" s="1283"/>
      <c r="I76" s="1283"/>
      <c r="J76" s="1283"/>
      <c r="K76" s="1284"/>
      <c r="L76" s="624"/>
      <c r="M76" s="630"/>
      <c r="N76" s="632"/>
      <c r="O76" s="549"/>
      <c r="P76" s="548"/>
      <c r="Q76" s="652"/>
      <c r="R76" s="653"/>
      <c r="S76" s="654"/>
      <c r="T76" s="648"/>
      <c r="U76" s="836"/>
      <c r="V76" s="133"/>
      <c r="W76" s="133"/>
      <c r="X76" s="133"/>
      <c r="AD76" s="1197" t="s">
        <v>269</v>
      </c>
      <c r="AE76" s="1185">
        <f t="shared" ref="AE76:AE78" si="14">IFERROR(AE70+(AE70*$AY$57/$AX$57),0)</f>
        <v>0</v>
      </c>
      <c r="AF76" s="1200" t="s">
        <v>273</v>
      </c>
      <c r="AG76" s="1185">
        <f>IFERROR(AG70+(AG70*$AY$57/$AX$57),0)</f>
        <v>0</v>
      </c>
      <c r="AH76" s="129"/>
      <c r="AI76" s="1192" t="s">
        <v>273</v>
      </c>
      <c r="AJ76" s="1185">
        <f>IFERROR(AJ70+(AJ70*$AY$57/$AX$57),0)</f>
        <v>0</v>
      </c>
      <c r="AK76" s="228"/>
    </row>
    <row r="77" spans="1:74" ht="30.75" customHeight="1" thickBot="1" x14ac:dyDescent="0.3">
      <c r="B77" s="1022" t="s">
        <v>206</v>
      </c>
      <c r="C77" s="1285" t="s">
        <v>417</v>
      </c>
      <c r="D77" s="1286"/>
      <c r="E77" s="1279" t="s">
        <v>217</v>
      </c>
      <c r="F77" s="1280"/>
      <c r="G77" s="1280"/>
      <c r="H77" s="1281"/>
      <c r="I77" s="1276" t="s">
        <v>218</v>
      </c>
      <c r="J77" s="1277"/>
      <c r="K77" s="1278"/>
      <c r="L77" s="625"/>
      <c r="M77" s="209"/>
      <c r="N77" s="632"/>
      <c r="O77" s="636"/>
      <c r="P77" s="328"/>
      <c r="Q77" s="649"/>
      <c r="R77" s="655"/>
      <c r="S77" s="654"/>
      <c r="T77" s="648"/>
      <c r="AD77" s="1197"/>
      <c r="AE77" s="1185"/>
      <c r="AF77" s="1200" t="s">
        <v>272</v>
      </c>
      <c r="AG77" s="1185">
        <f>IFERROR(AG71+(AG71*$AY$57/$AX$57),0)</f>
        <v>0</v>
      </c>
      <c r="AH77" s="129"/>
      <c r="AI77" s="1192" t="s">
        <v>272</v>
      </c>
      <c r="AJ77" s="1185">
        <f>IFERROR(AJ71+(AJ71*$AY$57/$AX$57),0)</f>
        <v>0</v>
      </c>
      <c r="AK77" s="228"/>
    </row>
    <row r="78" spans="1:74" s="98" customFormat="1" ht="24" customHeight="1" thickBot="1" x14ac:dyDescent="0.3">
      <c r="B78" s="1023"/>
      <c r="C78" s="1024"/>
      <c r="D78" s="990"/>
      <c r="E78" s="991" t="s">
        <v>271</v>
      </c>
      <c r="F78" s="992" t="s">
        <v>273</v>
      </c>
      <c r="G78" s="992" t="s">
        <v>272</v>
      </c>
      <c r="H78" s="990" t="s">
        <v>135</v>
      </c>
      <c r="I78" s="993" t="s">
        <v>271</v>
      </c>
      <c r="J78" s="992" t="s">
        <v>273</v>
      </c>
      <c r="K78" s="994" t="s">
        <v>272</v>
      </c>
      <c r="L78" s="628"/>
      <c r="M78" s="631"/>
      <c r="N78" s="106"/>
      <c r="O78" s="637"/>
      <c r="P78" s="497"/>
      <c r="Q78" s="497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352"/>
      <c r="AD78" s="1198" t="s">
        <v>438</v>
      </c>
      <c r="AE78" s="1203">
        <f t="shared" si="14"/>
        <v>0</v>
      </c>
      <c r="AF78" s="1201" t="s">
        <v>439</v>
      </c>
      <c r="AG78" s="1187">
        <f>IFERROR(AG72+(AG72*$AY$57/$AX$57),0)</f>
        <v>0</v>
      </c>
      <c r="AH78" s="1188"/>
      <c r="AI78" s="1193"/>
      <c r="AJ78" s="1189"/>
      <c r="AK78" s="1190"/>
      <c r="AP78" s="99"/>
      <c r="AQ78" s="99"/>
      <c r="AR78" s="184"/>
      <c r="AS78" s="99"/>
    </row>
    <row r="79" spans="1:74" s="98" customFormat="1" ht="19.5" customHeight="1" x14ac:dyDescent="0.25">
      <c r="B79" s="1025" t="s">
        <v>123</v>
      </c>
      <c r="C79" s="1026" t="s">
        <v>90</v>
      </c>
      <c r="D79" s="1027"/>
      <c r="E79" s="482" t="str">
        <f>D25</f>
        <v>1-U.S Ave Mix</v>
      </c>
      <c r="F79" s="483"/>
      <c r="G79" s="484"/>
      <c r="H79" s="485"/>
      <c r="I79" s="482" t="str">
        <f>D25</f>
        <v>1-U.S Ave Mix</v>
      </c>
      <c r="J79" s="483"/>
      <c r="K79" s="1028"/>
      <c r="L79" s="1155"/>
      <c r="M79" s="631"/>
      <c r="N79" s="629"/>
      <c r="O79" s="637"/>
      <c r="P79" s="497"/>
      <c r="Q79" s="106"/>
      <c r="R79" s="655"/>
      <c r="S79" s="654"/>
      <c r="T79" s="648"/>
      <c r="U79" s="101"/>
      <c r="V79" s="101"/>
      <c r="W79" s="101"/>
      <c r="X79" s="101"/>
      <c r="Y79" s="101"/>
      <c r="Z79" s="101"/>
      <c r="AA79" s="101"/>
      <c r="AB79" s="101"/>
      <c r="AC79" s="352"/>
      <c r="AD79" s="1275"/>
      <c r="AE79" s="1275"/>
      <c r="AF79" s="134"/>
      <c r="AG79" s="101"/>
      <c r="AH79" s="101"/>
      <c r="AI79" s="102"/>
      <c r="AJ79" s="99"/>
      <c r="AP79" s="99"/>
      <c r="AQ79" s="99"/>
      <c r="AR79" s="184"/>
      <c r="AS79" s="99"/>
    </row>
    <row r="80" spans="1:74" ht="15.75" x14ac:dyDescent="0.25">
      <c r="A80" s="228"/>
      <c r="B80" s="1023"/>
      <c r="C80" s="1289" t="s">
        <v>128</v>
      </c>
      <c r="D80" s="1290"/>
      <c r="E80" s="1215">
        <f>IF(D57=0,0,IFERROR(AX57/(D57+L57),0))</f>
        <v>0</v>
      </c>
      <c r="F80" s="429"/>
      <c r="G80" s="435"/>
      <c r="H80" s="436"/>
      <c r="I80" s="651">
        <f>IF(L57=0,0,IFERROR(AX57/(D57+L57),0))</f>
        <v>0</v>
      </c>
      <c r="J80" s="429"/>
      <c r="K80" s="441"/>
      <c r="L80" s="1156"/>
      <c r="M80" s="641"/>
      <c r="N80" s="642"/>
      <c r="O80" s="643"/>
      <c r="P80" s="640"/>
      <c r="Q80" s="639"/>
      <c r="R80" s="234"/>
      <c r="S80" s="234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478"/>
      <c r="AE80" s="478"/>
      <c r="AF80" s="135"/>
      <c r="AG80" s="102"/>
      <c r="AH80" s="102"/>
      <c r="AI80" s="102"/>
      <c r="AR80" s="184"/>
    </row>
    <row r="81" spans="1:66" ht="15.75" x14ac:dyDescent="0.25">
      <c r="A81" s="228"/>
      <c r="B81" s="1029"/>
      <c r="C81" s="1030" t="s">
        <v>211</v>
      </c>
      <c r="D81" s="1031"/>
      <c r="E81" s="770">
        <f>IF(D57=0,0,AS57)</f>
        <v>0</v>
      </c>
      <c r="F81" s="771"/>
      <c r="G81" s="772"/>
      <c r="H81" s="773"/>
      <c r="I81" s="770">
        <f>IF(L57=0,0,AS57)</f>
        <v>0</v>
      </c>
      <c r="J81" s="1032"/>
      <c r="K81" s="1033"/>
      <c r="L81" s="1156"/>
      <c r="M81" s="641"/>
      <c r="N81" s="642"/>
      <c r="O81" s="643"/>
      <c r="P81" s="499"/>
      <c r="Q81" s="499"/>
      <c r="R81" s="234"/>
      <c r="S81" s="234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36"/>
      <c r="AE81" s="1204"/>
      <c r="AF81" s="138"/>
      <c r="AG81" s="102"/>
      <c r="AH81" s="102"/>
      <c r="AI81" s="102"/>
      <c r="AR81" s="184"/>
      <c r="AZ81" s="223"/>
      <c r="BG81" s="1165"/>
      <c r="BI81" s="1165"/>
      <c r="BL81" s="397"/>
      <c r="BN81" s="99"/>
    </row>
    <row r="82" spans="1:66" ht="75" customHeight="1" x14ac:dyDescent="0.25">
      <c r="A82" s="228"/>
      <c r="B82" s="1029"/>
      <c r="C82" s="1289" t="s">
        <v>384</v>
      </c>
      <c r="D82" s="1290"/>
      <c r="E82" s="439">
        <f>IFERROR((E83)/AH69,0)</f>
        <v>0</v>
      </c>
      <c r="F82" s="435">
        <f>IFERROR((F83)/AH70,0)</f>
        <v>0</v>
      </c>
      <c r="G82" s="435">
        <f>IFERROR((G83)/AH71,0)</f>
        <v>0</v>
      </c>
      <c r="H82" s="436"/>
      <c r="I82" s="439">
        <f>IFERROR((I83)/AK69,0)</f>
        <v>0</v>
      </c>
      <c r="J82" s="435">
        <f>IFERROR((J83)/AK70,0)</f>
        <v>0</v>
      </c>
      <c r="K82" s="1034">
        <f>IFERROR((K83)/AK71,0)</f>
        <v>0</v>
      </c>
      <c r="L82" s="1157"/>
      <c r="M82" s="634"/>
      <c r="N82" s="633"/>
      <c r="O82" s="638"/>
      <c r="P82" s="499"/>
      <c r="Q82" s="359"/>
      <c r="R82" s="505"/>
      <c r="S82" s="129"/>
      <c r="U82" s="102"/>
      <c r="V82" s="102"/>
      <c r="W82" s="102"/>
      <c r="X82" s="102"/>
      <c r="Y82" s="102"/>
      <c r="Z82" s="102"/>
      <c r="AA82" s="102"/>
      <c r="AB82" s="102"/>
      <c r="AC82" s="102"/>
      <c r="AD82" s="136"/>
      <c r="AE82" s="137"/>
      <c r="AF82" s="138"/>
      <c r="AG82" s="102"/>
      <c r="AH82" s="102"/>
      <c r="AI82" s="102"/>
      <c r="AR82" s="184"/>
      <c r="AZ82" s="223"/>
      <c r="BL82" s="550"/>
      <c r="BN82" s="99"/>
    </row>
    <row r="83" spans="1:66" ht="18" x14ac:dyDescent="0.25">
      <c r="B83" s="1029"/>
      <c r="C83" s="1035"/>
      <c r="D83" s="1036" t="s">
        <v>385</v>
      </c>
      <c r="E83" s="774">
        <f>F70</f>
        <v>0</v>
      </c>
      <c r="F83" s="775">
        <f>F71</f>
        <v>0</v>
      </c>
      <c r="G83" s="776">
        <f>F72</f>
        <v>0</v>
      </c>
      <c r="H83" s="777"/>
      <c r="I83" s="774">
        <f>L70</f>
        <v>0</v>
      </c>
      <c r="J83" s="775">
        <f>L71</f>
        <v>0</v>
      </c>
      <c r="K83" s="896">
        <f>L72</f>
        <v>0</v>
      </c>
      <c r="L83" s="1158"/>
      <c r="M83" s="1159"/>
      <c r="N83" s="1160"/>
      <c r="O83" s="647"/>
      <c r="P83" s="499"/>
      <c r="Q83" s="549"/>
      <c r="R83" s="656"/>
      <c r="S83" s="654"/>
      <c r="T83" s="648"/>
      <c r="U83" s="102"/>
      <c r="V83" s="102"/>
      <c r="W83" s="102"/>
      <c r="X83" s="102"/>
      <c r="Y83" s="102"/>
      <c r="Z83" s="102"/>
      <c r="AA83" s="102"/>
      <c r="AB83" s="102"/>
      <c r="AC83" s="102"/>
      <c r="AD83" s="136"/>
      <c r="AE83" s="137"/>
      <c r="AF83" s="138"/>
      <c r="AG83" s="102"/>
      <c r="AH83" s="102"/>
      <c r="AI83" s="102"/>
      <c r="AP83" s="133"/>
      <c r="AQ83" s="133"/>
      <c r="AR83" s="185"/>
      <c r="AS83" s="133"/>
      <c r="AZ83" s="223"/>
      <c r="BN83" s="99"/>
    </row>
    <row r="84" spans="1:66" s="133" customFormat="1" ht="18" x14ac:dyDescent="0.25">
      <c r="B84" s="1029"/>
      <c r="C84" s="105" t="s">
        <v>383</v>
      </c>
      <c r="D84" s="434"/>
      <c r="E84" s="586">
        <f>IFERROR((E85)/AH69,0)</f>
        <v>0</v>
      </c>
      <c r="F84" s="481">
        <f>IFERROR((F85)/AH70,0)</f>
        <v>0</v>
      </c>
      <c r="G84" s="480">
        <f>IFERROR((G85)/AH71,0)</f>
        <v>0</v>
      </c>
      <c r="H84" s="438"/>
      <c r="I84" s="439">
        <f>IFERROR((I85)/AK69,0)</f>
        <v>0</v>
      </c>
      <c r="J84" s="435">
        <f>IFERROR((J85)/AK70,0)</f>
        <v>0</v>
      </c>
      <c r="K84" s="1034">
        <f>IFERROR((K85)/AK71,0)</f>
        <v>0</v>
      </c>
      <c r="L84" s="644"/>
      <c r="M84" s="645"/>
      <c r="N84" s="646"/>
      <c r="O84" s="647"/>
      <c r="P84" s="501"/>
      <c r="Q84" s="549"/>
      <c r="R84" s="657"/>
      <c r="S84" s="654"/>
      <c r="T84" s="648"/>
      <c r="U84" s="103"/>
      <c r="V84" s="103"/>
      <c r="W84" s="103"/>
      <c r="X84" s="103"/>
      <c r="Y84" s="103"/>
      <c r="Z84" s="103"/>
      <c r="AA84" s="103"/>
      <c r="AB84" s="103"/>
      <c r="AC84" s="103"/>
      <c r="AD84" s="136"/>
      <c r="AE84" s="137"/>
      <c r="AF84" s="138"/>
      <c r="AG84" s="103"/>
      <c r="AH84" s="103"/>
      <c r="AI84" s="102"/>
      <c r="AJ84" s="99"/>
      <c r="AP84" s="99"/>
      <c r="AQ84" s="99"/>
      <c r="AR84" s="184"/>
      <c r="AS84" s="99"/>
      <c r="AZ84" s="224"/>
      <c r="BL84" s="621"/>
    </row>
    <row r="85" spans="1:66" ht="18" x14ac:dyDescent="0.25">
      <c r="B85" s="1029"/>
      <c r="C85" s="1037"/>
      <c r="D85" s="1036" t="s">
        <v>385</v>
      </c>
      <c r="E85" s="774">
        <f>H70</f>
        <v>0</v>
      </c>
      <c r="F85" s="775">
        <f>H71</f>
        <v>0</v>
      </c>
      <c r="G85" s="776">
        <f>H72</f>
        <v>0</v>
      </c>
      <c r="H85" s="779"/>
      <c r="I85" s="780">
        <f>N70</f>
        <v>0</v>
      </c>
      <c r="J85" s="775">
        <f>N71</f>
        <v>0</v>
      </c>
      <c r="K85" s="1038">
        <f>N72</f>
        <v>0</v>
      </c>
      <c r="L85" s="644"/>
      <c r="M85" s="1159"/>
      <c r="N85" s="1160"/>
      <c r="O85" s="647"/>
      <c r="P85" s="499"/>
      <c r="Q85" s="499"/>
      <c r="R85" s="234"/>
      <c r="S85" s="234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39"/>
      <c r="AE85" s="137"/>
      <c r="AF85" s="138"/>
      <c r="AG85" s="102"/>
      <c r="AH85" s="102"/>
      <c r="AI85" s="102"/>
      <c r="AR85" s="184"/>
      <c r="AZ85" s="223"/>
      <c r="BN85" s="99"/>
    </row>
    <row r="86" spans="1:66" ht="18" x14ac:dyDescent="0.25">
      <c r="B86" s="1029"/>
      <c r="C86" s="105" t="s">
        <v>382</v>
      </c>
      <c r="D86" s="434"/>
      <c r="E86" s="585">
        <f>IFERROR((E87)/AH69,0)</f>
        <v>0</v>
      </c>
      <c r="F86" s="778">
        <f>IFERROR((F87)/AH70,0)</f>
        <v>0</v>
      </c>
      <c r="G86" s="480">
        <f>IFERROR((G87)/AH71,0)</f>
        <v>0</v>
      </c>
      <c r="H86" s="438"/>
      <c r="I86" s="585">
        <f>IFERROR((I87)/AK69,0)</f>
        <v>0</v>
      </c>
      <c r="J86" s="1039">
        <f>IFERROR((J87)/AK70,0)</f>
        <v>0</v>
      </c>
      <c r="K86" s="1040">
        <f>IFERROR((K87)/AK71,0)</f>
        <v>0</v>
      </c>
      <c r="L86" s="627"/>
      <c r="M86" s="635"/>
      <c r="N86" s="633"/>
      <c r="O86" s="638"/>
      <c r="P86" s="499"/>
      <c r="Q86" s="499"/>
      <c r="R86" s="234"/>
      <c r="S86" s="234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40"/>
      <c r="AE86" s="141"/>
      <c r="AF86" s="142"/>
      <c r="AG86" s="102"/>
      <c r="AH86" s="102"/>
      <c r="AI86" s="102"/>
      <c r="AR86" s="184"/>
      <c r="AZ86" s="223"/>
      <c r="BN86" s="99"/>
    </row>
    <row r="87" spans="1:66" ht="18.75" thickBot="1" x14ac:dyDescent="0.3">
      <c r="B87" s="1041"/>
      <c r="C87" s="1042"/>
      <c r="D87" s="1036" t="s">
        <v>385</v>
      </c>
      <c r="E87" s="780">
        <f>IFERROR(-AA70,0)</f>
        <v>0</v>
      </c>
      <c r="F87" s="781">
        <f>IFERROR(-AA71,0)</f>
        <v>0</v>
      </c>
      <c r="G87" s="776">
        <f>IFERROR(-AA72,0)</f>
        <v>0</v>
      </c>
      <c r="H87" s="779"/>
      <c r="I87" s="782">
        <f>IFERROR(-AC70,0)</f>
        <v>0</v>
      </c>
      <c r="J87" s="781">
        <f>IFERROR(-AC71,0)</f>
        <v>0</v>
      </c>
      <c r="K87" s="1038">
        <f>IFERROR(-AC72,0)</f>
        <v>0</v>
      </c>
      <c r="L87" s="626"/>
      <c r="M87" s="635"/>
      <c r="N87" s="500"/>
      <c r="O87" s="638"/>
      <c r="P87" s="549"/>
      <c r="Q87" s="549"/>
      <c r="R87" s="505"/>
      <c r="S87" s="129"/>
      <c r="W87" s="102"/>
      <c r="X87" s="102"/>
      <c r="Y87" s="102"/>
      <c r="Z87" s="102"/>
      <c r="AA87" s="102"/>
      <c r="AB87" s="102"/>
      <c r="AC87" s="102"/>
      <c r="AD87" s="552"/>
      <c r="AE87" s="100"/>
      <c r="AF87" s="100"/>
      <c r="AG87" s="102"/>
      <c r="AH87" s="102"/>
      <c r="AI87" s="102"/>
      <c r="AR87" s="184"/>
      <c r="AZ87" s="223"/>
      <c r="BN87" s="99"/>
    </row>
    <row r="88" spans="1:66" ht="15" x14ac:dyDescent="0.25">
      <c r="B88" s="1043" t="s">
        <v>98</v>
      </c>
      <c r="C88" s="1026" t="s">
        <v>90</v>
      </c>
      <c r="D88" s="1027"/>
      <c r="E88" s="482" t="str">
        <f>BM29</f>
        <v>2-WAMX Mix</v>
      </c>
      <c r="F88" s="483"/>
      <c r="G88" s="484"/>
      <c r="H88" s="485"/>
      <c r="I88" s="482" t="str">
        <f>BM29</f>
        <v>2-WAMX Mix</v>
      </c>
      <c r="J88" s="483"/>
      <c r="K88" s="1028"/>
      <c r="L88" s="198"/>
      <c r="M88" s="633"/>
      <c r="N88" s="1164"/>
      <c r="O88" s="499"/>
      <c r="P88" s="556"/>
      <c r="Q88" s="499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R88" s="184"/>
      <c r="AZ88" s="223"/>
      <c r="BN88" s="99"/>
    </row>
    <row r="89" spans="1:66" ht="14.25" customHeight="1" x14ac:dyDescent="0.25">
      <c r="B89" s="1029"/>
      <c r="C89" s="105" t="s">
        <v>98</v>
      </c>
      <c r="D89" s="434"/>
      <c r="E89" s="439"/>
      <c r="F89" s="440"/>
      <c r="G89" s="435"/>
      <c r="H89" s="436"/>
      <c r="I89" s="439"/>
      <c r="J89" s="435"/>
      <c r="K89" s="441"/>
      <c r="L89" s="198"/>
      <c r="M89" s="1161"/>
      <c r="N89" s="218"/>
      <c r="O89" s="218"/>
      <c r="P89" s="218"/>
      <c r="Q89" s="218"/>
      <c r="R89" s="99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R89" s="184"/>
      <c r="AZ89" s="223"/>
      <c r="BN89" s="99"/>
    </row>
    <row r="90" spans="1:66" ht="14.25" customHeight="1" x14ac:dyDescent="0.25">
      <c r="B90" s="1029"/>
      <c r="C90" s="1287" t="s">
        <v>136</v>
      </c>
      <c r="D90" s="1288"/>
      <c r="E90" s="442">
        <f>(D57+L57)</f>
        <v>0</v>
      </c>
      <c r="F90" s="443"/>
      <c r="G90" s="444"/>
      <c r="H90" s="445"/>
      <c r="I90" s="442">
        <f>IF(L57=0,0,D57+L57)</f>
        <v>0</v>
      </c>
      <c r="J90" s="429"/>
      <c r="K90" s="1044"/>
      <c r="L90" s="198"/>
      <c r="M90" s="502"/>
      <c r="N90" s="218"/>
      <c r="O90" s="218"/>
      <c r="P90" s="499"/>
      <c r="Q90" s="218"/>
      <c r="R90" s="353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R90" s="184"/>
      <c r="AZ90" s="223"/>
      <c r="BG90" s="1166"/>
      <c r="BN90" s="99"/>
    </row>
    <row r="91" spans="1:66" ht="14.25" customHeight="1" x14ac:dyDescent="0.25">
      <c r="B91" s="1029"/>
      <c r="C91" s="1287" t="s">
        <v>182</v>
      </c>
      <c r="D91" s="1288"/>
      <c r="E91" s="442">
        <f>AX57</f>
        <v>0</v>
      </c>
      <c r="F91" s="429"/>
      <c r="G91" s="444"/>
      <c r="H91" s="445"/>
      <c r="I91" s="442">
        <f>IF(L57=0,0,AX57)</f>
        <v>0</v>
      </c>
      <c r="J91" s="429"/>
      <c r="K91" s="1044"/>
      <c r="L91" s="198"/>
      <c r="M91" s="553"/>
      <c r="N91" s="554"/>
      <c r="O91" s="555"/>
      <c r="P91" s="556"/>
      <c r="Q91" s="499"/>
      <c r="R91" s="557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R91" s="184"/>
      <c r="AZ91" s="223"/>
      <c r="BG91" s="1166"/>
      <c r="BN91" s="99"/>
    </row>
    <row r="92" spans="1:66" ht="14.25" customHeight="1" x14ac:dyDescent="0.25">
      <c r="B92" s="1029"/>
      <c r="C92" s="1295" t="s">
        <v>99</v>
      </c>
      <c r="D92" s="1296"/>
      <c r="E92" s="446">
        <f>IFERROR(E91/(D57+L57),0)</f>
        <v>0</v>
      </c>
      <c r="F92" s="447"/>
      <c r="G92" s="448"/>
      <c r="H92" s="449"/>
      <c r="I92" s="446">
        <f>IF(L57=0,0,IFERROR(I91/(D57+L57),0))</f>
        <v>0</v>
      </c>
      <c r="J92" s="447"/>
      <c r="K92" s="1045"/>
      <c r="L92" s="431"/>
      <c r="M92" s="498"/>
      <c r="N92" s="551"/>
      <c r="O92" s="499"/>
      <c r="P92" s="556"/>
      <c r="Q92" s="499"/>
      <c r="R92" s="559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R92" s="184"/>
      <c r="AZ92" s="223"/>
      <c r="BN92" s="99"/>
    </row>
    <row r="93" spans="1:66" ht="18" x14ac:dyDescent="0.25">
      <c r="B93" s="1029"/>
      <c r="C93" s="674" t="s">
        <v>311</v>
      </c>
      <c r="D93" s="674"/>
      <c r="E93" s="486">
        <f>IFERROR((E94)/AH69,0)</f>
        <v>0</v>
      </c>
      <c r="F93" s="490">
        <f>IFERROR((F94)/AH70,0)</f>
        <v>0</v>
      </c>
      <c r="G93" s="492">
        <f>IFERROR((G94)/AH71,0)</f>
        <v>0</v>
      </c>
      <c r="H93" s="494">
        <f>IFERROR((H94)/AH72,0)</f>
        <v>0</v>
      </c>
      <c r="I93" s="486">
        <f>IFERROR((I94)/AK69,0)</f>
        <v>0</v>
      </c>
      <c r="J93" s="490">
        <f>IFERROR((J94)/AK70,0)</f>
        <v>0</v>
      </c>
      <c r="K93" s="1046">
        <f>IFERROR((K94)/AK71,0)</f>
        <v>0</v>
      </c>
      <c r="L93" s="432"/>
      <c r="M93" s="1167"/>
      <c r="N93" s="549"/>
      <c r="O93" s="1169"/>
      <c r="P93" s="560"/>
      <c r="Q93" s="499"/>
      <c r="R93" s="561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R93" s="184"/>
      <c r="AZ93" s="223"/>
      <c r="BN93" s="99"/>
    </row>
    <row r="94" spans="1:66" ht="18" x14ac:dyDescent="0.25">
      <c r="B94" s="1047"/>
      <c r="C94" s="1303" t="s">
        <v>349</v>
      </c>
      <c r="D94" s="1304"/>
      <c r="E94" s="780">
        <f>AQ70</f>
        <v>0</v>
      </c>
      <c r="F94" s="781">
        <f>AQ71</f>
        <v>0</v>
      </c>
      <c r="G94" s="893">
        <f>AQ72</f>
        <v>0</v>
      </c>
      <c r="H94" s="894">
        <f>AM69</f>
        <v>0</v>
      </c>
      <c r="I94" s="780">
        <f>AS70</f>
        <v>0</v>
      </c>
      <c r="J94" s="775">
        <f>AS71</f>
        <v>0</v>
      </c>
      <c r="K94" s="895">
        <f>AS72</f>
        <v>0</v>
      </c>
      <c r="L94" s="433"/>
      <c r="M94" s="500"/>
      <c r="N94" s="501"/>
      <c r="O94" s="499"/>
      <c r="P94" s="556"/>
      <c r="Q94" s="499"/>
      <c r="R94" s="559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R94" s="184"/>
      <c r="AZ94" s="223"/>
      <c r="BN94" s="99"/>
    </row>
    <row r="95" spans="1:66" ht="18" x14ac:dyDescent="0.25">
      <c r="B95" s="1029"/>
      <c r="C95" s="674" t="s">
        <v>312</v>
      </c>
      <c r="D95" s="674"/>
      <c r="E95" s="486">
        <f>IFERROR((E96)/AH69,0)</f>
        <v>0</v>
      </c>
      <c r="F95" s="490">
        <f>IFERROR((F96)/AH70,0)</f>
        <v>0</v>
      </c>
      <c r="G95" s="583">
        <f>IFERROR((G96)/AH71,0)</f>
        <v>0</v>
      </c>
      <c r="H95" s="450"/>
      <c r="I95" s="486">
        <f>IFERROR((I96)/AK69,0)</f>
        <v>0</v>
      </c>
      <c r="J95" s="490">
        <f>IFERROR((J96)/AK70,0)</f>
        <v>0</v>
      </c>
      <c r="K95" s="1048">
        <f>IFERROR((K96)/AK71,0)</f>
        <v>0</v>
      </c>
      <c r="L95" s="198"/>
      <c r="M95" s="635"/>
      <c r="N95" s="634"/>
      <c r="O95" s="556"/>
      <c r="P95" s="549"/>
      <c r="Q95" s="499"/>
      <c r="R95" s="561"/>
      <c r="S95" s="102"/>
      <c r="T95" s="561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R95" s="184"/>
      <c r="AZ95" s="223"/>
      <c r="BN95" s="99"/>
    </row>
    <row r="96" spans="1:66" ht="18" x14ac:dyDescent="0.25">
      <c r="B96" s="1029"/>
      <c r="C96" s="1303" t="s">
        <v>349</v>
      </c>
      <c r="D96" s="1304"/>
      <c r="E96" s="780">
        <f>IFERROR(W70,0)</f>
        <v>0</v>
      </c>
      <c r="F96" s="781">
        <f>IFERROR(W71,0)</f>
        <v>0</v>
      </c>
      <c r="G96" s="776">
        <v>0</v>
      </c>
      <c r="H96" s="779"/>
      <c r="I96" s="780">
        <f>IFERROR(Y70,0)</f>
        <v>0</v>
      </c>
      <c r="J96" s="781">
        <f>IFERROR(Y71,0)</f>
        <v>0</v>
      </c>
      <c r="K96" s="896">
        <v>0</v>
      </c>
      <c r="L96" s="198"/>
      <c r="M96" s="500"/>
      <c r="N96" s="1168"/>
      <c r="O96" s="556"/>
      <c r="P96" s="558"/>
      <c r="Q96" s="556"/>
      <c r="R96" s="561"/>
      <c r="S96" s="102"/>
      <c r="T96" s="561"/>
      <c r="U96" s="561"/>
      <c r="V96" s="562"/>
      <c r="W96" s="562"/>
      <c r="X96" s="56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R96" s="184"/>
      <c r="AZ96" s="223"/>
      <c r="BN96" s="99"/>
    </row>
    <row r="97" spans="2:66" ht="33" customHeight="1" x14ac:dyDescent="0.25">
      <c r="B97" s="1029"/>
      <c r="C97" s="1301" t="s">
        <v>313</v>
      </c>
      <c r="D97" s="1302"/>
      <c r="E97" s="487">
        <f>IFERROR((E98)/AH69,0)</f>
        <v>0</v>
      </c>
      <c r="F97" s="435">
        <f>IFERROR((F98)/AH70,0)</f>
        <v>0</v>
      </c>
      <c r="G97" s="584">
        <f>IFERROR((G98)/AH71,0)</f>
        <v>0</v>
      </c>
      <c r="H97" s="436">
        <f>IFERROR((H98)/AH72,0)</f>
        <v>0</v>
      </c>
      <c r="I97" s="487">
        <f>IFERROR((I98)/AK69,0)</f>
        <v>0</v>
      </c>
      <c r="J97" s="435">
        <f>IFERROR((J98)/AK70,0)</f>
        <v>0</v>
      </c>
      <c r="K97" s="441">
        <f>IFERROR((K98)/AK71,0)</f>
        <v>0</v>
      </c>
      <c r="L97" s="198"/>
      <c r="M97" s="635"/>
      <c r="N97" s="1163"/>
      <c r="O97" s="563"/>
      <c r="P97" s="558"/>
      <c r="Q97" s="556"/>
      <c r="R97" s="561"/>
      <c r="S97" s="102"/>
      <c r="T97" s="561"/>
      <c r="U97" s="561"/>
      <c r="V97" s="562"/>
      <c r="W97" s="562"/>
      <c r="X97" s="56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R97" s="184"/>
      <c r="AZ97" s="223"/>
      <c r="BN97" s="99"/>
    </row>
    <row r="98" spans="2:66" ht="14.25" customHeight="1" x14ac:dyDescent="0.25">
      <c r="B98" s="1029"/>
      <c r="C98" s="1303" t="s">
        <v>349</v>
      </c>
      <c r="D98" s="1304"/>
      <c r="E98" s="780">
        <f>AU70</f>
        <v>0</v>
      </c>
      <c r="F98" s="781">
        <f>AU71</f>
        <v>0</v>
      </c>
      <c r="G98" s="776">
        <f>AU72</f>
        <v>0</v>
      </c>
      <c r="H98" s="897">
        <f>AM70</f>
        <v>0</v>
      </c>
      <c r="I98" s="780">
        <f>AW70</f>
        <v>0</v>
      </c>
      <c r="J98" s="781">
        <f>AW71</f>
        <v>0</v>
      </c>
      <c r="K98" s="896">
        <f>AW72</f>
        <v>0</v>
      </c>
      <c r="L98" s="564"/>
      <c r="M98" s="498"/>
      <c r="N98" s="499"/>
      <c r="O98" s="499"/>
      <c r="P98" s="566"/>
      <c r="Q98" s="499"/>
      <c r="R98" s="559"/>
      <c r="S98" s="102"/>
      <c r="T98" s="559"/>
      <c r="U98" s="567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R98" s="184"/>
      <c r="AZ98" s="223"/>
      <c r="BN98" s="99"/>
    </row>
    <row r="99" spans="2:66" ht="14.25" customHeight="1" x14ac:dyDescent="0.25">
      <c r="B99" s="1029"/>
      <c r="C99" s="1305" t="s">
        <v>388</v>
      </c>
      <c r="D99" s="1306"/>
      <c r="E99" s="486">
        <f>IFERROR(E100/AH69,0)</f>
        <v>0</v>
      </c>
      <c r="F99" s="492">
        <f>IFERROR(F100/AH70,0)</f>
        <v>0</v>
      </c>
      <c r="G99" s="492">
        <f>IFERROR(G100/AH71,0)</f>
        <v>0</v>
      </c>
      <c r="H99" s="1104">
        <f>IFERROR(H100/AH72,0)</f>
        <v>0</v>
      </c>
      <c r="I99" s="487">
        <f>IFERROR(I100/AK69,0)</f>
        <v>0</v>
      </c>
      <c r="J99" s="1106">
        <f>IFERROR(J100/AK70,0)</f>
        <v>0</v>
      </c>
      <c r="K99" s="1107">
        <f>IFERROR(K100/AK71,0)</f>
        <v>0</v>
      </c>
      <c r="L99" s="564"/>
      <c r="M99" s="498"/>
      <c r="N99" s="499"/>
      <c r="O99" s="499"/>
      <c r="P99" s="566"/>
      <c r="Q99" s="499"/>
      <c r="R99" s="559"/>
      <c r="S99" s="102"/>
      <c r="T99" s="559"/>
      <c r="U99" s="567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R99" s="184"/>
      <c r="AZ99" s="223"/>
      <c r="BN99" s="99"/>
    </row>
    <row r="100" spans="2:66" ht="14.25" customHeight="1" x14ac:dyDescent="0.25">
      <c r="B100" s="1029"/>
      <c r="C100" s="1085"/>
      <c r="D100" s="1086" t="s">
        <v>215</v>
      </c>
      <c r="E100" s="780">
        <f>AY69</f>
        <v>0</v>
      </c>
      <c r="F100" s="781">
        <f>AY70</f>
        <v>0</v>
      </c>
      <c r="G100" s="781">
        <f>AY71</f>
        <v>0</v>
      </c>
      <c r="H100" s="1105">
        <f>AY72</f>
        <v>0</v>
      </c>
      <c r="I100" s="780">
        <f>BA69</f>
        <v>0</v>
      </c>
      <c r="J100" s="781">
        <f>BA70</f>
        <v>0</v>
      </c>
      <c r="K100" s="896">
        <f>BA71</f>
        <v>0</v>
      </c>
      <c r="L100" s="564"/>
      <c r="M100" s="498"/>
      <c r="N100" s="499"/>
      <c r="O100" s="499"/>
      <c r="P100" s="566"/>
      <c r="Q100" s="499"/>
      <c r="R100" s="559"/>
      <c r="S100" s="102"/>
      <c r="T100" s="559"/>
      <c r="U100" s="567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R100" s="184"/>
      <c r="AZ100" s="223"/>
      <c r="BN100" s="99"/>
    </row>
    <row r="101" spans="2:66" ht="14.25" customHeight="1" x14ac:dyDescent="0.25">
      <c r="B101" s="1029"/>
      <c r="C101" s="1305" t="s">
        <v>390</v>
      </c>
      <c r="D101" s="1306"/>
      <c r="E101" s="487">
        <f>IFERROR(E102/AH69,0)</f>
        <v>0</v>
      </c>
      <c r="F101" s="1106">
        <f>IFERROR(F102/AH70,0)</f>
        <v>0</v>
      </c>
      <c r="G101" s="1106">
        <f>IFERROR(G102/AH71,0)</f>
        <v>0</v>
      </c>
      <c r="H101" s="1109">
        <f>IFERROR(H102/AH72,0)</f>
        <v>0</v>
      </c>
      <c r="I101" s="487">
        <f>IFERROR(I102/AK69,0)</f>
        <v>0</v>
      </c>
      <c r="J101" s="1106">
        <f>IFERROR(J102/AK70,0)</f>
        <v>0</v>
      </c>
      <c r="K101" s="1107">
        <f>IFERROR(K102/AK71,0)</f>
        <v>0</v>
      </c>
      <c r="L101" s="564"/>
      <c r="M101" s="498"/>
      <c r="N101" s="499"/>
      <c r="O101" s="499"/>
      <c r="P101" s="566"/>
      <c r="Q101" s="499"/>
      <c r="R101" s="559"/>
      <c r="S101" s="102"/>
      <c r="T101" s="559"/>
      <c r="U101" s="567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R101" s="184"/>
      <c r="AZ101" s="223"/>
      <c r="BN101" s="99"/>
    </row>
    <row r="102" spans="2:66" ht="14.25" customHeight="1" x14ac:dyDescent="0.25">
      <c r="B102" s="1029"/>
      <c r="C102" s="1085"/>
      <c r="D102" s="1086" t="s">
        <v>215</v>
      </c>
      <c r="E102" s="1102">
        <f>BC69+BG69</f>
        <v>0</v>
      </c>
      <c r="F102" s="1103">
        <f>BC70+BG70</f>
        <v>0</v>
      </c>
      <c r="G102" s="1103">
        <f>BC71+BG71</f>
        <v>0</v>
      </c>
      <c r="H102" s="1108">
        <f>BC72+BG72</f>
        <v>0</v>
      </c>
      <c r="I102" s="1102">
        <f>BE69+BI69</f>
        <v>0</v>
      </c>
      <c r="J102" s="1103">
        <f>BE70+BI70</f>
        <v>0</v>
      </c>
      <c r="K102" s="895">
        <f>BE71+BI71</f>
        <v>0</v>
      </c>
      <c r="L102" s="564"/>
      <c r="M102" s="498"/>
      <c r="N102" s="499"/>
      <c r="O102" s="499"/>
      <c r="P102" s="566"/>
      <c r="Q102" s="499"/>
      <c r="R102" s="559"/>
      <c r="S102" s="102"/>
      <c r="T102" s="559"/>
      <c r="U102" s="567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R102" s="184"/>
      <c r="AZ102" s="223"/>
      <c r="BN102" s="99"/>
    </row>
    <row r="103" spans="2:66" ht="15" x14ac:dyDescent="0.25">
      <c r="B103" s="1029"/>
      <c r="C103" s="105" t="s">
        <v>137</v>
      </c>
      <c r="D103" s="451"/>
      <c r="E103" s="486">
        <f>IFERROR((E104)/AH69,0)</f>
        <v>0</v>
      </c>
      <c r="F103" s="490">
        <f>IFERROR((F104)/AH70,0)</f>
        <v>0</v>
      </c>
      <c r="G103" s="583">
        <f>IFERROR((G104)/AH71,0)</f>
        <v>0</v>
      </c>
      <c r="H103" s="495">
        <f>IFERROR((H104)/AH72,0)</f>
        <v>0</v>
      </c>
      <c r="I103" s="486">
        <f>IFERROR((I104)/AK69,0)</f>
        <v>0</v>
      </c>
      <c r="J103" s="490">
        <f>IFERROR((J104)/AK70,0)</f>
        <v>0</v>
      </c>
      <c r="K103" s="1048">
        <f>IFERROR((K104)/AK71,0)</f>
        <v>0</v>
      </c>
      <c r="L103" s="198"/>
      <c r="M103" s="498"/>
      <c r="N103" s="218"/>
      <c r="O103" s="218"/>
      <c r="P103" s="499"/>
      <c r="Q103" s="499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R103" s="184"/>
      <c r="AZ103" s="223"/>
      <c r="BN103" s="99"/>
    </row>
    <row r="104" spans="2:66" ht="15.75" customHeight="1" x14ac:dyDescent="0.25">
      <c r="B104" s="1029"/>
      <c r="C104" s="1303" t="s">
        <v>349</v>
      </c>
      <c r="D104" s="1304"/>
      <c r="E104" s="780">
        <f>'EF Tables'!C41*EtOH!AG69</f>
        <v>0</v>
      </c>
      <c r="F104" s="775">
        <f>'EF Tables'!C41*AG70</f>
        <v>0</v>
      </c>
      <c r="G104" s="775">
        <f>'EF Tables'!C41*AG71</f>
        <v>0</v>
      </c>
      <c r="H104" s="898">
        <f>BB63</f>
        <v>0</v>
      </c>
      <c r="I104" s="780">
        <f>'EF Tables'!C41*AJ69</f>
        <v>0</v>
      </c>
      <c r="J104" s="775">
        <f>'EF Tables'!C41*AJ70</f>
        <v>0</v>
      </c>
      <c r="K104" s="899">
        <f>'EF Tables'!C41*AJ71</f>
        <v>0</v>
      </c>
      <c r="L104" s="198"/>
      <c r="M104" s="498"/>
      <c r="N104" s="556"/>
      <c r="O104" s="558"/>
      <c r="P104" s="499"/>
      <c r="Q104" s="499"/>
      <c r="R104" s="102"/>
      <c r="S104" s="569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R104" s="184"/>
      <c r="AZ104" s="223"/>
      <c r="BN104" s="99"/>
    </row>
    <row r="105" spans="2:66" ht="18" customHeight="1" x14ac:dyDescent="0.25">
      <c r="B105" s="1029"/>
      <c r="C105" s="1049" t="s">
        <v>379</v>
      </c>
      <c r="D105" s="1050"/>
      <c r="E105" s="489">
        <f>IFERROR((E106)/AH69,0)</f>
        <v>0</v>
      </c>
      <c r="F105" s="491">
        <f>IFERROR((F106)/AH70,0)</f>
        <v>0</v>
      </c>
      <c r="G105" s="493">
        <f>IFERROR((G106)/AH71,0)</f>
        <v>0</v>
      </c>
      <c r="H105" s="479">
        <f>IFERROR((H106)/AH72,0)</f>
        <v>0</v>
      </c>
      <c r="I105" s="489">
        <f>IFERROR((I106)/AK69,0)</f>
        <v>0</v>
      </c>
      <c r="J105" s="491">
        <f>IFERROR((J106)/AK70,0)</f>
        <v>0</v>
      </c>
      <c r="K105" s="1051">
        <f>IFERROR((K106)/AK71,0)</f>
        <v>0</v>
      </c>
      <c r="L105" s="565"/>
      <c r="M105" s="498"/>
      <c r="N105" s="556"/>
      <c r="O105" s="558"/>
      <c r="P105" s="499"/>
      <c r="Q105" s="499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R105" s="184"/>
      <c r="AZ105" s="223"/>
      <c r="BN105" s="99"/>
    </row>
    <row r="106" spans="2:66" ht="18" customHeight="1" x14ac:dyDescent="0.25">
      <c r="B106" s="1029"/>
      <c r="C106" s="1297" t="s">
        <v>350</v>
      </c>
      <c r="D106" s="1298"/>
      <c r="E106" s="900">
        <f>BK70</f>
        <v>0</v>
      </c>
      <c r="F106" s="775">
        <f>BK71</f>
        <v>0</v>
      </c>
      <c r="G106" s="776">
        <f>BK72</f>
        <v>0</v>
      </c>
      <c r="H106" s="897">
        <f>AO69</f>
        <v>0</v>
      </c>
      <c r="I106" s="900">
        <f>BM70</f>
        <v>0</v>
      </c>
      <c r="J106" s="1052">
        <f>BM71</f>
        <v>0</v>
      </c>
      <c r="K106" s="896">
        <f>BM72</f>
        <v>0</v>
      </c>
      <c r="L106" s="430"/>
      <c r="M106" s="498"/>
      <c r="N106" s="560"/>
      <c r="O106" s="566"/>
      <c r="P106" s="499"/>
      <c r="Q106" s="499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Z106" s="223"/>
      <c r="BN106" s="99"/>
    </row>
    <row r="107" spans="2:66" ht="18" customHeight="1" x14ac:dyDescent="0.25">
      <c r="B107" s="1029"/>
      <c r="C107" s="1053" t="s">
        <v>380</v>
      </c>
      <c r="D107" s="1054"/>
      <c r="E107" s="488">
        <f>IFERROR((E108)/AH69,0)</f>
        <v>0</v>
      </c>
      <c r="F107" s="480">
        <f>IFERROR((F108)/AH70,0)</f>
        <v>0</v>
      </c>
      <c r="G107" s="480">
        <f>IFERROR((G108)/AH71,0)</f>
        <v>0</v>
      </c>
      <c r="H107" s="496">
        <f>IFERROR((H108)/AH72,0)</f>
        <v>0</v>
      </c>
      <c r="I107" s="439">
        <f>IFERROR((I108)/AK69,0)</f>
        <v>0</v>
      </c>
      <c r="J107" s="1055">
        <f>IFERROR((J108)/AK70,0)</f>
        <v>0</v>
      </c>
      <c r="K107" s="441">
        <f>IFERROR((K108)/AK71,0)</f>
        <v>0</v>
      </c>
      <c r="L107" s="198"/>
      <c r="M107" s="568"/>
      <c r="N107" s="499"/>
      <c r="O107" s="499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Z107" s="223"/>
      <c r="BN107" s="99"/>
    </row>
    <row r="108" spans="2:66" ht="18" x14ac:dyDescent="0.25">
      <c r="B108" s="1029"/>
      <c r="C108" s="1297" t="s">
        <v>464</v>
      </c>
      <c r="D108" s="1298"/>
      <c r="E108" s="901">
        <f>BO70</f>
        <v>0</v>
      </c>
      <c r="F108" s="781">
        <f>BO71</f>
        <v>0</v>
      </c>
      <c r="G108" s="776">
        <f>BO72</f>
        <v>0</v>
      </c>
      <c r="H108" s="897">
        <f>AO70</f>
        <v>0</v>
      </c>
      <c r="I108" s="900">
        <f>BQ70</f>
        <v>0</v>
      </c>
      <c r="J108" s="1052">
        <f>BQ71</f>
        <v>0</v>
      </c>
      <c r="K108" s="896">
        <f>BQ72</f>
        <v>0</v>
      </c>
      <c r="L108" s="430"/>
      <c r="M108" s="498"/>
      <c r="N108" s="499"/>
      <c r="O108" s="499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Z108" s="223"/>
      <c r="BN108" s="99"/>
    </row>
    <row r="109" spans="2:66" ht="15" customHeight="1" x14ac:dyDescent="0.25">
      <c r="B109" s="1029"/>
      <c r="C109" s="105" t="s">
        <v>381</v>
      </c>
      <c r="D109" s="1056"/>
      <c r="E109" s="439">
        <f>IFERROR((E110)/AH69,0)</f>
        <v>0</v>
      </c>
      <c r="F109" s="435">
        <f>IFERROR((F110)/AH70,0)</f>
        <v>0</v>
      </c>
      <c r="G109" s="480">
        <f>IFERROR((G110)/AH71,0)</f>
        <v>0</v>
      </c>
      <c r="H109" s="436">
        <f>IFERROR((H110)/AH72,0)</f>
        <v>0</v>
      </c>
      <c r="I109" s="439">
        <f>IFERROR((I110)/AK69,0)</f>
        <v>0</v>
      </c>
      <c r="J109" s="435">
        <f>IFERROR((J110)/AK70,0)</f>
        <v>0</v>
      </c>
      <c r="K109" s="441">
        <f>IFERROR((K110)/AK71,0)</f>
        <v>0</v>
      </c>
      <c r="L109" s="570"/>
      <c r="M109" s="498"/>
      <c r="N109" s="499"/>
      <c r="O109" s="499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Z109" s="223"/>
      <c r="BN109" s="99"/>
    </row>
    <row r="110" spans="2:66" ht="18" x14ac:dyDescent="0.25">
      <c r="B110" s="1029"/>
      <c r="C110" s="1299" t="s">
        <v>351</v>
      </c>
      <c r="D110" s="1300"/>
      <c r="E110" s="1228">
        <f>'EF Tables'!D46</f>
        <v>0</v>
      </c>
      <c r="F110" s="1225">
        <f>'EF Tables'!D47</f>
        <v>0</v>
      </c>
      <c r="G110" s="1226">
        <f>'EF Tables'!D48</f>
        <v>0</v>
      </c>
      <c r="H110" s="1227">
        <f>'EF Tables'!D49</f>
        <v>0</v>
      </c>
      <c r="I110" s="1228">
        <f>'EF Tables'!D51</f>
        <v>0</v>
      </c>
      <c r="J110" s="1226">
        <f>'EF Tables'!D52</f>
        <v>0</v>
      </c>
      <c r="K110" s="1229">
        <f>'EF Tables'!D53</f>
        <v>0</v>
      </c>
      <c r="L110" s="570"/>
      <c r="M110" s="498"/>
      <c r="N110" s="499"/>
      <c r="O110" s="499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Z110" s="223"/>
      <c r="BN110" s="99"/>
    </row>
    <row r="111" spans="2:66" ht="18" x14ac:dyDescent="0.25">
      <c r="B111" s="1029"/>
      <c r="C111" s="1217" t="s">
        <v>352</v>
      </c>
      <c r="D111" s="1218"/>
      <c r="E111" s="1219">
        <f>IF(E93=0,0,'EF Tables'!D75)</f>
        <v>0</v>
      </c>
      <c r="F111" s="1220">
        <f>IF(F93=0,0,'EF Tables'!E75)</f>
        <v>0</v>
      </c>
      <c r="G111" s="1221">
        <f>IF(G93=0,0,'EF Tables'!F75)</f>
        <v>0</v>
      </c>
      <c r="H111" s="1222">
        <f>IF(BE57=0,0,'EF Tables'!G75)</f>
        <v>0</v>
      </c>
      <c r="I111" s="1223">
        <f>IF(I93=0,0,'EF Tables'!I75)</f>
        <v>0</v>
      </c>
      <c r="J111" s="1220">
        <f>IF(J93=0,0,'EF Tables'!J75)</f>
        <v>0</v>
      </c>
      <c r="K111" s="1224">
        <f>IF(K93=0,0,'EF Tables'!K75)</f>
        <v>0</v>
      </c>
      <c r="L111" s="198"/>
      <c r="M111" s="198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Z111" s="223"/>
      <c r="BN111" s="99"/>
    </row>
    <row r="112" spans="2:66" ht="18" x14ac:dyDescent="0.25">
      <c r="B112" s="1029"/>
      <c r="C112" s="1057" t="s">
        <v>354</v>
      </c>
      <c r="D112" s="1058"/>
      <c r="E112" s="1059">
        <f>'EF Tables'!C5</f>
        <v>8.6694746909554699E-2</v>
      </c>
      <c r="F112" s="1060">
        <f>'EF Tables'!C5</f>
        <v>8.6694746909554699E-2</v>
      </c>
      <c r="G112" s="1061">
        <f>'EF Tables'!C5</f>
        <v>8.6694746909554699E-2</v>
      </c>
      <c r="H112" s="1062">
        <f>'EF Tables'!C5</f>
        <v>8.6694746909554699E-2</v>
      </c>
      <c r="I112" s="1063">
        <f>'EF Tables'!C5</f>
        <v>8.6694746909554699E-2</v>
      </c>
      <c r="J112" s="1060">
        <f>'EF Tables'!C5</f>
        <v>8.6694746909554699E-2</v>
      </c>
      <c r="K112" s="1064">
        <f>'EF Tables'!C5</f>
        <v>8.6694746909554699E-2</v>
      </c>
      <c r="L112" s="571"/>
      <c r="M112" s="57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Z112" s="223"/>
      <c r="BN112" s="99"/>
    </row>
    <row r="113" spans="2:66" ht="18.75" thickBot="1" x14ac:dyDescent="0.3">
      <c r="B113" s="1041"/>
      <c r="C113" s="1065" t="s">
        <v>353</v>
      </c>
      <c r="D113" s="1066"/>
      <c r="E113" s="1067">
        <f>'EF Tables'!D61</f>
        <v>7.6</v>
      </c>
      <c r="F113" s="1068">
        <f>'EF Tables'!D61</f>
        <v>7.6</v>
      </c>
      <c r="G113" s="1068">
        <f>'EF Tables'!D61</f>
        <v>7.6</v>
      </c>
      <c r="H113" s="1069">
        <v>0</v>
      </c>
      <c r="I113" s="1070">
        <f>'EF Tables'!D62</f>
        <v>7.6</v>
      </c>
      <c r="J113" s="1068">
        <f>'EF Tables'!D62</f>
        <v>7.6</v>
      </c>
      <c r="K113" s="1071">
        <f>'EF Tables'!D62</f>
        <v>7.6</v>
      </c>
      <c r="L113" s="198"/>
      <c r="M113" s="198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Z113" s="223"/>
      <c r="BN113" s="99"/>
    </row>
    <row r="114" spans="2:66" ht="15" customHeight="1" x14ac:dyDescent="0.25">
      <c r="B114" s="434"/>
      <c r="C114" s="427"/>
      <c r="D114" s="427"/>
      <c r="E114" s="428"/>
      <c r="F114" s="428"/>
      <c r="G114" s="427"/>
      <c r="H114" s="427"/>
      <c r="I114" s="428"/>
      <c r="J114" s="427"/>
      <c r="K114" s="427"/>
      <c r="L114" s="198"/>
      <c r="M114" s="198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Z114" s="223"/>
      <c r="BN114" s="99"/>
    </row>
    <row r="115" spans="2:66" ht="15" x14ac:dyDescent="0.25">
      <c r="B115" s="434"/>
      <c r="C115" s="199"/>
      <c r="D115" s="199"/>
      <c r="E115" s="199"/>
      <c r="F115" s="124"/>
      <c r="G115" s="124"/>
      <c r="H115" s="124"/>
      <c r="I115" s="573"/>
      <c r="J115" s="573"/>
      <c r="K115" s="573"/>
      <c r="L115" s="198"/>
      <c r="M115" s="198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Z115" s="223"/>
      <c r="BN115" s="99"/>
    </row>
    <row r="116" spans="2:66" ht="14.25" customHeight="1" x14ac:dyDescent="0.25">
      <c r="B116" s="102"/>
      <c r="C116" s="574"/>
      <c r="D116" s="574"/>
      <c r="E116" s="574"/>
      <c r="F116" s="574"/>
      <c r="G116" s="574"/>
      <c r="H116" s="574"/>
      <c r="I116" s="129"/>
      <c r="J116" s="129"/>
      <c r="K116" s="129"/>
      <c r="L116" s="102"/>
      <c r="M116" s="102"/>
      <c r="N116" s="102"/>
      <c r="O116" s="102"/>
      <c r="P116" s="235"/>
      <c r="Q116" s="235"/>
      <c r="R116" s="235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</row>
    <row r="117" spans="2:66" ht="14.25" customHeight="1" x14ac:dyDescent="0.25">
      <c r="C117" s="574"/>
      <c r="D117" s="574"/>
      <c r="E117" s="574"/>
      <c r="F117" s="574"/>
      <c r="G117" s="574"/>
      <c r="H117" s="574"/>
      <c r="I117" s="129"/>
      <c r="J117" s="129"/>
      <c r="K117" s="129"/>
      <c r="L117" s="102"/>
      <c r="M117" s="102"/>
      <c r="N117" s="102"/>
      <c r="O117" s="102"/>
      <c r="P117" s="246"/>
      <c r="Q117" s="235"/>
      <c r="R117" s="235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</row>
    <row r="118" spans="2:66" ht="14.25" customHeight="1" x14ac:dyDescent="0.25">
      <c r="C118" s="574"/>
      <c r="D118" s="574"/>
      <c r="E118" s="574"/>
      <c r="F118" s="574"/>
      <c r="G118" s="574"/>
      <c r="H118" s="574"/>
      <c r="I118" s="129"/>
      <c r="J118" s="129"/>
      <c r="K118" s="129"/>
      <c r="L118" s="324"/>
      <c r="M118" s="324"/>
      <c r="N118" s="324"/>
      <c r="O118" s="234"/>
      <c r="P118" s="235"/>
      <c r="Q118" s="235"/>
      <c r="R118" s="235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</row>
    <row r="119" spans="2:66" ht="14.25" customHeight="1" x14ac:dyDescent="0.25">
      <c r="C119" s="574"/>
      <c r="D119" s="574"/>
      <c r="E119" s="574"/>
      <c r="F119" s="574"/>
      <c r="G119" s="574"/>
      <c r="H119" s="574"/>
      <c r="I119" s="129"/>
      <c r="J119" s="129"/>
      <c r="K119" s="129"/>
      <c r="L119" s="324"/>
      <c r="M119" s="324"/>
      <c r="N119" s="324"/>
      <c r="O119" s="234"/>
      <c r="P119" s="235"/>
      <c r="Q119" s="235"/>
      <c r="R119" s="235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</row>
    <row r="120" spans="2:66" ht="14.25" customHeight="1" x14ac:dyDescent="0.25">
      <c r="C120" s="574"/>
      <c r="D120" s="574"/>
      <c r="E120" s="574"/>
      <c r="F120" s="574"/>
      <c r="G120" s="574"/>
      <c r="H120" s="574"/>
      <c r="I120" s="129"/>
      <c r="J120" s="129"/>
      <c r="K120" s="129"/>
      <c r="L120" s="324"/>
      <c r="M120" s="324"/>
      <c r="N120" s="324"/>
      <c r="O120" s="234"/>
      <c r="P120" s="235"/>
      <c r="Q120" s="235"/>
      <c r="R120" s="235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</row>
    <row r="121" spans="2:66" ht="14.25" customHeight="1" x14ac:dyDescent="0.25">
      <c r="C121" s="574"/>
      <c r="D121" s="574"/>
      <c r="E121" s="574"/>
      <c r="F121" s="574"/>
      <c r="G121" s="574"/>
      <c r="H121" s="574"/>
      <c r="I121" s="129"/>
      <c r="J121" s="129"/>
      <c r="K121" s="129"/>
      <c r="L121" s="324"/>
      <c r="M121" s="324"/>
      <c r="N121" s="324"/>
      <c r="O121" s="234"/>
      <c r="P121" s="235"/>
      <c r="Q121" s="235"/>
      <c r="R121" s="235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</row>
    <row r="122" spans="2:66" ht="14.25" customHeight="1" x14ac:dyDescent="0.25">
      <c r="C122" s="574"/>
      <c r="D122" s="574"/>
      <c r="E122" s="574"/>
      <c r="F122" s="574"/>
      <c r="G122" s="574"/>
      <c r="H122" s="574"/>
      <c r="I122" s="575"/>
      <c r="J122" s="575"/>
      <c r="K122" s="574"/>
      <c r="L122" s="324"/>
      <c r="M122" s="324"/>
      <c r="N122" s="324"/>
      <c r="O122" s="234"/>
      <c r="P122" s="235"/>
      <c r="Q122" s="235"/>
      <c r="R122" s="235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</row>
    <row r="123" spans="2:66" ht="14.25" customHeight="1" x14ac:dyDescent="0.25">
      <c r="C123" s="574"/>
      <c r="D123" s="574"/>
      <c r="E123" s="574"/>
      <c r="F123" s="574"/>
      <c r="G123" s="574"/>
      <c r="H123" s="574"/>
      <c r="I123" s="575"/>
      <c r="J123" s="575"/>
      <c r="K123" s="574"/>
      <c r="L123" s="324"/>
      <c r="M123" s="324"/>
      <c r="N123" s="324"/>
      <c r="O123" s="234"/>
      <c r="P123" s="235"/>
      <c r="Q123" s="235"/>
      <c r="R123" s="235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370"/>
      <c r="AN123" s="370"/>
      <c r="AO123" s="370"/>
      <c r="AP123" s="370"/>
      <c r="AQ123" s="102"/>
      <c r="AR123" s="102"/>
      <c r="AS123" s="102"/>
    </row>
    <row r="124" spans="2:66" ht="15" x14ac:dyDescent="0.25">
      <c r="C124" s="574"/>
      <c r="D124" s="574"/>
      <c r="E124" s="574"/>
      <c r="F124" s="574"/>
      <c r="G124" s="574"/>
      <c r="H124" s="574"/>
      <c r="I124" s="574"/>
      <c r="J124" s="574"/>
      <c r="K124" s="576"/>
      <c r="L124" s="366"/>
      <c r="M124" s="366"/>
      <c r="N124" s="366"/>
      <c r="O124" s="234"/>
      <c r="Q124" s="99"/>
      <c r="R124" s="99"/>
      <c r="AM124" s="578"/>
      <c r="AN124" s="579"/>
      <c r="AO124" s="579"/>
      <c r="AP124" s="580"/>
      <c r="AR124" s="102"/>
      <c r="AS124" s="102"/>
    </row>
    <row r="125" spans="2:66" ht="15" x14ac:dyDescent="0.25">
      <c r="B125" s="102"/>
      <c r="C125" s="574"/>
      <c r="D125" s="574"/>
      <c r="E125" s="574"/>
      <c r="F125" s="574"/>
      <c r="G125" s="574"/>
      <c r="H125" s="574"/>
      <c r="I125" s="574"/>
      <c r="J125" s="574"/>
      <c r="K125" s="576"/>
      <c r="L125" s="366"/>
      <c r="M125" s="366"/>
      <c r="N125" s="366"/>
      <c r="O125" s="234"/>
      <c r="P125" s="99"/>
      <c r="Q125" s="99"/>
      <c r="R125" s="99"/>
      <c r="AM125" s="579"/>
      <c r="AN125" s="579"/>
      <c r="AO125" s="579"/>
      <c r="AP125" s="581"/>
      <c r="AR125" s="102"/>
      <c r="AS125" s="102"/>
    </row>
    <row r="126" spans="2:66" ht="15" x14ac:dyDescent="0.25">
      <c r="C126" s="574"/>
      <c r="D126" s="574"/>
      <c r="E126" s="574"/>
      <c r="F126" s="574"/>
      <c r="G126" s="574"/>
      <c r="H126" s="574"/>
      <c r="I126" s="574"/>
      <c r="J126" s="574"/>
      <c r="K126" s="576"/>
      <c r="L126" s="366"/>
      <c r="M126" s="366"/>
      <c r="N126" s="366"/>
      <c r="O126" s="234"/>
      <c r="P126" s="99"/>
      <c r="Q126" s="99"/>
      <c r="R126" s="99"/>
      <c r="AM126" s="579"/>
      <c r="AN126" s="579"/>
      <c r="AO126" s="579"/>
      <c r="AP126" s="581"/>
      <c r="AR126" s="102"/>
      <c r="AS126" s="102"/>
    </row>
    <row r="127" spans="2:66" ht="15" x14ac:dyDescent="0.25">
      <c r="C127" s="574"/>
      <c r="D127" s="574"/>
      <c r="E127" s="574"/>
      <c r="F127" s="574"/>
      <c r="G127" s="574"/>
      <c r="H127" s="574"/>
      <c r="I127" s="574"/>
      <c r="J127" s="574"/>
      <c r="K127" s="576"/>
      <c r="L127" s="366"/>
      <c r="M127" s="366"/>
      <c r="N127" s="366"/>
      <c r="O127" s="234"/>
      <c r="P127" s="99"/>
      <c r="Q127" s="99"/>
      <c r="R127" s="99"/>
      <c r="AM127" s="579"/>
      <c r="AN127" s="579"/>
      <c r="AO127" s="579"/>
      <c r="AP127" s="581"/>
      <c r="AR127" s="102"/>
      <c r="AS127" s="102"/>
    </row>
    <row r="128" spans="2:66" ht="15" x14ac:dyDescent="0.25">
      <c r="C128" s="574"/>
      <c r="D128" s="574"/>
      <c r="E128" s="574"/>
      <c r="F128" s="574"/>
      <c r="G128" s="574"/>
      <c r="H128" s="574"/>
      <c r="I128" s="574"/>
      <c r="J128" s="574"/>
      <c r="K128" s="576"/>
      <c r="L128" s="129"/>
      <c r="M128" s="129"/>
      <c r="N128" s="577"/>
      <c r="O128" s="133"/>
      <c r="P128" s="99"/>
      <c r="Q128" s="99"/>
      <c r="R128" s="99"/>
      <c r="AM128" s="579"/>
      <c r="AN128" s="579"/>
      <c r="AO128" s="579"/>
      <c r="AP128" s="582"/>
      <c r="AR128" s="102"/>
      <c r="AS128" s="102"/>
    </row>
    <row r="129" spans="3:45" ht="15" x14ac:dyDescent="0.25">
      <c r="C129" s="574"/>
      <c r="D129" s="574"/>
      <c r="E129" s="574"/>
      <c r="F129" s="575"/>
      <c r="G129" s="575"/>
      <c r="H129" s="575"/>
      <c r="I129" s="574"/>
      <c r="J129" s="574"/>
      <c r="K129" s="576"/>
      <c r="L129" s="129"/>
      <c r="M129" s="129"/>
      <c r="N129" s="577"/>
      <c r="O129" s="133"/>
      <c r="P129" s="99"/>
      <c r="Q129" s="99"/>
      <c r="R129" s="99"/>
      <c r="AM129" s="579"/>
      <c r="AN129" s="579"/>
      <c r="AO129" s="579"/>
      <c r="AP129" s="236"/>
      <c r="AR129" s="102"/>
      <c r="AS129" s="102"/>
    </row>
    <row r="130" spans="3:45" ht="15" x14ac:dyDescent="0.25">
      <c r="C130" s="574"/>
      <c r="D130" s="574"/>
      <c r="E130" s="574"/>
      <c r="F130" s="575"/>
      <c r="G130" s="575"/>
      <c r="H130" s="575"/>
      <c r="I130" s="505"/>
      <c r="J130" s="505"/>
      <c r="K130" s="129"/>
      <c r="L130" s="129"/>
      <c r="M130" s="129"/>
      <c r="N130" s="129"/>
      <c r="O130" s="133"/>
      <c r="P130" s="129"/>
      <c r="AM130" s="237"/>
      <c r="AN130" s="223"/>
      <c r="AO130" s="223"/>
      <c r="AP130" s="238"/>
      <c r="AR130" s="102"/>
      <c r="AS130" s="102"/>
    </row>
    <row r="131" spans="3:45" ht="15" x14ac:dyDescent="0.25">
      <c r="C131" s="574"/>
      <c r="D131" s="574"/>
      <c r="E131" s="574"/>
      <c r="F131" s="575"/>
      <c r="G131" s="575"/>
      <c r="H131" s="575"/>
      <c r="I131" s="505"/>
      <c r="J131" s="505"/>
      <c r="K131" s="129"/>
      <c r="L131" s="129"/>
      <c r="M131" s="129"/>
      <c r="N131" s="129"/>
      <c r="O131" s="133"/>
      <c r="P131" s="129"/>
      <c r="AM131" s="223"/>
      <c r="AN131" s="223"/>
      <c r="AO131" s="223"/>
      <c r="AP131" s="223"/>
      <c r="AR131" s="102"/>
      <c r="AS131" s="102"/>
    </row>
    <row r="132" spans="3:45" ht="15" x14ac:dyDescent="0.25">
      <c r="C132" s="574"/>
      <c r="D132" s="574"/>
      <c r="E132" s="574"/>
      <c r="F132" s="575"/>
      <c r="G132" s="575"/>
      <c r="H132" s="575"/>
      <c r="I132" s="505"/>
      <c r="J132" s="505"/>
      <c r="K132" s="129"/>
      <c r="L132" s="129"/>
      <c r="M132" s="129"/>
      <c r="N132" s="129"/>
      <c r="O132" s="133"/>
      <c r="P132" s="129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</row>
    <row r="133" spans="3:45" ht="15" x14ac:dyDescent="0.25">
      <c r="C133" s="574"/>
      <c r="D133" s="574"/>
      <c r="E133" s="574"/>
      <c r="F133" s="574"/>
      <c r="G133" s="574"/>
      <c r="H133" s="574"/>
      <c r="I133" s="505"/>
      <c r="J133" s="505"/>
      <c r="K133" s="129"/>
      <c r="L133" s="129"/>
      <c r="M133" s="129"/>
      <c r="N133" s="129"/>
      <c r="O133" s="133"/>
      <c r="P133" s="129"/>
    </row>
    <row r="134" spans="3:45" ht="15" x14ac:dyDescent="0.25">
      <c r="C134" s="574"/>
      <c r="D134" s="574"/>
      <c r="E134" s="574"/>
      <c r="F134" s="574"/>
      <c r="G134" s="574"/>
      <c r="H134" s="574"/>
      <c r="I134" s="505"/>
      <c r="J134" s="505"/>
      <c r="K134" s="129"/>
      <c r="L134" s="129"/>
      <c r="M134" s="129"/>
      <c r="N134" s="129"/>
      <c r="O134" s="133"/>
      <c r="P134" s="129"/>
    </row>
    <row r="135" spans="3:45" x14ac:dyDescent="0.25">
      <c r="I135" s="505"/>
      <c r="J135" s="505"/>
      <c r="K135" s="129"/>
      <c r="L135" s="129"/>
      <c r="M135" s="129"/>
      <c r="N135" s="129"/>
      <c r="O135" s="133"/>
      <c r="P135" s="129"/>
    </row>
    <row r="136" spans="3:45" x14ac:dyDescent="0.25">
      <c r="I136" s="505"/>
      <c r="J136" s="505"/>
      <c r="K136" s="129"/>
      <c r="L136" s="234"/>
      <c r="M136" s="234"/>
      <c r="N136" s="234"/>
      <c r="O136" s="103"/>
      <c r="P136" s="129"/>
    </row>
    <row r="137" spans="3:45" x14ac:dyDescent="0.25">
      <c r="I137" s="505"/>
      <c r="J137" s="505"/>
      <c r="K137" s="129"/>
      <c r="L137" s="133"/>
      <c r="M137" s="133"/>
    </row>
    <row r="138" spans="3:45" x14ac:dyDescent="0.25">
      <c r="I138" s="505"/>
      <c r="J138" s="505"/>
      <c r="K138" s="129"/>
      <c r="L138" s="133"/>
      <c r="M138" s="133"/>
    </row>
    <row r="139" spans="3:45" x14ac:dyDescent="0.25">
      <c r="I139" s="505"/>
      <c r="J139" s="505"/>
      <c r="K139" s="129"/>
      <c r="L139" s="133"/>
      <c r="M139" s="133"/>
    </row>
    <row r="140" spans="3:45" x14ac:dyDescent="0.25">
      <c r="I140" s="505"/>
      <c r="J140" s="505"/>
      <c r="K140" s="129"/>
      <c r="L140" s="133"/>
      <c r="M140" s="133"/>
    </row>
    <row r="141" spans="3:45" x14ac:dyDescent="0.25">
      <c r="I141" s="505"/>
      <c r="J141" s="505"/>
      <c r="K141" s="129"/>
      <c r="L141" s="129"/>
      <c r="M141" s="133"/>
      <c r="N141" s="133"/>
    </row>
    <row r="142" spans="3:45" x14ac:dyDescent="0.25">
      <c r="I142" s="505"/>
      <c r="J142" s="505"/>
      <c r="K142" s="129"/>
      <c r="L142" s="129"/>
      <c r="M142" s="133"/>
      <c r="N142" s="133"/>
    </row>
    <row r="143" spans="3:45" x14ac:dyDescent="0.25">
      <c r="I143" s="505"/>
      <c r="J143" s="505"/>
      <c r="K143" s="129"/>
      <c r="L143" s="129"/>
      <c r="M143" s="133"/>
      <c r="N143" s="133"/>
      <c r="S143" s="133"/>
      <c r="T143" s="133"/>
    </row>
    <row r="144" spans="3:45" x14ac:dyDescent="0.25">
      <c r="I144" s="505"/>
      <c r="J144" s="505"/>
      <c r="K144" s="129"/>
      <c r="L144" s="129"/>
      <c r="M144" s="133"/>
      <c r="N144" s="133"/>
      <c r="S144" s="133"/>
      <c r="T144" s="133"/>
    </row>
    <row r="145" spans="9:20" x14ac:dyDescent="0.25">
      <c r="I145" s="505"/>
      <c r="J145" s="505"/>
      <c r="K145" s="129"/>
      <c r="L145" s="129"/>
      <c r="M145" s="133"/>
      <c r="N145" s="133"/>
      <c r="S145" s="133"/>
      <c r="T145" s="133"/>
    </row>
    <row r="146" spans="9:20" x14ac:dyDescent="0.25">
      <c r="I146" s="505"/>
      <c r="J146" s="505"/>
      <c r="K146" s="129"/>
      <c r="L146" s="129"/>
      <c r="M146" s="133"/>
      <c r="N146" s="133"/>
      <c r="S146" s="133"/>
      <c r="T146" s="133"/>
    </row>
    <row r="147" spans="9:20" ht="15" x14ac:dyDescent="0.25">
      <c r="K147" s="129"/>
      <c r="L147" s="574"/>
      <c r="M147" s="576"/>
      <c r="N147" s="129"/>
      <c r="O147" s="129"/>
      <c r="S147" s="133"/>
      <c r="T147" s="133"/>
    </row>
    <row r="148" spans="9:20" ht="15" x14ac:dyDescent="0.25">
      <c r="K148" s="129"/>
      <c r="L148" s="574"/>
      <c r="M148" s="576"/>
      <c r="N148" s="129"/>
      <c r="O148" s="129"/>
      <c r="S148" s="133"/>
      <c r="T148" s="133"/>
    </row>
    <row r="149" spans="9:20" ht="15" x14ac:dyDescent="0.25">
      <c r="K149" s="129"/>
      <c r="L149" s="576"/>
      <c r="M149" s="129"/>
      <c r="N149" s="129"/>
      <c r="O149" s="129"/>
      <c r="S149" s="133"/>
      <c r="T149" s="133"/>
    </row>
    <row r="150" spans="9:20" ht="15" x14ac:dyDescent="0.25">
      <c r="K150" s="129"/>
      <c r="L150" s="576"/>
      <c r="M150" s="129"/>
      <c r="N150" s="129"/>
      <c r="O150" s="129"/>
    </row>
    <row r="151" spans="9:20" ht="15" x14ac:dyDescent="0.25">
      <c r="K151" s="129"/>
      <c r="L151" s="576"/>
      <c r="M151" s="129"/>
      <c r="N151" s="129"/>
      <c r="O151" s="129"/>
    </row>
    <row r="152" spans="9:20" ht="15" x14ac:dyDescent="0.25">
      <c r="K152" s="129"/>
      <c r="L152" s="576"/>
      <c r="M152" s="129"/>
      <c r="N152" s="129"/>
      <c r="O152" s="129"/>
    </row>
    <row r="153" spans="9:20" ht="15" x14ac:dyDescent="0.25">
      <c r="K153" s="129"/>
      <c r="L153" s="576"/>
      <c r="M153" s="129"/>
      <c r="N153" s="129"/>
      <c r="O153" s="129"/>
    </row>
    <row r="154" spans="9:20" ht="15" x14ac:dyDescent="0.25">
      <c r="K154" s="129"/>
      <c r="L154" s="576"/>
      <c r="M154" s="129"/>
      <c r="N154" s="129"/>
      <c r="O154" s="129"/>
    </row>
    <row r="155" spans="9:20" x14ac:dyDescent="0.25">
      <c r="K155" s="129"/>
      <c r="L155" s="129"/>
      <c r="M155" s="129"/>
      <c r="N155" s="129"/>
      <c r="O155" s="129"/>
    </row>
    <row r="156" spans="9:20" x14ac:dyDescent="0.25">
      <c r="K156" s="129"/>
      <c r="L156" s="129"/>
      <c r="M156" s="129"/>
      <c r="N156" s="129"/>
      <c r="O156" s="129"/>
    </row>
    <row r="157" spans="9:20" x14ac:dyDescent="0.25">
      <c r="K157" s="129"/>
      <c r="L157" s="129"/>
      <c r="M157" s="129"/>
      <c r="N157" s="129"/>
      <c r="O157" s="129"/>
    </row>
    <row r="158" spans="9:20" x14ac:dyDescent="0.25">
      <c r="K158" s="129"/>
      <c r="L158" s="129"/>
      <c r="M158" s="129"/>
      <c r="N158" s="129"/>
      <c r="O158" s="129"/>
    </row>
    <row r="159" spans="9:20" x14ac:dyDescent="0.25">
      <c r="K159" s="129"/>
      <c r="L159" s="129"/>
      <c r="M159" s="129"/>
      <c r="N159" s="129"/>
      <c r="O159" s="129"/>
    </row>
    <row r="160" spans="9:20" x14ac:dyDescent="0.25">
      <c r="K160" s="129"/>
      <c r="L160" s="129"/>
      <c r="M160" s="129"/>
      <c r="N160" s="129"/>
      <c r="O160" s="129"/>
    </row>
    <row r="161" spans="11:15" x14ac:dyDescent="0.25">
      <c r="K161" s="129"/>
      <c r="L161" s="129"/>
      <c r="M161" s="129"/>
      <c r="N161" s="129"/>
      <c r="O161" s="129"/>
    </row>
    <row r="162" spans="11:15" x14ac:dyDescent="0.25">
      <c r="K162" s="129"/>
      <c r="L162" s="129"/>
      <c r="M162" s="129"/>
      <c r="N162" s="129"/>
      <c r="O162" s="129"/>
    </row>
    <row r="163" spans="11:15" x14ac:dyDescent="0.25">
      <c r="K163" s="129"/>
      <c r="L163" s="129"/>
      <c r="M163" s="129"/>
      <c r="N163" s="129"/>
      <c r="O163" s="129"/>
    </row>
    <row r="164" spans="11:15" x14ac:dyDescent="0.25">
      <c r="K164" s="129"/>
      <c r="L164" s="129"/>
      <c r="M164" s="129"/>
      <c r="N164" s="129"/>
      <c r="O164" s="129"/>
    </row>
    <row r="165" spans="11:15" x14ac:dyDescent="0.25">
      <c r="K165" s="129"/>
      <c r="L165" s="129"/>
      <c r="M165" s="129"/>
      <c r="N165" s="129"/>
      <c r="O165" s="129"/>
    </row>
    <row r="166" spans="11:15" x14ac:dyDescent="0.25">
      <c r="K166" s="129"/>
      <c r="L166" s="129"/>
      <c r="M166" s="129"/>
      <c r="N166" s="129"/>
      <c r="O166" s="129"/>
    </row>
    <row r="167" spans="11:15" x14ac:dyDescent="0.25">
      <c r="K167" s="129"/>
      <c r="L167" s="129"/>
      <c r="M167" s="129"/>
      <c r="N167" s="129"/>
      <c r="O167" s="129"/>
    </row>
    <row r="168" spans="11:15" x14ac:dyDescent="0.25">
      <c r="K168" s="129"/>
      <c r="L168" s="129"/>
      <c r="M168" s="129"/>
      <c r="N168" s="129"/>
      <c r="O168" s="129"/>
    </row>
    <row r="169" spans="11:15" x14ac:dyDescent="0.25">
      <c r="K169" s="129"/>
      <c r="L169" s="129"/>
      <c r="M169" s="129"/>
      <c r="N169" s="129"/>
      <c r="O169" s="129"/>
    </row>
    <row r="170" spans="11:15" x14ac:dyDescent="0.25">
      <c r="K170" s="129"/>
      <c r="L170" s="129"/>
      <c r="M170" s="129"/>
      <c r="N170" s="129"/>
      <c r="O170" s="129"/>
    </row>
    <row r="171" spans="11:15" x14ac:dyDescent="0.25">
      <c r="K171" s="129"/>
      <c r="L171" s="129"/>
      <c r="M171" s="129"/>
      <c r="N171" s="129"/>
      <c r="O171" s="129"/>
    </row>
    <row r="172" spans="11:15" x14ac:dyDescent="0.25">
      <c r="K172" s="129"/>
      <c r="L172" s="129"/>
      <c r="M172" s="129"/>
      <c r="N172" s="129"/>
      <c r="O172" s="129"/>
    </row>
    <row r="173" spans="11:15" x14ac:dyDescent="0.25">
      <c r="K173" s="129"/>
      <c r="L173" s="129"/>
      <c r="M173" s="129"/>
      <c r="N173" s="129"/>
      <c r="O173" s="129"/>
    </row>
    <row r="174" spans="11:15" x14ac:dyDescent="0.25">
      <c r="K174" s="129"/>
      <c r="L174" s="129"/>
      <c r="M174" s="129"/>
      <c r="N174" s="129"/>
      <c r="O174" s="129"/>
    </row>
    <row r="175" spans="11:15" x14ac:dyDescent="0.25">
      <c r="K175" s="129"/>
      <c r="L175" s="129"/>
      <c r="M175" s="129"/>
      <c r="N175" s="129"/>
      <c r="O175" s="129"/>
    </row>
    <row r="176" spans="11:15" x14ac:dyDescent="0.25">
      <c r="L176" s="129"/>
      <c r="M176" s="129"/>
      <c r="N176" s="129"/>
      <c r="O176" s="129"/>
    </row>
    <row r="177" spans="12:15" x14ac:dyDescent="0.25">
      <c r="L177" s="129"/>
      <c r="M177" s="129"/>
      <c r="N177" s="129"/>
      <c r="O177" s="129"/>
    </row>
    <row r="178" spans="12:15" x14ac:dyDescent="0.25">
      <c r="L178" s="129"/>
      <c r="M178" s="129"/>
      <c r="N178" s="129"/>
      <c r="O178" s="129"/>
    </row>
    <row r="179" spans="12:15" x14ac:dyDescent="0.25">
      <c r="L179" s="129"/>
      <c r="M179" s="129"/>
      <c r="N179" s="129"/>
      <c r="O179" s="129"/>
    </row>
    <row r="180" spans="12:15" x14ac:dyDescent="0.25">
      <c r="L180" s="129"/>
      <c r="M180" s="129"/>
      <c r="N180" s="129"/>
      <c r="O180" s="129"/>
    </row>
    <row r="181" spans="12:15" x14ac:dyDescent="0.25">
      <c r="L181" s="129"/>
      <c r="M181" s="129"/>
      <c r="N181" s="129"/>
      <c r="O181" s="129"/>
    </row>
    <row r="182" spans="12:15" x14ac:dyDescent="0.25">
      <c r="L182" s="129"/>
      <c r="M182" s="129"/>
      <c r="N182" s="129"/>
      <c r="O182" s="129"/>
    </row>
    <row r="183" spans="12:15" x14ac:dyDescent="0.25">
      <c r="L183" s="129"/>
      <c r="M183" s="129"/>
      <c r="N183" s="129"/>
      <c r="O183" s="129"/>
    </row>
    <row r="184" spans="12:15" x14ac:dyDescent="0.25">
      <c r="L184" s="129"/>
      <c r="M184" s="129"/>
      <c r="N184" s="129"/>
      <c r="O184" s="129"/>
    </row>
    <row r="185" spans="12:15" x14ac:dyDescent="0.25">
      <c r="L185" s="129"/>
      <c r="M185" s="129"/>
      <c r="N185" s="129"/>
      <c r="O185" s="129"/>
    </row>
    <row r="186" spans="12:15" x14ac:dyDescent="0.25">
      <c r="L186" s="129"/>
      <c r="M186" s="129"/>
      <c r="N186" s="129"/>
      <c r="O186" s="129"/>
    </row>
    <row r="187" spans="12:15" x14ac:dyDescent="0.25">
      <c r="L187" s="129"/>
      <c r="M187" s="129"/>
      <c r="N187" s="129"/>
      <c r="O187" s="129"/>
    </row>
    <row r="188" spans="12:15" x14ac:dyDescent="0.25">
      <c r="L188" s="129"/>
      <c r="M188" s="129"/>
      <c r="N188" s="129"/>
      <c r="O188" s="129"/>
    </row>
    <row r="189" spans="12:15" x14ac:dyDescent="0.25">
      <c r="L189" s="129"/>
      <c r="M189" s="129"/>
      <c r="N189" s="129"/>
      <c r="O189" s="129"/>
    </row>
    <row r="190" spans="12:15" x14ac:dyDescent="0.25">
      <c r="L190" s="129"/>
      <c r="M190" s="129"/>
      <c r="N190" s="129"/>
      <c r="O190" s="129"/>
    </row>
    <row r="191" spans="12:15" x14ac:dyDescent="0.25">
      <c r="L191" s="129"/>
      <c r="M191" s="129"/>
      <c r="N191" s="129"/>
      <c r="O191" s="129"/>
    </row>
    <row r="192" spans="12:15" x14ac:dyDescent="0.25">
      <c r="L192" s="129"/>
      <c r="M192" s="129"/>
      <c r="N192" s="129"/>
      <c r="O192" s="129"/>
    </row>
    <row r="193" spans="12:15" x14ac:dyDescent="0.25">
      <c r="L193" s="129"/>
      <c r="M193" s="129"/>
      <c r="N193" s="129"/>
      <c r="O193" s="129"/>
    </row>
    <row r="194" spans="12:15" x14ac:dyDescent="0.25">
      <c r="L194" s="129"/>
      <c r="M194" s="129"/>
      <c r="N194" s="129"/>
      <c r="O194" s="129"/>
    </row>
    <row r="195" spans="12:15" x14ac:dyDescent="0.25">
      <c r="L195" s="129"/>
      <c r="M195" s="129"/>
      <c r="N195" s="129"/>
      <c r="O195" s="129"/>
    </row>
    <row r="196" spans="12:15" x14ac:dyDescent="0.25">
      <c r="L196" s="129"/>
      <c r="M196" s="129"/>
      <c r="N196" s="129"/>
      <c r="O196" s="129"/>
    </row>
    <row r="197" spans="12:15" x14ac:dyDescent="0.25">
      <c r="L197" s="129"/>
      <c r="M197" s="129"/>
      <c r="N197" s="129"/>
      <c r="O197" s="129"/>
    </row>
    <row r="198" spans="12:15" x14ac:dyDescent="0.25">
      <c r="L198" s="129"/>
      <c r="M198" s="129"/>
      <c r="N198" s="129"/>
      <c r="O198" s="129"/>
    </row>
    <row r="199" spans="12:15" x14ac:dyDescent="0.25">
      <c r="L199" s="129"/>
      <c r="M199" s="129"/>
      <c r="N199" s="129"/>
      <c r="O199" s="129"/>
    </row>
    <row r="200" spans="12:15" x14ac:dyDescent="0.25">
      <c r="L200" s="129"/>
      <c r="M200" s="129"/>
      <c r="N200" s="129"/>
      <c r="O200" s="129"/>
    </row>
    <row r="201" spans="12:15" x14ac:dyDescent="0.25">
      <c r="O201" s="129"/>
    </row>
    <row r="202" spans="12:15" x14ac:dyDescent="0.25">
      <c r="O202" s="129"/>
    </row>
    <row r="203" spans="12:15" x14ac:dyDescent="0.25">
      <c r="O203" s="129"/>
    </row>
    <row r="204" spans="12:15" x14ac:dyDescent="0.25">
      <c r="O204" s="129"/>
    </row>
    <row r="205" spans="12:15" x14ac:dyDescent="0.25">
      <c r="O205" s="129"/>
    </row>
  </sheetData>
  <sheetProtection selectLockedCells="1"/>
  <mergeCells count="97">
    <mergeCell ref="D25:H25"/>
    <mergeCell ref="E16:F16"/>
    <mergeCell ref="BN41:BO43"/>
    <mergeCell ref="BG30:BM30"/>
    <mergeCell ref="AO30:AR30"/>
    <mergeCell ref="K30:N30"/>
    <mergeCell ref="E17:F17"/>
    <mergeCell ref="S29:AS29"/>
    <mergeCell ref="B20:H20"/>
    <mergeCell ref="D22:H22"/>
    <mergeCell ref="D23:H23"/>
    <mergeCell ref="D24:E24"/>
    <mergeCell ref="G24:H24"/>
    <mergeCell ref="B25:C25"/>
    <mergeCell ref="O29:R29"/>
    <mergeCell ref="B17:C17"/>
    <mergeCell ref="G31:J31"/>
    <mergeCell ref="I68:J68"/>
    <mergeCell ref="K68:L68"/>
    <mergeCell ref="AD67:AK67"/>
    <mergeCell ref="AL67:AM67"/>
    <mergeCell ref="E26:H26"/>
    <mergeCell ref="B29:F29"/>
    <mergeCell ref="B30:F30"/>
    <mergeCell ref="BK60:BK61"/>
    <mergeCell ref="BH60:BH61"/>
    <mergeCell ref="I30:J30"/>
    <mergeCell ref="S30:X30"/>
    <mergeCell ref="G29:J29"/>
    <mergeCell ref="BI60:BI61"/>
    <mergeCell ref="BG29:BL29"/>
    <mergeCell ref="AT30:AX30"/>
    <mergeCell ref="AT29:BE29"/>
    <mergeCell ref="O30:P30"/>
    <mergeCell ref="K29:N29"/>
    <mergeCell ref="Q30:R30"/>
    <mergeCell ref="O31:R31"/>
    <mergeCell ref="AN67:AO67"/>
    <mergeCell ref="AP68:AS68"/>
    <mergeCell ref="Z68:AC68"/>
    <mergeCell ref="B65:BQ65"/>
    <mergeCell ref="BN59:BO59"/>
    <mergeCell ref="AT68:AW68"/>
    <mergeCell ref="M68:N68"/>
    <mergeCell ref="G68:H68"/>
    <mergeCell ref="BN31:BO31"/>
    <mergeCell ref="AZ30:BE30"/>
    <mergeCell ref="BN30:BO30"/>
    <mergeCell ref="Y30:AD30"/>
    <mergeCell ref="AE30:AI30"/>
    <mergeCell ref="AJ30:AN30"/>
    <mergeCell ref="B9:J9"/>
    <mergeCell ref="B10:C10"/>
    <mergeCell ref="E10:F10"/>
    <mergeCell ref="H10:I10"/>
    <mergeCell ref="B11:C11"/>
    <mergeCell ref="E11:F11"/>
    <mergeCell ref="H11:I11"/>
    <mergeCell ref="E2:K2"/>
    <mergeCell ref="B24:C24"/>
    <mergeCell ref="B21:C21"/>
    <mergeCell ref="E12:F12"/>
    <mergeCell ref="B13:C13"/>
    <mergeCell ref="E13:F13"/>
    <mergeCell ref="B14:C14"/>
    <mergeCell ref="E14:F14"/>
    <mergeCell ref="B15:C15"/>
    <mergeCell ref="B23:C23"/>
    <mergeCell ref="B22:C22"/>
    <mergeCell ref="D21:F21"/>
    <mergeCell ref="E15:F15"/>
    <mergeCell ref="B16:C16"/>
    <mergeCell ref="B6:C6"/>
    <mergeCell ref="B12:C12"/>
    <mergeCell ref="C92:D92"/>
    <mergeCell ref="C106:D106"/>
    <mergeCell ref="C108:D108"/>
    <mergeCell ref="C110:D110"/>
    <mergeCell ref="C97:D97"/>
    <mergeCell ref="C94:D94"/>
    <mergeCell ref="C96:D96"/>
    <mergeCell ref="C98:D98"/>
    <mergeCell ref="C104:D104"/>
    <mergeCell ref="C99:D99"/>
    <mergeCell ref="C101:D101"/>
    <mergeCell ref="C91:D91"/>
    <mergeCell ref="C90:D90"/>
    <mergeCell ref="C82:D82"/>
    <mergeCell ref="C80:D80"/>
    <mergeCell ref="E68:F68"/>
    <mergeCell ref="C68:D68"/>
    <mergeCell ref="AD73:AK73"/>
    <mergeCell ref="AD79:AE79"/>
    <mergeCell ref="I77:K77"/>
    <mergeCell ref="E77:H77"/>
    <mergeCell ref="B76:K76"/>
    <mergeCell ref="C77:D77"/>
  </mergeCells>
  <conditionalFormatting sqref="BO29">
    <cfRule type="expression" dxfId="1" priority="15">
      <formula>$BM$29&lt;&gt;"32-User Defined Mix"</formula>
    </cfRule>
    <cfRule type="expression" dxfId="0" priority="16">
      <formula>$BM$29="32-User Defined Mix"</formula>
    </cfRule>
  </conditionalFormatting>
  <dataValidations count="4">
    <dataValidation type="list" allowBlank="1" showInputMessage="1" showErrorMessage="1" sqref="AY31">
      <formula1>"Denaturant as Standard Value, User-Defined Denaturant"</formula1>
    </dataValidation>
    <dataValidation type="list" allowBlank="1" showInputMessage="1" showErrorMessage="1" sqref="D26">
      <formula1>"Yes, No"</formula1>
    </dataValidation>
    <dataValidation type="list" allowBlank="1" showInputMessage="1" showErrorMessage="1" sqref="I30:J30">
      <formula1>"User-Defined for Corn Transport,Conditional Default for Ethanol Plants in the 9 Midwest States"</formula1>
    </dataValidation>
    <dataValidation type="list" allowBlank="1" showInputMessage="1" showErrorMessage="1" sqref="Q30:R30">
      <formula1>"User-Defined for Sorghum Transport,Conditional Default for Ethanol Plants in the 9 Midwest States"</formula1>
    </dataValidation>
  </dataValidations>
  <pageMargins left="0.7" right="0.7" top="0.75" bottom="0.75" header="0.3" footer="0.3"/>
  <pageSetup scale="33" orientation="portrait" r:id="rId1"/>
  <headerFooter>
    <oddHeader>&amp;L&amp;10&amp;K01+033LCFS Simplified CI Calculator&amp;C&amp;10&amp;K01+034Draft - For Discussion Only&amp;R&amp;10&amp;K01+033Corn/Sorghum</oddHeader>
  </headerFooter>
  <colBreaks count="3" manualBreakCount="3">
    <brk id="29" max="1048575" man="1"/>
    <brk id="40" max="1048575" man="1"/>
    <brk id="54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'EF Tables'!$C$2:$AH$2</xm:f>
          </x14:formula1>
          <xm:sqref>BM29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theme="9" tint="0.39997558519241921"/>
  </sheetPr>
  <dimension ref="A1:AN80"/>
  <sheetViews>
    <sheetView zoomScale="90" zoomScaleNormal="90" workbookViewId="0"/>
  </sheetViews>
  <sheetFormatPr defaultRowHeight="15" x14ac:dyDescent="0.25"/>
  <cols>
    <col min="1" max="1" width="6.5703125" style="201" customWidth="1"/>
    <col min="2" max="2" width="31.5703125" customWidth="1"/>
    <col min="3" max="3" width="40.85546875" customWidth="1"/>
    <col min="4" max="4" width="17.5703125" customWidth="1"/>
    <col min="5" max="5" width="22.7109375" customWidth="1"/>
    <col min="6" max="6" width="24" customWidth="1"/>
    <col min="7" max="7" width="19" customWidth="1"/>
    <col min="8" max="8" width="14.7109375" customWidth="1"/>
    <col min="9" max="9" width="12.7109375" customWidth="1"/>
    <col min="10" max="30" width="9.7109375" bestFit="1" customWidth="1"/>
    <col min="31" max="32" width="9.7109375" style="144" customWidth="1"/>
    <col min="33" max="34" width="9.7109375" bestFit="1" customWidth="1"/>
  </cols>
  <sheetData>
    <row r="1" spans="1:35" s="146" customFormat="1" ht="32.25" customHeight="1" x14ac:dyDescent="0.25">
      <c r="A1" s="783"/>
      <c r="B1" s="1398" t="s">
        <v>462</v>
      </c>
      <c r="C1" s="1398"/>
      <c r="D1" s="1398"/>
      <c r="E1" s="1398"/>
      <c r="F1" s="1398"/>
      <c r="G1" s="1398"/>
      <c r="H1" s="1398"/>
      <c r="I1" s="1398"/>
      <c r="J1" s="1398"/>
      <c r="K1" s="1398"/>
      <c r="L1" s="1398"/>
      <c r="M1" s="1398"/>
    </row>
    <row r="2" spans="1:35" s="90" customFormat="1" ht="38.25" x14ac:dyDescent="0.25">
      <c r="A2" s="200"/>
      <c r="B2" s="1006" t="s">
        <v>299</v>
      </c>
      <c r="C2" s="192" t="s">
        <v>0</v>
      </c>
      <c r="D2" s="193" t="s">
        <v>449</v>
      </c>
      <c r="E2" s="193" t="s">
        <v>1</v>
      </c>
      <c r="F2" s="193" t="s">
        <v>2</v>
      </c>
      <c r="G2" s="194" t="s">
        <v>3</v>
      </c>
      <c r="H2" s="194" t="s">
        <v>4</v>
      </c>
      <c r="I2" s="194" t="s">
        <v>5</v>
      </c>
      <c r="J2" s="194" t="s">
        <v>6</v>
      </c>
      <c r="K2" s="194" t="s">
        <v>7</v>
      </c>
      <c r="L2" s="194" t="s">
        <v>8</v>
      </c>
      <c r="M2" s="194" t="s">
        <v>9</v>
      </c>
      <c r="N2" s="194" t="s">
        <v>10</v>
      </c>
      <c r="O2" s="194" t="s">
        <v>11</v>
      </c>
      <c r="P2" s="195" t="s">
        <v>12</v>
      </c>
      <c r="Q2" s="194" t="s">
        <v>13</v>
      </c>
      <c r="R2" s="194" t="s">
        <v>14</v>
      </c>
      <c r="S2" s="194" t="s">
        <v>15</v>
      </c>
      <c r="T2" s="194" t="s">
        <v>16</v>
      </c>
      <c r="U2" s="194" t="s">
        <v>17</v>
      </c>
      <c r="V2" s="194" t="s">
        <v>18</v>
      </c>
      <c r="W2" s="194" t="s">
        <v>19</v>
      </c>
      <c r="X2" s="194" t="s">
        <v>20</v>
      </c>
      <c r="Y2" s="194" t="s">
        <v>21</v>
      </c>
      <c r="Z2" s="194" t="s">
        <v>22</v>
      </c>
      <c r="AA2" s="194" t="s">
        <v>23</v>
      </c>
      <c r="AB2" s="194" t="s">
        <v>24</v>
      </c>
      <c r="AC2" s="194" t="s">
        <v>25</v>
      </c>
      <c r="AD2" s="194" t="s">
        <v>26</v>
      </c>
      <c r="AE2" s="1245" t="s">
        <v>130</v>
      </c>
      <c r="AF2" s="1245" t="s">
        <v>129</v>
      </c>
      <c r="AG2" s="194" t="s">
        <v>450</v>
      </c>
      <c r="AH2" s="196" t="s">
        <v>451</v>
      </c>
      <c r="AI2" s="233"/>
    </row>
    <row r="3" spans="1:35" ht="30" x14ac:dyDescent="0.25">
      <c r="A3" s="200"/>
      <c r="B3" s="404" t="s">
        <v>213</v>
      </c>
      <c r="C3" s="1212">
        <v>578.81547108787004</v>
      </c>
      <c r="D3" s="1020">
        <v>228.79186984820856</v>
      </c>
      <c r="E3" s="1216">
        <v>368.98203495539849</v>
      </c>
      <c r="F3" s="1216">
        <v>476.16373764191144</v>
      </c>
      <c r="G3" s="1216">
        <v>459.16880044914376</v>
      </c>
      <c r="H3" s="1216">
        <v>852.19897614032618</v>
      </c>
      <c r="I3" s="1216">
        <v>684.29005614750861</v>
      </c>
      <c r="J3" s="1216">
        <v>793.25577052723531</v>
      </c>
      <c r="K3" s="1216">
        <v>796.11091071314377</v>
      </c>
      <c r="L3" s="1216">
        <v>638.3672025198199</v>
      </c>
      <c r="M3" s="1216">
        <v>893.56248571959043</v>
      </c>
      <c r="N3" s="1216">
        <v>925.99986512528915</v>
      </c>
      <c r="O3" s="1216">
        <v>613.66928309105072</v>
      </c>
      <c r="P3" s="1216">
        <v>786.7786546446066</v>
      </c>
      <c r="Q3" s="1216">
        <v>738.59106333639113</v>
      </c>
      <c r="R3" s="1216">
        <v>681.88615253075625</v>
      </c>
      <c r="S3" s="1216">
        <v>627.94048246799673</v>
      </c>
      <c r="T3" s="1216">
        <v>353.78141954175078</v>
      </c>
      <c r="U3" s="1216">
        <v>227.88353339618712</v>
      </c>
      <c r="V3" s="1216">
        <v>459.89499004632711</v>
      </c>
      <c r="W3" s="1216">
        <v>627.41007019082952</v>
      </c>
      <c r="X3" s="1216">
        <v>353.22717258193455</v>
      </c>
      <c r="Y3" s="1216">
        <v>491.19172855757063</v>
      </c>
      <c r="Z3" s="1216">
        <v>601.2274513040627</v>
      </c>
      <c r="AA3" s="1216">
        <v>160.39623912489697</v>
      </c>
      <c r="AB3" s="1216">
        <v>748.59491973645083</v>
      </c>
      <c r="AC3" s="1216">
        <v>1145.1044253269501</v>
      </c>
      <c r="AD3" s="1216">
        <v>682.96015864794208</v>
      </c>
      <c r="AE3" s="1216">
        <v>181.5105027899846</v>
      </c>
      <c r="AF3" s="1216">
        <v>166.05006134477424</v>
      </c>
      <c r="AG3" s="1216">
        <v>462.03283199582938</v>
      </c>
      <c r="AH3" s="1216">
        <f>EtOH!$BO$25</f>
        <v>0</v>
      </c>
    </row>
    <row r="4" spans="1:35" s="144" customFormat="1" x14ac:dyDescent="0.25">
      <c r="A4" s="405"/>
      <c r="B4" s="909"/>
      <c r="C4" s="910"/>
      <c r="D4" s="903"/>
      <c r="E4" s="903"/>
      <c r="F4" s="903"/>
      <c r="G4" s="903"/>
      <c r="H4" s="903"/>
      <c r="I4" s="903"/>
      <c r="J4" s="904"/>
      <c r="K4" s="904"/>
      <c r="L4" s="904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3"/>
      <c r="Z4" s="903"/>
      <c r="AA4" s="903"/>
      <c r="AB4" s="903"/>
      <c r="AC4" s="903"/>
      <c r="AD4" s="903"/>
      <c r="AE4" s="903"/>
      <c r="AF4" s="903"/>
      <c r="AG4" s="903"/>
      <c r="AH4" s="903"/>
    </row>
    <row r="5" spans="1:35" x14ac:dyDescent="0.25">
      <c r="A5" s="200"/>
      <c r="B5" s="1007" t="s">
        <v>300</v>
      </c>
      <c r="C5" s="1021">
        <f>2.239/Fuel_Specs!$I$8*Fuel_Specs!$B$17*$D$79</f>
        <v>8.6694746909554699E-2</v>
      </c>
      <c r="D5" s="905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906"/>
      <c r="T5" s="906"/>
      <c r="U5" s="906"/>
      <c r="V5" s="906"/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</row>
    <row r="6" spans="1:35" x14ac:dyDescent="0.25">
      <c r="A6" s="200"/>
      <c r="B6" s="1008" t="s">
        <v>301</v>
      </c>
      <c r="C6" s="1018">
        <v>2.02</v>
      </c>
      <c r="D6" s="907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08"/>
      <c r="X6" s="908"/>
      <c r="Y6" s="908"/>
      <c r="Z6" s="908"/>
      <c r="AA6" s="908"/>
      <c r="AB6" s="908"/>
      <c r="AC6" s="908"/>
      <c r="AD6" s="908"/>
      <c r="AE6" s="908"/>
      <c r="AF6" s="908"/>
      <c r="AG6" s="908"/>
      <c r="AH6" s="908"/>
    </row>
    <row r="7" spans="1:35" s="144" customFormat="1" ht="30" x14ac:dyDescent="0.25">
      <c r="A7" s="405"/>
      <c r="B7" s="1243" t="s">
        <v>448</v>
      </c>
      <c r="C7" s="1244">
        <v>73364.594643031145</v>
      </c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</row>
    <row r="8" spans="1:35" s="144" customFormat="1" ht="30" x14ac:dyDescent="0.25">
      <c r="A8" s="405"/>
      <c r="B8" s="1243" t="s">
        <v>455</v>
      </c>
      <c r="C8" s="1244">
        <v>73352.021204648554</v>
      </c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908"/>
      <c r="AB8" s="908"/>
      <c r="AC8" s="908"/>
      <c r="AD8" s="908"/>
      <c r="AE8" s="908"/>
      <c r="AF8" s="908"/>
      <c r="AG8" s="908"/>
      <c r="AH8" s="908"/>
    </row>
    <row r="9" spans="1:35" x14ac:dyDescent="0.25">
      <c r="A9" s="405"/>
    </row>
    <row r="10" spans="1:35" x14ac:dyDescent="0.25">
      <c r="A10" s="405"/>
      <c r="C10" s="1009" t="s">
        <v>302</v>
      </c>
    </row>
    <row r="11" spans="1:35" s="144" customFormat="1" x14ac:dyDescent="0.25">
      <c r="A11" s="405"/>
      <c r="C11" s="400"/>
      <c r="D11" s="417" t="s">
        <v>117</v>
      </c>
      <c r="E11" s="417" t="s">
        <v>118</v>
      </c>
      <c r="F11" s="417" t="s">
        <v>303</v>
      </c>
      <c r="G11" s="410" t="s">
        <v>304</v>
      </c>
    </row>
    <row r="12" spans="1:35" s="144" customFormat="1" x14ac:dyDescent="0.25">
      <c r="A12" s="405"/>
      <c r="C12" s="123" t="s">
        <v>27</v>
      </c>
      <c r="D12" s="408">
        <v>0.50796565609011357</v>
      </c>
      <c r="E12" s="408">
        <v>2.6136783600760034</v>
      </c>
      <c r="F12" s="408"/>
      <c r="G12" s="413"/>
    </row>
    <row r="13" spans="1:35" s="144" customFormat="1" x14ac:dyDescent="0.25">
      <c r="A13" s="405"/>
      <c r="C13" s="123" t="s">
        <v>28</v>
      </c>
      <c r="D13" s="408">
        <v>4.1882480242651869</v>
      </c>
      <c r="E13" s="408">
        <v>3.1793506544798604</v>
      </c>
      <c r="F13" s="408"/>
      <c r="G13" s="413"/>
    </row>
    <row r="14" spans="1:35" s="144" customFormat="1" x14ac:dyDescent="0.25">
      <c r="A14" s="405"/>
      <c r="C14" s="418" t="s">
        <v>29</v>
      </c>
      <c r="D14" s="408">
        <v>1.8428923561179167</v>
      </c>
      <c r="E14" s="408">
        <v>5.887608795880432</v>
      </c>
      <c r="F14" s="408"/>
      <c r="G14" s="413"/>
    </row>
    <row r="15" spans="1:35" s="144" customFormat="1" x14ac:dyDescent="0.25">
      <c r="A15" s="405"/>
      <c r="C15" s="418" t="s">
        <v>30</v>
      </c>
      <c r="D15" s="408">
        <v>1.8238206930704472E-2</v>
      </c>
      <c r="E15" s="408">
        <v>0.77587021975688542</v>
      </c>
      <c r="F15" s="408">
        <v>10.699418616296118</v>
      </c>
      <c r="G15" s="413"/>
    </row>
    <row r="16" spans="1:35" s="144" customFormat="1" x14ac:dyDescent="0.25">
      <c r="A16" s="405"/>
      <c r="C16" s="419" t="s">
        <v>31</v>
      </c>
      <c r="D16" s="409">
        <v>618.71533941208338</v>
      </c>
      <c r="E16" s="409">
        <v>2166.8719294910634</v>
      </c>
      <c r="F16" s="409"/>
      <c r="G16" s="399"/>
    </row>
    <row r="17" spans="1:40" s="144" customFormat="1" x14ac:dyDescent="0.25">
      <c r="A17" s="405"/>
      <c r="C17" s="419" t="s">
        <v>304</v>
      </c>
      <c r="D17" s="409">
        <f>D12*Fuel_Specs!$B$17+D13*Fuel_Specs!$B$18+D14*Fuel_Specs!$B$15+D15*Fuel_Specs!$B$16+D16</f>
        <v>678.38732621808833</v>
      </c>
      <c r="E17" s="409">
        <f>E12*Fuel_Specs!$B$17+E13*Fuel_Specs!$B$18+E14*Fuel_Specs!$B$15+E15*Fuel_Specs!$B$16+E16</f>
        <v>2558.4135615549026</v>
      </c>
      <c r="F17" s="409">
        <f>F12*Fuel_Specs!$B$17+F13*Fuel_Specs!$B$18+F14*Fuel_Specs!$B$15+F15*Fuel_Specs!$B$16+F16</f>
        <v>3188.4267476562432</v>
      </c>
      <c r="G17" s="1211">
        <f>SUM(D17:F17)</f>
        <v>6425.2276354292335</v>
      </c>
    </row>
    <row r="18" spans="1:40" s="144" customFormat="1" x14ac:dyDescent="0.25">
      <c r="A18" s="405"/>
      <c r="C18" s="406"/>
      <c r="D18" s="1230"/>
      <c r="E18" s="1231"/>
      <c r="F18" s="650"/>
    </row>
    <row r="19" spans="1:40" s="144" customFormat="1" x14ac:dyDescent="0.25">
      <c r="A19" s="405"/>
      <c r="C19" s="1010" t="s">
        <v>305</v>
      </c>
      <c r="D19" s="406"/>
      <c r="E19" s="406"/>
      <c r="F19" s="406"/>
    </row>
    <row r="20" spans="1:40" s="144" customFormat="1" x14ac:dyDescent="0.25">
      <c r="A20" s="405"/>
      <c r="C20" s="407"/>
      <c r="D20" s="426" t="s">
        <v>117</v>
      </c>
      <c r="E20" s="426" t="s">
        <v>118</v>
      </c>
      <c r="F20" s="426" t="s">
        <v>306</v>
      </c>
      <c r="G20" s="420" t="s">
        <v>304</v>
      </c>
    </row>
    <row r="21" spans="1:40" s="144" customFormat="1" x14ac:dyDescent="0.25">
      <c r="A21" s="405"/>
      <c r="C21" s="408" t="s">
        <v>27</v>
      </c>
      <c r="D21" s="408">
        <v>0.90587331877000532</v>
      </c>
      <c r="E21" s="408">
        <v>2.8372222102601059</v>
      </c>
      <c r="F21" s="408"/>
      <c r="G21" s="413"/>
    </row>
    <row r="22" spans="1:40" s="144" customFormat="1" x14ac:dyDescent="0.25">
      <c r="A22" s="405"/>
      <c r="C22" s="408" t="s">
        <v>28</v>
      </c>
      <c r="D22" s="408">
        <v>7.4240523696606688</v>
      </c>
      <c r="E22" s="408">
        <v>3.6697143214335224</v>
      </c>
      <c r="F22" s="408"/>
      <c r="G22" s="413"/>
    </row>
    <row r="23" spans="1:40" s="144" customFormat="1" x14ac:dyDescent="0.25">
      <c r="A23" s="405"/>
      <c r="C23" s="408" t="s">
        <v>29</v>
      </c>
      <c r="D23" s="408">
        <v>2.1671043726982244</v>
      </c>
      <c r="E23" s="408">
        <v>7.0329103313063337</v>
      </c>
      <c r="F23" s="408"/>
      <c r="G23" s="413"/>
    </row>
    <row r="24" spans="1:40" s="144" customFormat="1" x14ac:dyDescent="0.25">
      <c r="A24" s="405"/>
      <c r="C24" s="408" t="s">
        <v>30</v>
      </c>
      <c r="D24" s="408">
        <v>2.1981083149362379E-2</v>
      </c>
      <c r="E24" s="408">
        <v>0.85546857419421163</v>
      </c>
      <c r="F24" s="408">
        <v>11.606876093294462</v>
      </c>
      <c r="G24" s="413"/>
    </row>
    <row r="25" spans="1:40" s="144" customFormat="1" x14ac:dyDescent="0.25">
      <c r="A25" s="405"/>
      <c r="C25" s="409" t="s">
        <v>31</v>
      </c>
      <c r="D25" s="409">
        <v>956.06916591625941</v>
      </c>
      <c r="E25" s="409">
        <v>2332.2614999825964</v>
      </c>
      <c r="F25" s="409"/>
      <c r="G25" s="399"/>
    </row>
    <row r="26" spans="1:40" s="144" customFormat="1" x14ac:dyDescent="0.25">
      <c r="A26" s="405"/>
      <c r="C26" s="409" t="s">
        <v>304</v>
      </c>
      <c r="D26" s="409">
        <f>D21*Fuel_Specs!$B$17+D22*Fuel_Specs!$B$18+D23*Fuel_Specs!$B$15+D24*Fuel_Specs!$B$16+D25</f>
        <v>1031.2868111985249</v>
      </c>
      <c r="E26" s="409">
        <f>E21*Fuel_Specs!$B$17+E22*Fuel_Specs!$B$18+E23*Fuel_Specs!$B$15+E24*Fuel_Specs!$B$16+E25</f>
        <v>2777.6232631974553</v>
      </c>
      <c r="F26" s="409">
        <f>F21*Fuel_Specs!$B$17+F22*Fuel_Specs!$B$18+F23*Fuel_Specs!$B$15+F24*Fuel_Specs!$B$16+F25</f>
        <v>3458.8490758017497</v>
      </c>
      <c r="G26" s="1211">
        <f>SUM(D26:F26)</f>
        <v>7267.7591501977295</v>
      </c>
    </row>
    <row r="27" spans="1:40" s="144" customFormat="1" x14ac:dyDescent="0.25">
      <c r="A27" s="405"/>
      <c r="C27" s="406"/>
      <c r="D27" s="406"/>
      <c r="E27" s="406"/>
      <c r="F27" s="406"/>
    </row>
    <row r="28" spans="1:40" x14ac:dyDescent="0.25">
      <c r="A28" s="405"/>
    </row>
    <row r="29" spans="1:40" x14ac:dyDescent="0.25">
      <c r="A29" s="405"/>
      <c r="C29" s="72" t="s">
        <v>460</v>
      </c>
      <c r="D29" s="1009" t="s">
        <v>461</v>
      </c>
      <c r="E29" s="144" t="s">
        <v>459</v>
      </c>
      <c r="F29" s="144" t="s">
        <v>102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G29" s="144"/>
      <c r="AH29" s="144"/>
      <c r="AI29" s="144"/>
      <c r="AJ29" s="144"/>
      <c r="AK29" s="144"/>
      <c r="AL29" s="144"/>
      <c r="AM29" s="144"/>
      <c r="AN29" s="144"/>
    </row>
    <row r="30" spans="1:40" ht="22.5" customHeight="1" x14ac:dyDescent="0.25">
      <c r="A30" s="405"/>
      <c r="C30" s="398" t="s">
        <v>210</v>
      </c>
      <c r="D30" s="1210">
        <v>17.256321876909219</v>
      </c>
      <c r="E30" s="1210">
        <v>4.3081943446630131</v>
      </c>
      <c r="F30" s="1210">
        <v>0.76380973784267048</v>
      </c>
      <c r="G30" s="1232"/>
    </row>
    <row r="31" spans="1:40" x14ac:dyDescent="0.25">
      <c r="A31" s="405"/>
      <c r="C31" s="402" t="s">
        <v>215</v>
      </c>
      <c r="D31" s="401">
        <f>(EtOH!E57)*10*D30</f>
        <v>0</v>
      </c>
      <c r="E31" s="401"/>
      <c r="F31" s="401"/>
    </row>
    <row r="32" spans="1:40" x14ac:dyDescent="0.25">
      <c r="A32" s="405"/>
    </row>
    <row r="33" spans="1:8" x14ac:dyDescent="0.25">
      <c r="A33" s="405"/>
    </row>
    <row r="34" spans="1:8" x14ac:dyDescent="0.25">
      <c r="A34" s="405"/>
      <c r="C34" s="144" t="s">
        <v>93</v>
      </c>
      <c r="D34" s="1009" t="s">
        <v>461</v>
      </c>
      <c r="E34" s="144" t="s">
        <v>459</v>
      </c>
      <c r="F34" s="144" t="s">
        <v>102</v>
      </c>
    </row>
    <row r="35" spans="1:8" x14ac:dyDescent="0.25">
      <c r="A35" s="405"/>
      <c r="C35" s="403" t="s">
        <v>210</v>
      </c>
      <c r="D35" s="1209">
        <v>17.256321876909219</v>
      </c>
      <c r="E35" s="1210">
        <f t="shared" ref="E35:F35" si="0">E30</f>
        <v>4.3081943446630131</v>
      </c>
      <c r="F35" s="1210">
        <f t="shared" si="0"/>
        <v>0.76380973784267048</v>
      </c>
    </row>
    <row r="36" spans="1:8" x14ac:dyDescent="0.25">
      <c r="A36" s="405"/>
      <c r="C36" s="402" t="s">
        <v>215</v>
      </c>
      <c r="D36" s="149">
        <f>(EtOH!M57)*10*D35</f>
        <v>0</v>
      </c>
      <c r="E36" s="401"/>
      <c r="F36" s="401"/>
    </row>
    <row r="37" spans="1:8" x14ac:dyDescent="0.25">
      <c r="A37" s="405"/>
    </row>
    <row r="38" spans="1:8" x14ac:dyDescent="0.25">
      <c r="A38" s="405"/>
      <c r="C38" s="1011" t="s">
        <v>279</v>
      </c>
    </row>
    <row r="39" spans="1:8" x14ac:dyDescent="0.25">
      <c r="A39" s="405"/>
      <c r="C39" s="407">
        <f>C6*Fuel_Specs!H40</f>
        <v>2131.2128170000001</v>
      </c>
      <c r="D39" s="410" t="s">
        <v>209</v>
      </c>
    </row>
    <row r="40" spans="1:8" x14ac:dyDescent="0.25">
      <c r="A40" s="405"/>
      <c r="C40" s="412">
        <f>C39/1000000</f>
        <v>2.1312128170000002E-3</v>
      </c>
      <c r="D40" s="411" t="s">
        <v>277</v>
      </c>
    </row>
    <row r="41" spans="1:8" x14ac:dyDescent="0.25">
      <c r="A41" s="405"/>
      <c r="C41" s="409">
        <f>C40*Fuel_Specs!B8</f>
        <v>162.67547432161001</v>
      </c>
      <c r="D41" s="402" t="s">
        <v>278</v>
      </c>
    </row>
    <row r="42" spans="1:8" x14ac:dyDescent="0.25">
      <c r="A42" s="405"/>
    </row>
    <row r="43" spans="1:8" x14ac:dyDescent="0.25">
      <c r="A43" s="405"/>
    </row>
    <row r="44" spans="1:8" ht="18" x14ac:dyDescent="0.35">
      <c r="A44" s="405"/>
      <c r="C44" s="1009" t="s">
        <v>283</v>
      </c>
      <c r="G44" s="144" t="s">
        <v>452</v>
      </c>
      <c r="H44" s="144"/>
    </row>
    <row r="45" spans="1:8" x14ac:dyDescent="0.25">
      <c r="A45" s="405"/>
      <c r="C45" s="122" t="s">
        <v>92</v>
      </c>
      <c r="D45" s="414"/>
      <c r="E45" s="415"/>
      <c r="G45" s="1246" t="s">
        <v>453</v>
      </c>
      <c r="H45" s="1206">
        <v>0.41350060967730418</v>
      </c>
    </row>
    <row r="46" spans="1:8" x14ac:dyDescent="0.25">
      <c r="A46" s="405"/>
      <c r="C46" s="400" t="s">
        <v>271</v>
      </c>
      <c r="D46" s="403">
        <f>90*H45*EtOH!AG69</f>
        <v>0</v>
      </c>
      <c r="E46" s="411" t="s">
        <v>215</v>
      </c>
      <c r="G46" s="1246" t="s">
        <v>454</v>
      </c>
      <c r="H46" s="1206">
        <v>7.3847477624514421E-2</v>
      </c>
    </row>
    <row r="47" spans="1:8" x14ac:dyDescent="0.25">
      <c r="A47" s="405"/>
      <c r="C47" s="123" t="s">
        <v>273</v>
      </c>
      <c r="D47" s="413">
        <f>90*H45*EtOH!AG70</f>
        <v>0</v>
      </c>
      <c r="E47" s="411" t="s">
        <v>215</v>
      </c>
      <c r="G47" s="1246" t="s">
        <v>102</v>
      </c>
      <c r="H47" s="1206">
        <v>8.9848745246195835E-2</v>
      </c>
    </row>
    <row r="48" spans="1:8" x14ac:dyDescent="0.25">
      <c r="A48" s="405"/>
      <c r="C48" s="123" t="s">
        <v>272</v>
      </c>
      <c r="D48" s="413">
        <f>90*H45*EtOH!AG71</f>
        <v>0</v>
      </c>
      <c r="E48" s="411" t="s">
        <v>215</v>
      </c>
    </row>
    <row r="49" spans="1:20" x14ac:dyDescent="0.25">
      <c r="A49" s="405"/>
      <c r="C49" s="149" t="s">
        <v>135</v>
      </c>
      <c r="D49" s="399">
        <f>90*H45*EtOH!AE72</f>
        <v>0</v>
      </c>
      <c r="E49" s="402" t="s">
        <v>215</v>
      </c>
    </row>
    <row r="50" spans="1:20" x14ac:dyDescent="0.25">
      <c r="A50" s="405"/>
      <c r="C50" s="122" t="s">
        <v>93</v>
      </c>
      <c r="D50" s="414"/>
      <c r="E50" s="415"/>
    </row>
    <row r="51" spans="1:20" x14ac:dyDescent="0.25">
      <c r="C51" s="400" t="s">
        <v>271</v>
      </c>
      <c r="D51" s="400">
        <f>90*H45*EtOH!AJ69</f>
        <v>0</v>
      </c>
      <c r="E51" s="411" t="s">
        <v>215</v>
      </c>
      <c r="M51" s="1162"/>
    </row>
    <row r="52" spans="1:20" x14ac:dyDescent="0.25">
      <c r="C52" s="123" t="s">
        <v>273</v>
      </c>
      <c r="D52" s="123">
        <f>90*H45*EtOH!AJ70</f>
        <v>0</v>
      </c>
      <c r="E52" s="411" t="s">
        <v>215</v>
      </c>
    </row>
    <row r="53" spans="1:20" x14ac:dyDescent="0.25">
      <c r="C53" s="149" t="s">
        <v>272</v>
      </c>
      <c r="D53" s="149">
        <f>90*H45*EtOH!AJ71</f>
        <v>0</v>
      </c>
      <c r="E53" s="402" t="s">
        <v>215</v>
      </c>
    </row>
    <row r="56" spans="1:20" x14ac:dyDescent="0.25">
      <c r="C56" s="1009" t="s">
        <v>309</v>
      </c>
      <c r="H56" s="1205" t="s">
        <v>457</v>
      </c>
      <c r="I56" s="144"/>
    </row>
    <row r="57" spans="1:20" x14ac:dyDescent="0.25">
      <c r="C57" s="417" t="s">
        <v>92</v>
      </c>
      <c r="D57" s="417" t="s">
        <v>127</v>
      </c>
      <c r="E57" s="417" t="s">
        <v>97</v>
      </c>
      <c r="F57" s="410" t="s">
        <v>307</v>
      </c>
      <c r="H57" s="1247" t="s">
        <v>92</v>
      </c>
      <c r="I57" s="1248">
        <v>0.78112205459050155</v>
      </c>
    </row>
    <row r="58" spans="1:20" x14ac:dyDescent="0.25">
      <c r="C58" s="1207">
        <f>89.6229823535384+(EtOH!D67*(D30*$I$57*10+E30*I57*EtOH!H55+F30*I57*EtOH!J55))+(EtOH!J67*(D35*I57*10+E35*I57*EtOH!P55+F35*I57*EtOH!R55))</f>
        <v>89.622982353538404</v>
      </c>
      <c r="D58" s="1208">
        <v>71.267177162890405</v>
      </c>
      <c r="E58" s="1208">
        <v>13.0877602063617</v>
      </c>
      <c r="F58" s="416">
        <f>SUM(C58:E58)</f>
        <v>173.97791972279052</v>
      </c>
      <c r="H58" s="1247" t="s">
        <v>458</v>
      </c>
      <c r="I58" s="1246">
        <v>0.30717599109096505</v>
      </c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</row>
    <row r="59" spans="1:20" x14ac:dyDescent="0.25">
      <c r="H59" s="1247" t="s">
        <v>97</v>
      </c>
      <c r="I59" s="1246">
        <v>2.2667827464434721E-2</v>
      </c>
      <c r="K59" s="72"/>
      <c r="Q59" s="144"/>
      <c r="R59" s="144"/>
      <c r="S59" s="144"/>
      <c r="T59" s="144"/>
    </row>
    <row r="60" spans="1:20" ht="15.75" x14ac:dyDescent="0.3">
      <c r="C60" s="1012" t="s">
        <v>292</v>
      </c>
      <c r="D60" s="71" t="s">
        <v>91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</row>
    <row r="61" spans="1:20" x14ac:dyDescent="0.25">
      <c r="C61" s="69" t="s">
        <v>92</v>
      </c>
      <c r="D61" s="70">
        <v>7.6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</row>
    <row r="62" spans="1:20" x14ac:dyDescent="0.25">
      <c r="C62" s="114" t="s">
        <v>93</v>
      </c>
      <c r="D62" s="902">
        <v>7.6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</row>
    <row r="63" spans="1:20" x14ac:dyDescent="0.25"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</row>
    <row r="64" spans="1:20" x14ac:dyDescent="0.25">
      <c r="C64" s="1013" t="s">
        <v>116</v>
      </c>
      <c r="D64" s="79"/>
      <c r="E64" s="109"/>
      <c r="F64" s="109"/>
      <c r="G64" s="109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72"/>
      <c r="T64" s="144"/>
    </row>
    <row r="65" spans="3:20" x14ac:dyDescent="0.25">
      <c r="C65" s="74" t="s">
        <v>104</v>
      </c>
      <c r="D65" s="86">
        <v>0.97499999999999998</v>
      </c>
      <c r="E65" s="78"/>
      <c r="F65" s="76" t="s">
        <v>105</v>
      </c>
      <c r="G65" s="77"/>
      <c r="H65" s="144"/>
      <c r="I65" s="109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</row>
    <row r="66" spans="3:20" x14ac:dyDescent="0.25">
      <c r="C66" s="87" t="s">
        <v>106</v>
      </c>
      <c r="D66" s="84">
        <f>IFERROR(EtOH!AY57/EtOH!AU57,0)</f>
        <v>0</v>
      </c>
      <c r="E66" s="93"/>
      <c r="F66" s="75" t="s">
        <v>107</v>
      </c>
      <c r="G66" s="81"/>
      <c r="H66" s="144"/>
      <c r="I66" s="421"/>
      <c r="J66" s="144"/>
      <c r="K66" s="144"/>
      <c r="L66" s="144"/>
      <c r="M66" s="144"/>
      <c r="N66" s="144"/>
      <c r="O66" s="374"/>
      <c r="P66" s="144"/>
      <c r="Q66" s="144"/>
      <c r="R66" s="144"/>
      <c r="S66" s="144"/>
      <c r="T66" s="144"/>
    </row>
    <row r="67" spans="3:20" x14ac:dyDescent="0.25">
      <c r="C67" s="87" t="s">
        <v>108</v>
      </c>
      <c r="D67" s="84">
        <f>IFERROR(D66*Fuel_Specs!$I$6/81.51,0)</f>
        <v>0</v>
      </c>
      <c r="E67" s="93"/>
      <c r="F67" s="75" t="s">
        <v>109</v>
      </c>
      <c r="G67" s="81"/>
      <c r="H67" s="144"/>
      <c r="I67" s="422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</row>
    <row r="68" spans="3:20" x14ac:dyDescent="0.25">
      <c r="C68" s="87" t="s">
        <v>310</v>
      </c>
      <c r="D68" s="88">
        <v>100.81670870463032</v>
      </c>
      <c r="E68" s="93"/>
      <c r="F68" s="75"/>
      <c r="G68" s="81"/>
      <c r="H68" s="144"/>
      <c r="I68" s="109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</row>
    <row r="69" spans="3:20" ht="15.75" x14ac:dyDescent="0.3">
      <c r="C69" s="87" t="s">
        <v>110</v>
      </c>
      <c r="D69" s="85">
        <v>77.8095</v>
      </c>
      <c r="E69" s="93"/>
      <c r="F69" s="75" t="s">
        <v>111</v>
      </c>
      <c r="G69" s="81"/>
      <c r="H69" s="144"/>
      <c r="I69" s="109"/>
      <c r="J69" s="144"/>
      <c r="K69" s="144"/>
      <c r="L69" s="144"/>
      <c r="M69" s="144"/>
      <c r="N69" s="144"/>
      <c r="O69" s="72"/>
      <c r="P69" s="144"/>
      <c r="Q69" s="144"/>
      <c r="R69" s="144"/>
      <c r="S69" s="144"/>
      <c r="T69" s="144"/>
    </row>
    <row r="70" spans="3:20" ht="30.75" customHeight="1" x14ac:dyDescent="0.3">
      <c r="C70" s="1236" t="s">
        <v>446</v>
      </c>
      <c r="D70" s="80">
        <v>99.768254930461183</v>
      </c>
      <c r="E70" s="93"/>
      <c r="F70" s="75" t="s">
        <v>111</v>
      </c>
      <c r="G70" s="81"/>
      <c r="H70" s="144"/>
      <c r="I70" s="109"/>
      <c r="J70" s="144"/>
      <c r="K70" s="144"/>
      <c r="L70" s="144"/>
      <c r="M70" s="144"/>
      <c r="N70" s="144"/>
      <c r="O70" s="144"/>
      <c r="P70" s="144"/>
      <c r="Q70" s="144"/>
    </row>
    <row r="71" spans="3:20" x14ac:dyDescent="0.25">
      <c r="C71" s="87" t="s">
        <v>112</v>
      </c>
      <c r="D71" s="984">
        <f>((1-D67)*D69+D67*D70)-D69</f>
        <v>0</v>
      </c>
      <c r="E71" s="93"/>
      <c r="F71" s="75" t="s">
        <v>113</v>
      </c>
      <c r="G71" s="81"/>
      <c r="H71" s="144"/>
      <c r="I71" s="109"/>
      <c r="J71" s="144"/>
      <c r="K71" s="144"/>
      <c r="L71" s="144"/>
      <c r="M71" s="144"/>
      <c r="N71" s="144"/>
      <c r="O71" s="144"/>
      <c r="P71" s="144"/>
      <c r="Q71" s="144"/>
    </row>
    <row r="72" spans="3:20" ht="15.75" x14ac:dyDescent="0.3">
      <c r="C72" s="83" t="s">
        <v>114</v>
      </c>
      <c r="D72" s="1014">
        <f>(1-D67)*D69+D67*D70</f>
        <v>77.8095</v>
      </c>
      <c r="E72" s="112"/>
      <c r="F72" s="75" t="s">
        <v>111</v>
      </c>
      <c r="G72" s="147"/>
      <c r="H72" s="144"/>
      <c r="I72" s="148"/>
      <c r="J72" s="144"/>
      <c r="K72" s="144"/>
      <c r="L72" s="144"/>
      <c r="M72" s="144"/>
      <c r="N72" s="144"/>
      <c r="O72" s="144"/>
      <c r="P72" s="144"/>
      <c r="Q72" s="144"/>
    </row>
    <row r="73" spans="3:20" ht="25.5" x14ac:dyDescent="0.25">
      <c r="C73" s="144"/>
      <c r="D73" s="385" t="s">
        <v>284</v>
      </c>
      <c r="E73" s="386" t="s">
        <v>290</v>
      </c>
      <c r="F73" s="386" t="s">
        <v>285</v>
      </c>
      <c r="G73" s="386" t="s">
        <v>274</v>
      </c>
      <c r="H73" s="144"/>
      <c r="I73" s="387" t="s">
        <v>288</v>
      </c>
      <c r="J73" s="387" t="s">
        <v>291</v>
      </c>
      <c r="K73" s="387" t="s">
        <v>289</v>
      </c>
      <c r="L73" s="423"/>
      <c r="M73" s="424"/>
    </row>
    <row r="74" spans="3:20" x14ac:dyDescent="0.25">
      <c r="C74" s="74" t="s">
        <v>115</v>
      </c>
      <c r="D74" s="784">
        <f>EtOH!E82+EtOH!E84+EtOH!E86+EtOH!E93+EtOH!E95+EtOH!E97+EtOH!E103+EtOH!E105+EtOH!E107+EtOH!E109+EtOH!E112+EtOH!E113+EtOH!E99+EtOH!E101</f>
        <v>7.6866947469095539</v>
      </c>
      <c r="E74" s="384">
        <f>EtOH!F82+EtOH!F84+EtOH!F86+EtOH!F93+EtOH!F95+EtOH!F97+EtOH!F103+EtOH!F105+EtOH!F107+EtOH!F109+EtOH!F112+EtOH!F113+EtOH!F99+EtOH!F101</f>
        <v>7.6866947469095539</v>
      </c>
      <c r="F74" s="384">
        <f>EtOH!G82+EtOH!G84+EtOH!G86+EtOH!G93+EtOH!G95+EtOH!G97+EtOH!G103+EtOH!G105+EtOH!G107+EtOH!G109+EtOH!G112+EtOH!G113+EtOH!G99+EtOH!G101</f>
        <v>7.6866947469095539</v>
      </c>
      <c r="G74" s="384">
        <f>EtOH!H93+EtOH!H97+EtOH!H103+EtOH!H105+EtOH!H107+EtOH!H109+EtOH!H112+EtOH!H99+EtOH!H101</f>
        <v>8.6694746909554699E-2</v>
      </c>
      <c r="H74" s="144"/>
      <c r="I74" s="388">
        <f>EtOH!I82+EtOH!I84+EtOH!I86+EtOH!I93+EtOH!I95+EtOH!I97+EtOH!I103+EtOH!I105+EtOH!I107+EtOH!I109+EtOH!I112+EtOH!I113+EtOH!I99+EtOH!I101</f>
        <v>7.6866947469095539</v>
      </c>
      <c r="J74" s="388">
        <f>EtOH!J82+EtOH!J84+EtOH!J86+EtOH!J93+EtOH!J95+EtOH!J97+EtOH!J103+EtOH!J105+EtOH!J107+EtOH!J109+EtOH!J112+EtOH!J113+EtOH!J99+EtOH!J101</f>
        <v>7.6866947469095539</v>
      </c>
      <c r="K74" s="388">
        <f>EtOH!K82+EtOH!K84+EtOH!K86+EtOH!K93+EtOH!K95+EtOH!K97+EtOH!K103+EtOH!K105+EtOH!K107+EtOH!K109+EtOH!K112+EtOH!K113+EtOH!K99+EtOH!K101</f>
        <v>7.6866947469095539</v>
      </c>
      <c r="L74" s="111"/>
      <c r="M74" s="109"/>
    </row>
    <row r="75" spans="3:20" x14ac:dyDescent="0.25">
      <c r="C75" s="82" t="s">
        <v>103</v>
      </c>
      <c r="D75" s="1015">
        <f>(1-$D$67)*D74+$D$67*$D$68-D74</f>
        <v>0</v>
      </c>
      <c r="E75" s="1016">
        <f>(1-$D$67)*E74+$D$67*$D$68-E74</f>
        <v>0</v>
      </c>
      <c r="F75" s="1016">
        <f>(1-$D$67)*F74+$D$67*$D$68-F74</f>
        <v>0</v>
      </c>
      <c r="G75" s="1016">
        <f>(1-$D$67)*G74+$D$67*$D$68-G74</f>
        <v>0</v>
      </c>
      <c r="H75" s="144"/>
      <c r="I75" s="1017">
        <f>(1-$D$67)*I74+$D$67*$D$68-I74</f>
        <v>0</v>
      </c>
      <c r="J75" s="1018">
        <f>(1-$D$67)*J74+$D$67*$D$68-J74</f>
        <v>0</v>
      </c>
      <c r="K75" s="1018">
        <f>(1-$D$67)*K74+$D$67*$D$68-K74</f>
        <v>0</v>
      </c>
      <c r="L75" s="425"/>
      <c r="M75" s="67"/>
    </row>
    <row r="76" spans="3:20" x14ac:dyDescent="0.25"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</row>
    <row r="77" spans="3:20" ht="15.75" thickBot="1" x14ac:dyDescent="0.3">
      <c r="C77" s="144"/>
      <c r="D77" s="144"/>
      <c r="E77" s="144"/>
      <c r="F77" s="144"/>
      <c r="G77" s="144"/>
      <c r="H77" s="144"/>
      <c r="I77" s="144"/>
      <c r="J77" s="92"/>
      <c r="K77" s="144"/>
      <c r="L77" s="202"/>
      <c r="M77" s="144"/>
      <c r="N77" s="144"/>
      <c r="O77" s="144"/>
      <c r="P77" s="144"/>
      <c r="Q77" s="144"/>
      <c r="R77" s="144"/>
      <c r="S77" s="144"/>
      <c r="T77" s="144"/>
    </row>
    <row r="78" spans="3:20" ht="15.75" x14ac:dyDescent="0.25">
      <c r="C78" s="1019" t="s">
        <v>336</v>
      </c>
      <c r="D78" s="120"/>
      <c r="E78" s="120"/>
      <c r="F78" s="390"/>
      <c r="G78" s="119"/>
      <c r="H78" s="120"/>
      <c r="I78" s="119"/>
    </row>
    <row r="79" spans="3:20" ht="15.75" x14ac:dyDescent="0.25">
      <c r="C79" s="117" t="s">
        <v>293</v>
      </c>
      <c r="D79" s="73">
        <v>1.0005044983835301</v>
      </c>
      <c r="E79" s="73"/>
      <c r="F79" s="116"/>
      <c r="G79" s="115"/>
      <c r="H79" s="73"/>
      <c r="I79" s="115"/>
    </row>
    <row r="80" spans="3:20" ht="16.5" thickBot="1" x14ac:dyDescent="0.3">
      <c r="C80" s="118"/>
      <c r="D80" s="391"/>
      <c r="E80" s="391"/>
      <c r="F80" s="91"/>
      <c r="G80" s="392"/>
      <c r="H80" s="391"/>
      <c r="I80" s="392"/>
    </row>
  </sheetData>
  <mergeCells count="1">
    <mergeCell ref="B1:M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Y97"/>
  <sheetViews>
    <sheetView zoomScaleNormal="100" workbookViewId="0"/>
  </sheetViews>
  <sheetFormatPr defaultRowHeight="15" x14ac:dyDescent="0.25"/>
  <cols>
    <col min="1" max="1" width="52.140625" customWidth="1"/>
    <col min="2" max="2" width="14.7109375" bestFit="1" customWidth="1"/>
    <col min="3" max="3" width="16.28515625" bestFit="1" customWidth="1"/>
    <col min="4" max="4" width="12.85546875" bestFit="1" customWidth="1"/>
    <col min="5" max="5" width="11.85546875" customWidth="1"/>
    <col min="6" max="6" width="12.140625" customWidth="1"/>
    <col min="7" max="7" width="11.140625" customWidth="1"/>
    <col min="8" max="8" width="14.28515625" customWidth="1"/>
    <col min="10" max="10" width="9.140625" style="2"/>
    <col min="11" max="11" width="10.28515625" style="2" bestFit="1" customWidth="1"/>
    <col min="12" max="25" width="9.140625" style="2"/>
  </cols>
  <sheetData>
    <row r="1" spans="1:25" ht="15.75" x14ac:dyDescent="0.25">
      <c r="A1" s="65"/>
      <c r="B1" s="786"/>
      <c r="C1" s="9"/>
      <c r="D1" s="9"/>
      <c r="E1" s="9"/>
      <c r="F1" s="9"/>
      <c r="G1" s="9"/>
      <c r="H1" s="9"/>
      <c r="I1" s="9"/>
      <c r="J1" s="4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5" x14ac:dyDescent="0.25">
      <c r="A2" s="33" t="s">
        <v>67</v>
      </c>
      <c r="B2" s="8"/>
      <c r="C2" s="8"/>
      <c r="D2" s="8"/>
      <c r="E2" s="8"/>
      <c r="F2" s="8"/>
      <c r="G2" s="8"/>
      <c r="H2" s="8"/>
      <c r="I2" s="8"/>
      <c r="J2" s="10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5" x14ac:dyDescent="0.25">
      <c r="A3" s="787"/>
      <c r="B3" s="1399" t="s">
        <v>68</v>
      </c>
      <c r="C3" s="1400"/>
      <c r="D3" s="796" t="s">
        <v>69</v>
      </c>
      <c r="E3" s="796" t="s">
        <v>70</v>
      </c>
      <c r="F3" s="796" t="s">
        <v>71</v>
      </c>
      <c r="G3" s="803" t="s">
        <v>71</v>
      </c>
      <c r="H3" s="59"/>
      <c r="I3" s="80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X3"/>
      <c r="Y3"/>
    </row>
    <row r="4" spans="1:25" ht="26.25" x14ac:dyDescent="0.25">
      <c r="A4" s="788"/>
      <c r="B4" s="12" t="s">
        <v>72</v>
      </c>
      <c r="C4" s="792" t="s">
        <v>73</v>
      </c>
      <c r="D4" s="788"/>
      <c r="E4" s="788" t="s">
        <v>74</v>
      </c>
      <c r="F4" s="788" t="s">
        <v>75</v>
      </c>
      <c r="G4" s="807" t="s">
        <v>76</v>
      </c>
      <c r="H4" s="60" t="s">
        <v>77</v>
      </c>
      <c r="I4" s="809" t="s">
        <v>78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X4"/>
      <c r="Y4"/>
    </row>
    <row r="5" spans="1:25" x14ac:dyDescent="0.25">
      <c r="A5" s="789" t="s">
        <v>79</v>
      </c>
      <c r="B5" s="25" t="s">
        <v>376</v>
      </c>
      <c r="C5" s="793" t="s">
        <v>376</v>
      </c>
      <c r="D5" s="797" t="s">
        <v>80</v>
      </c>
      <c r="E5" s="789"/>
      <c r="F5" s="789"/>
      <c r="G5" s="804"/>
      <c r="H5" s="61"/>
      <c r="I5" s="810" t="s">
        <v>81</v>
      </c>
      <c r="J5" s="58"/>
      <c r="K5" s="58"/>
      <c r="L5" s="58"/>
      <c r="M5" s="58"/>
      <c r="N5" s="18"/>
      <c r="O5" s="58"/>
      <c r="P5" s="18"/>
      <c r="Q5" s="58"/>
      <c r="R5" s="18"/>
      <c r="S5" s="58"/>
      <c r="T5" s="18"/>
      <c r="U5" s="58"/>
      <c r="X5"/>
      <c r="Y5"/>
    </row>
    <row r="6" spans="1:25" s="144" customFormat="1" x14ac:dyDescent="0.25">
      <c r="A6" s="790" t="s">
        <v>447</v>
      </c>
      <c r="B6" s="1239">
        <v>116090</v>
      </c>
      <c r="C6" s="1240">
        <v>124340</v>
      </c>
      <c r="D6" s="1241">
        <v>2819</v>
      </c>
      <c r="E6" s="790">
        <v>0.86299999999999999</v>
      </c>
      <c r="F6" s="790"/>
      <c r="G6" s="791"/>
      <c r="H6" s="1237"/>
      <c r="I6" s="1242">
        <v>122.48143362649999</v>
      </c>
      <c r="J6" s="109"/>
      <c r="K6" s="109"/>
      <c r="L6" s="109"/>
      <c r="M6" s="109"/>
      <c r="N6" s="18"/>
      <c r="O6" s="109"/>
      <c r="P6" s="18"/>
      <c r="Q6" s="109"/>
      <c r="R6" s="18"/>
      <c r="S6" s="109"/>
      <c r="T6" s="18"/>
      <c r="U6" s="109"/>
      <c r="V6" s="109"/>
      <c r="W6" s="109"/>
    </row>
    <row r="7" spans="1:25" x14ac:dyDescent="0.25">
      <c r="A7" s="790" t="s">
        <v>82</v>
      </c>
      <c r="B7" s="95">
        <v>113300</v>
      </c>
      <c r="C7" s="794">
        <v>121351.72710827805</v>
      </c>
      <c r="D7" s="798">
        <v>2767</v>
      </c>
      <c r="E7" s="800">
        <v>0.85899999999999999</v>
      </c>
      <c r="F7" s="798"/>
      <c r="G7" s="805"/>
      <c r="H7" s="57"/>
      <c r="I7" s="1238">
        <v>119.53782780499999</v>
      </c>
      <c r="J7" s="37"/>
      <c r="K7" s="10"/>
      <c r="L7" s="10"/>
      <c r="M7" s="18"/>
      <c r="N7" s="27"/>
      <c r="O7" s="27"/>
      <c r="P7" s="27"/>
      <c r="Q7" s="27"/>
      <c r="R7" s="27"/>
      <c r="S7" s="27"/>
      <c r="T7" s="37"/>
      <c r="U7" s="16"/>
      <c r="X7"/>
      <c r="Y7"/>
    </row>
    <row r="8" spans="1:25" x14ac:dyDescent="0.25">
      <c r="A8" s="791" t="s">
        <v>83</v>
      </c>
      <c r="B8" s="95">
        <v>76330</v>
      </c>
      <c r="C8" s="794">
        <v>84530</v>
      </c>
      <c r="D8" s="798">
        <v>2988</v>
      </c>
      <c r="E8" s="800">
        <v>0.52200000000000002</v>
      </c>
      <c r="F8" s="798">
        <v>0</v>
      </c>
      <c r="G8" s="805">
        <v>0</v>
      </c>
      <c r="H8" s="57">
        <v>0.90299302022950434</v>
      </c>
      <c r="I8" s="811">
        <v>80.532413030499995</v>
      </c>
      <c r="J8" s="37"/>
      <c r="X8"/>
      <c r="Y8"/>
    </row>
    <row r="9" spans="1:25" x14ac:dyDescent="0.25">
      <c r="A9" s="789" t="s">
        <v>298</v>
      </c>
      <c r="B9" s="785" t="s">
        <v>377</v>
      </c>
      <c r="C9" s="795" t="s">
        <v>377</v>
      </c>
      <c r="D9" s="799" t="s">
        <v>378</v>
      </c>
      <c r="E9" s="801"/>
      <c r="F9" s="802"/>
      <c r="G9" s="806"/>
      <c r="H9" s="62" t="s">
        <v>77</v>
      </c>
      <c r="I9" s="810" t="s">
        <v>84</v>
      </c>
      <c r="J9" s="58"/>
      <c r="X9"/>
      <c r="Y9"/>
    </row>
    <row r="10" spans="1:25" x14ac:dyDescent="0.25">
      <c r="A10" s="808" t="s">
        <v>85</v>
      </c>
      <c r="B10" s="1118">
        <v>930</v>
      </c>
      <c r="C10" s="1119">
        <v>1030</v>
      </c>
      <c r="D10" s="1120">
        <v>20.8</v>
      </c>
      <c r="E10" s="1121">
        <v>0.72399999999999998</v>
      </c>
      <c r="F10" s="1119">
        <v>6</v>
      </c>
      <c r="G10" s="1122">
        <v>6.0000000000000002E-6</v>
      </c>
      <c r="H10" s="1110">
        <f>B10/C10</f>
        <v>0.90291262135922334</v>
      </c>
      <c r="I10" s="1123">
        <v>0.98</v>
      </c>
      <c r="J10" s="58"/>
      <c r="X10"/>
      <c r="Y10"/>
    </row>
    <row r="11" spans="1:25" s="144" customFormat="1" x14ac:dyDescent="0.25">
      <c r="A11" s="1124" t="s">
        <v>400</v>
      </c>
      <c r="B11" s="1111">
        <v>910</v>
      </c>
      <c r="C11" s="1112">
        <v>1010</v>
      </c>
      <c r="D11" s="1113">
        <v>19.2</v>
      </c>
      <c r="E11" s="1114"/>
      <c r="F11" s="1112"/>
      <c r="G11" s="1115"/>
      <c r="H11" s="1116">
        <f>B11/C11</f>
        <v>0.90099009900990101</v>
      </c>
      <c r="I11" s="1117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5" x14ac:dyDescent="0.25">
      <c r="A12" s="11"/>
      <c r="B12" s="21"/>
      <c r="C12" s="21"/>
      <c r="D12" s="21"/>
      <c r="E12" s="22"/>
      <c r="F12" s="13"/>
      <c r="G12" s="95"/>
      <c r="H12" s="1110"/>
      <c r="I12" s="109"/>
      <c r="K12" s="10"/>
      <c r="L12" s="58"/>
    </row>
    <row r="13" spans="1:25" x14ac:dyDescent="0.25">
      <c r="A13" s="33" t="s">
        <v>86</v>
      </c>
      <c r="B13" s="24"/>
      <c r="C13" s="24"/>
      <c r="D13" s="24"/>
      <c r="E13" s="24"/>
      <c r="F13" s="24"/>
      <c r="G13" s="58"/>
      <c r="H13" s="58"/>
      <c r="I13" s="58"/>
      <c r="K13" s="10"/>
      <c r="L13" s="58"/>
    </row>
    <row r="14" spans="1:25" x14ac:dyDescent="0.25">
      <c r="A14" s="17" t="s">
        <v>31</v>
      </c>
      <c r="B14" s="5">
        <v>1</v>
      </c>
      <c r="C14" s="58"/>
      <c r="D14" s="58"/>
      <c r="E14" s="58"/>
      <c r="F14" s="58"/>
      <c r="G14" s="58"/>
      <c r="H14" s="58"/>
      <c r="I14" s="58"/>
      <c r="K14" s="10"/>
      <c r="L14" s="58"/>
    </row>
    <row r="15" spans="1:25" x14ac:dyDescent="0.25">
      <c r="A15" s="14" t="s">
        <v>29</v>
      </c>
      <c r="B15" s="19">
        <v>25</v>
      </c>
      <c r="C15" s="58"/>
      <c r="D15" s="58"/>
      <c r="E15" s="109"/>
      <c r="F15" s="121"/>
      <c r="G15" s="109"/>
      <c r="H15" s="109"/>
      <c r="I15" s="109"/>
      <c r="J15" s="109"/>
      <c r="L15" s="58"/>
    </row>
    <row r="16" spans="1:25" x14ac:dyDescent="0.25">
      <c r="A16" s="14" t="s">
        <v>30</v>
      </c>
      <c r="B16" s="19">
        <v>298</v>
      </c>
      <c r="C16" s="58"/>
      <c r="D16" s="58"/>
      <c r="E16" s="109"/>
      <c r="F16" s="121"/>
      <c r="G16" s="109"/>
      <c r="H16" s="109"/>
      <c r="I16" s="94"/>
      <c r="J16" s="109"/>
      <c r="L16" s="58"/>
    </row>
    <row r="17" spans="1:16" x14ac:dyDescent="0.25">
      <c r="A17" s="14" t="s">
        <v>27</v>
      </c>
      <c r="B17" s="35">
        <v>3.1166666666666667</v>
      </c>
      <c r="C17" s="58"/>
      <c r="D17" s="58"/>
      <c r="E17" s="113"/>
      <c r="F17" s="109"/>
      <c r="G17" s="109"/>
      <c r="H17" s="109"/>
      <c r="I17" s="109"/>
      <c r="J17" s="109"/>
      <c r="L17" s="58"/>
    </row>
    <row r="18" spans="1:16" x14ac:dyDescent="0.25">
      <c r="A18" s="14" t="s">
        <v>28</v>
      </c>
      <c r="B18" s="35">
        <v>1.5714285714285714</v>
      </c>
      <c r="C18" s="58"/>
      <c r="D18" s="58"/>
      <c r="E18" s="109"/>
      <c r="F18" s="109"/>
      <c r="G18" s="109"/>
      <c r="H18" s="109"/>
      <c r="I18" s="109"/>
      <c r="J18" s="109"/>
      <c r="K18" s="109"/>
      <c r="L18" s="58"/>
    </row>
    <row r="19" spans="1:16" x14ac:dyDescent="0.25">
      <c r="A19" s="15" t="s">
        <v>87</v>
      </c>
      <c r="B19" s="1">
        <v>0</v>
      </c>
      <c r="C19" s="58"/>
      <c r="D19" s="58"/>
      <c r="E19" s="109"/>
      <c r="F19" s="109"/>
      <c r="G19" s="109"/>
      <c r="H19" s="109"/>
      <c r="I19" s="109"/>
      <c r="J19" s="109"/>
      <c r="K19" s="109"/>
      <c r="L19" s="58"/>
    </row>
    <row r="20" spans="1:16" x14ac:dyDescent="0.25">
      <c r="C20" s="2"/>
      <c r="D20" s="2"/>
      <c r="E20" s="2"/>
      <c r="F20" s="2"/>
      <c r="G20" s="2"/>
      <c r="H20" s="2"/>
      <c r="I20" s="2"/>
      <c r="K20" s="109"/>
      <c r="L20" s="36"/>
    </row>
    <row r="21" spans="1:16" x14ac:dyDescent="0.25">
      <c r="K21" s="20"/>
      <c r="L21" s="58"/>
    </row>
    <row r="22" spans="1:16" x14ac:dyDescent="0.25">
      <c r="A22" s="34" t="s">
        <v>308</v>
      </c>
      <c r="B22" s="58"/>
      <c r="C22" s="58"/>
      <c r="D22" s="58"/>
      <c r="E22" s="58"/>
      <c r="F22" s="58"/>
      <c r="G22" s="58"/>
      <c r="H22" s="58"/>
      <c r="I22" s="58"/>
      <c r="J22" s="58"/>
      <c r="K22" s="20"/>
      <c r="L22" s="58"/>
    </row>
    <row r="23" spans="1:16" x14ac:dyDescent="0.25">
      <c r="A23" s="47" t="s">
        <v>32</v>
      </c>
      <c r="B23" s="7" t="s">
        <v>33</v>
      </c>
      <c r="C23" s="3" t="s">
        <v>34</v>
      </c>
      <c r="D23" s="3" t="s">
        <v>369</v>
      </c>
      <c r="E23" s="3" t="s">
        <v>35</v>
      </c>
      <c r="F23" s="6" t="s">
        <v>36</v>
      </c>
      <c r="G23" s="26"/>
      <c r="H23" s="26"/>
      <c r="K23" s="20"/>
      <c r="L23" s="58"/>
    </row>
    <row r="24" spans="1:16" x14ac:dyDescent="0.25">
      <c r="A24" s="45" t="s">
        <v>37</v>
      </c>
      <c r="B24" s="30">
        <v>1</v>
      </c>
      <c r="C24" s="30">
        <v>1000</v>
      </c>
      <c r="D24" s="30">
        <v>1000000</v>
      </c>
      <c r="E24" s="23">
        <v>453.59237000000002</v>
      </c>
      <c r="F24" s="40">
        <v>907184.74</v>
      </c>
      <c r="G24" s="26"/>
      <c r="H24" s="26"/>
      <c r="L24" s="58"/>
    </row>
    <row r="25" spans="1:16" x14ac:dyDescent="0.25">
      <c r="A25" s="45" t="s">
        <v>38</v>
      </c>
      <c r="B25" s="41">
        <v>1E-3</v>
      </c>
      <c r="C25" s="30">
        <v>1</v>
      </c>
      <c r="D25" s="30">
        <v>1000</v>
      </c>
      <c r="E25" s="23">
        <v>0.45359237000000002</v>
      </c>
      <c r="F25" s="42">
        <v>907.18474000000003</v>
      </c>
      <c r="G25" s="26"/>
      <c r="H25" s="26"/>
      <c r="L25" s="58"/>
      <c r="P25" s="197"/>
    </row>
    <row r="26" spans="1:16" x14ac:dyDescent="0.25">
      <c r="A26" s="45" t="s">
        <v>370</v>
      </c>
      <c r="B26" s="41">
        <v>9.9999999999999995E-7</v>
      </c>
      <c r="C26" s="41">
        <v>1E-3</v>
      </c>
      <c r="D26" s="30">
        <v>1</v>
      </c>
      <c r="E26" s="41">
        <v>4.5359237000000004E-4</v>
      </c>
      <c r="F26" s="42">
        <v>0.90718474000000004</v>
      </c>
      <c r="G26" s="26"/>
      <c r="H26" s="26"/>
      <c r="K26" s="58"/>
      <c r="L26" s="58"/>
    </row>
    <row r="27" spans="1:16" x14ac:dyDescent="0.25">
      <c r="A27" s="45" t="s">
        <v>39</v>
      </c>
      <c r="B27" s="41">
        <v>2.2046226218487759E-3</v>
      </c>
      <c r="C27" s="23">
        <v>2.2046226218487757</v>
      </c>
      <c r="D27" s="64">
        <v>2204.6226218487759</v>
      </c>
      <c r="E27" s="30">
        <v>1</v>
      </c>
      <c r="F27" s="40">
        <v>2000</v>
      </c>
      <c r="G27" s="26"/>
      <c r="H27" s="26"/>
      <c r="L27" s="58"/>
    </row>
    <row r="28" spans="1:16" x14ac:dyDescent="0.25">
      <c r="A28" s="46" t="s">
        <v>40</v>
      </c>
      <c r="B28" s="43">
        <v>1.102311310924388E-6</v>
      </c>
      <c r="C28" s="43">
        <v>1.1023113109243879E-3</v>
      </c>
      <c r="D28" s="32">
        <v>1.1023113109243878</v>
      </c>
      <c r="E28" s="43">
        <v>5.0000000000000001E-4</v>
      </c>
      <c r="F28" s="44">
        <v>1</v>
      </c>
      <c r="G28" s="26"/>
      <c r="H28" s="26"/>
      <c r="L28" s="58"/>
    </row>
    <row r="29" spans="1:16" x14ac:dyDescent="0.25">
      <c r="A29" s="26"/>
      <c r="B29" s="26"/>
      <c r="C29" s="26"/>
      <c r="D29" s="26"/>
      <c r="E29" s="26"/>
      <c r="F29" s="26"/>
      <c r="G29" s="26"/>
      <c r="H29" s="26"/>
    </row>
    <row r="30" spans="1:16" x14ac:dyDescent="0.25">
      <c r="A30" s="47" t="s">
        <v>41</v>
      </c>
      <c r="B30" s="38" t="s">
        <v>42</v>
      </c>
      <c r="C30" s="38" t="s">
        <v>43</v>
      </c>
      <c r="D30" s="38" t="s">
        <v>44</v>
      </c>
      <c r="E30" s="38" t="s">
        <v>45</v>
      </c>
      <c r="F30" s="39" t="s">
        <v>46</v>
      </c>
      <c r="G30" s="26"/>
      <c r="H30" s="26"/>
    </row>
    <row r="31" spans="1:16" x14ac:dyDescent="0.25">
      <c r="A31" s="45" t="s">
        <v>47</v>
      </c>
      <c r="B31" s="48">
        <v>1</v>
      </c>
      <c r="C31" s="49">
        <v>9.9999999999999995E-7</v>
      </c>
      <c r="D31" s="50">
        <v>1E-3</v>
      </c>
      <c r="E31" s="51">
        <v>3.7854109999999998E-3</v>
      </c>
      <c r="F31" s="52">
        <v>2.8316846999999999E-2</v>
      </c>
      <c r="G31" s="26"/>
      <c r="H31" s="26"/>
    </row>
    <row r="32" spans="1:16" x14ac:dyDescent="0.25">
      <c r="A32" s="45" t="s">
        <v>48</v>
      </c>
      <c r="B32" s="30">
        <v>1000000</v>
      </c>
      <c r="C32" s="30">
        <v>1</v>
      </c>
      <c r="D32" s="30">
        <v>1000.0000000000001</v>
      </c>
      <c r="E32" s="30">
        <v>3785.4110000000001</v>
      </c>
      <c r="F32" s="40">
        <v>28316.847000000002</v>
      </c>
      <c r="G32" s="26"/>
      <c r="H32" s="26"/>
    </row>
    <row r="33" spans="1:25" x14ac:dyDescent="0.25">
      <c r="A33" s="45" t="s">
        <v>49</v>
      </c>
      <c r="B33" s="30">
        <v>1000</v>
      </c>
      <c r="C33" s="23">
        <v>1E-3</v>
      </c>
      <c r="D33" s="30">
        <v>1</v>
      </c>
      <c r="E33" s="23">
        <v>3.7854109999999999</v>
      </c>
      <c r="F33" s="42">
        <v>28.316846999999999</v>
      </c>
      <c r="G33" s="26"/>
      <c r="H33" s="26"/>
    </row>
    <row r="34" spans="1:25" x14ac:dyDescent="0.25">
      <c r="A34" s="45" t="s">
        <v>50</v>
      </c>
      <c r="B34" s="28">
        <v>264.17210707106841</v>
      </c>
      <c r="C34" s="41">
        <v>2.6417210707106839E-4</v>
      </c>
      <c r="D34" s="23">
        <v>0.26417210707106842</v>
      </c>
      <c r="E34" s="30">
        <v>1</v>
      </c>
      <c r="F34" s="42">
        <v>7.4805211375990615</v>
      </c>
      <c r="G34" s="26"/>
      <c r="H34" s="26"/>
    </row>
    <row r="35" spans="1:25" x14ac:dyDescent="0.25">
      <c r="A35" s="46" t="s">
        <v>51</v>
      </c>
      <c r="B35" s="29">
        <v>35.314666212661322</v>
      </c>
      <c r="C35" s="43">
        <v>3.5314666212661319E-5</v>
      </c>
      <c r="D35" s="32">
        <v>3.5314666212661321E-2</v>
      </c>
      <c r="E35" s="63">
        <v>0.13368052594273649</v>
      </c>
      <c r="F35" s="44">
        <v>1</v>
      </c>
      <c r="G35" s="26"/>
      <c r="H35" s="26"/>
    </row>
    <row r="36" spans="1:25" x14ac:dyDescent="0.25">
      <c r="A36" s="26"/>
      <c r="B36" s="26"/>
      <c r="C36" s="26"/>
      <c r="D36" s="26"/>
      <c r="E36" s="26"/>
      <c r="F36" s="26"/>
      <c r="G36" s="26"/>
      <c r="H36" s="26"/>
    </row>
    <row r="37" spans="1:25" x14ac:dyDescent="0.25">
      <c r="A37" s="47" t="s">
        <v>52</v>
      </c>
      <c r="B37" s="38" t="s">
        <v>53</v>
      </c>
      <c r="C37" s="38" t="s">
        <v>54</v>
      </c>
      <c r="D37" s="38" t="s">
        <v>55</v>
      </c>
      <c r="E37" s="38" t="s">
        <v>56</v>
      </c>
      <c r="F37" s="38" t="s">
        <v>57</v>
      </c>
      <c r="G37" s="38" t="s">
        <v>58</v>
      </c>
      <c r="H37" s="39" t="s">
        <v>59</v>
      </c>
    </row>
    <row r="38" spans="1:25" x14ac:dyDescent="0.25">
      <c r="A38" s="45" t="s">
        <v>60</v>
      </c>
      <c r="B38" s="30">
        <v>1</v>
      </c>
      <c r="C38" s="30">
        <v>1000</v>
      </c>
      <c r="D38" s="30">
        <v>1000000</v>
      </c>
      <c r="E38" s="30">
        <v>3600</v>
      </c>
      <c r="F38" s="30">
        <v>3600000</v>
      </c>
      <c r="G38" s="30">
        <v>1055.05585</v>
      </c>
      <c r="H38" s="40">
        <v>1055055850</v>
      </c>
      <c r="L38" s="109"/>
      <c r="M38" s="109"/>
    </row>
    <row r="39" spans="1:25" x14ac:dyDescent="0.25">
      <c r="A39" s="45" t="s">
        <v>61</v>
      </c>
      <c r="B39" s="23">
        <v>1E-3</v>
      </c>
      <c r="C39" s="30">
        <v>1</v>
      </c>
      <c r="D39" s="30">
        <v>1000</v>
      </c>
      <c r="E39" s="28">
        <v>3.6</v>
      </c>
      <c r="F39" s="30">
        <v>3600</v>
      </c>
      <c r="G39" s="23">
        <v>1.05505585</v>
      </c>
      <c r="H39" s="40">
        <v>1055055.8500000001</v>
      </c>
    </row>
    <row r="40" spans="1:25" x14ac:dyDescent="0.25">
      <c r="A40" s="45" t="s">
        <v>62</v>
      </c>
      <c r="B40" s="41">
        <v>9.9999999999999995E-7</v>
      </c>
      <c r="C40" s="23">
        <v>1E-3</v>
      </c>
      <c r="D40" s="30">
        <v>1</v>
      </c>
      <c r="E40" s="53">
        <v>3.5999999999999999E-3</v>
      </c>
      <c r="F40" s="28">
        <v>3.6</v>
      </c>
      <c r="G40" s="41">
        <v>1.0550558499999999E-3</v>
      </c>
      <c r="H40" s="40">
        <v>1055.05585</v>
      </c>
    </row>
    <row r="41" spans="1:25" x14ac:dyDescent="0.25">
      <c r="A41" s="45" t="s">
        <v>63</v>
      </c>
      <c r="B41" s="41">
        <v>2.7777777777777778E-4</v>
      </c>
      <c r="C41" s="23">
        <v>0.27777777777777779</v>
      </c>
      <c r="D41" s="30">
        <v>277.77777777777777</v>
      </c>
      <c r="E41" s="30">
        <v>1</v>
      </c>
      <c r="F41" s="30">
        <v>1000</v>
      </c>
      <c r="G41" s="23">
        <v>0.29307106944444444</v>
      </c>
      <c r="H41" s="40">
        <v>293071.06944444444</v>
      </c>
    </row>
    <row r="42" spans="1:25" x14ac:dyDescent="0.25">
      <c r="A42" s="45" t="s">
        <v>64</v>
      </c>
      <c r="B42" s="54">
        <v>2.7777777777777776E-7</v>
      </c>
      <c r="C42" s="41">
        <v>2.7777777777777778E-4</v>
      </c>
      <c r="D42" s="23">
        <v>0.27777777777777779</v>
      </c>
      <c r="E42" s="23">
        <v>1E-3</v>
      </c>
      <c r="F42" s="30">
        <v>1</v>
      </c>
      <c r="G42" s="41">
        <v>2.9307106944444444E-4</v>
      </c>
      <c r="H42" s="40">
        <v>293.07106944444445</v>
      </c>
    </row>
    <row r="43" spans="1:25" x14ac:dyDescent="0.25">
      <c r="A43" s="45" t="s">
        <v>65</v>
      </c>
      <c r="B43" s="41">
        <v>9.4781712266701337E-4</v>
      </c>
      <c r="C43" s="23">
        <v>0.94781712266701335</v>
      </c>
      <c r="D43" s="31">
        <v>947.81712266701334</v>
      </c>
      <c r="E43" s="23">
        <v>3.4121416416012482</v>
      </c>
      <c r="F43" s="31">
        <v>3412.141641601248</v>
      </c>
      <c r="G43" s="30">
        <v>1</v>
      </c>
      <c r="H43" s="40">
        <v>1000000</v>
      </c>
    </row>
    <row r="44" spans="1:25" x14ac:dyDescent="0.25">
      <c r="A44" s="46" t="s">
        <v>66</v>
      </c>
      <c r="B44" s="55">
        <v>9.4781712266701324E-10</v>
      </c>
      <c r="C44" s="43">
        <v>9.4781712266701337E-7</v>
      </c>
      <c r="D44" s="43">
        <v>9.4781712266701326E-4</v>
      </c>
      <c r="E44" s="56">
        <v>3.4121416416012478E-6</v>
      </c>
      <c r="F44" s="43">
        <v>3.4121416416012479E-3</v>
      </c>
      <c r="G44" s="43">
        <v>9.9999999999999995E-7</v>
      </c>
      <c r="H44" s="44">
        <v>1</v>
      </c>
    </row>
    <row r="46" spans="1:25" x14ac:dyDescent="0.25">
      <c r="A46" s="1170" t="s">
        <v>422</v>
      </c>
      <c r="P46"/>
      <c r="Q46"/>
      <c r="R46"/>
      <c r="S46"/>
      <c r="T46"/>
      <c r="U46"/>
      <c r="V46"/>
      <c r="W46"/>
      <c r="X46"/>
      <c r="Y46"/>
    </row>
    <row r="47" spans="1:25" x14ac:dyDescent="0.25">
      <c r="A47">
        <v>56</v>
      </c>
      <c r="B47" t="s">
        <v>423</v>
      </c>
      <c r="P47"/>
      <c r="Q47"/>
      <c r="R47"/>
      <c r="S47"/>
      <c r="T47"/>
      <c r="U47"/>
      <c r="V47"/>
      <c r="W47"/>
      <c r="X47"/>
      <c r="Y47"/>
    </row>
    <row r="48" spans="1:25" x14ac:dyDescent="0.25">
      <c r="A48" s="72">
        <f>A47*(1-15%)</f>
        <v>47.6</v>
      </c>
      <c r="B48" s="144" t="s">
        <v>424</v>
      </c>
      <c r="P48"/>
      <c r="Q48"/>
      <c r="R48"/>
      <c r="S48"/>
      <c r="T48"/>
      <c r="U48"/>
      <c r="V48"/>
      <c r="W48"/>
      <c r="X48"/>
      <c r="Y48"/>
    </row>
    <row r="49" spans="16:25" x14ac:dyDescent="0.25">
      <c r="P49"/>
      <c r="Q49"/>
      <c r="R49"/>
      <c r="S49"/>
      <c r="T49"/>
      <c r="U49"/>
      <c r="V49"/>
      <c r="W49"/>
      <c r="X49"/>
      <c r="Y49"/>
    </row>
    <row r="50" spans="16:25" x14ac:dyDescent="0.25">
      <c r="P50"/>
      <c r="Q50"/>
      <c r="R50"/>
      <c r="S50"/>
      <c r="T50"/>
      <c r="U50"/>
      <c r="V50"/>
      <c r="W50"/>
      <c r="X50"/>
      <c r="Y50"/>
    </row>
    <row r="51" spans="16:25" x14ac:dyDescent="0.25">
      <c r="P51"/>
      <c r="Q51"/>
      <c r="R51"/>
      <c r="S51"/>
      <c r="T51"/>
      <c r="U51"/>
      <c r="V51"/>
      <c r="W51"/>
      <c r="X51"/>
      <c r="Y51"/>
    </row>
    <row r="52" spans="16:25" x14ac:dyDescent="0.25">
      <c r="P52"/>
      <c r="Q52"/>
      <c r="R52"/>
      <c r="S52"/>
      <c r="T52"/>
      <c r="U52"/>
      <c r="V52"/>
      <c r="W52"/>
      <c r="X52"/>
      <c r="Y52"/>
    </row>
    <row r="53" spans="16:25" x14ac:dyDescent="0.25">
      <c r="P53"/>
      <c r="Q53"/>
      <c r="R53"/>
      <c r="S53"/>
      <c r="T53"/>
      <c r="U53"/>
      <c r="V53"/>
      <c r="W53"/>
      <c r="X53"/>
      <c r="Y53"/>
    </row>
    <row r="54" spans="16:25" x14ac:dyDescent="0.25">
      <c r="P54"/>
      <c r="Q54"/>
      <c r="R54"/>
      <c r="S54"/>
      <c r="T54"/>
      <c r="U54"/>
      <c r="V54"/>
      <c r="W54"/>
      <c r="X54"/>
      <c r="Y54"/>
    </row>
    <row r="55" spans="16:25" x14ac:dyDescent="0.25">
      <c r="P55"/>
      <c r="Q55"/>
      <c r="R55"/>
      <c r="S55"/>
      <c r="T55"/>
      <c r="U55"/>
      <c r="V55"/>
      <c r="W55"/>
      <c r="X55"/>
      <c r="Y55"/>
    </row>
    <row r="56" spans="16:25" x14ac:dyDescent="0.25">
      <c r="P56"/>
      <c r="Q56"/>
      <c r="R56"/>
      <c r="S56"/>
      <c r="T56"/>
      <c r="U56"/>
      <c r="V56"/>
      <c r="W56"/>
      <c r="X56"/>
      <c r="Y56"/>
    </row>
    <row r="57" spans="16:25" x14ac:dyDescent="0.25">
      <c r="P57"/>
      <c r="Q57"/>
      <c r="R57"/>
      <c r="S57"/>
      <c r="T57"/>
      <c r="U57"/>
      <c r="V57"/>
      <c r="W57"/>
      <c r="X57"/>
      <c r="Y57"/>
    </row>
    <row r="58" spans="16:25" x14ac:dyDescent="0.25">
      <c r="P58"/>
      <c r="Q58"/>
      <c r="R58"/>
      <c r="S58"/>
      <c r="T58"/>
      <c r="U58"/>
      <c r="V58"/>
      <c r="W58"/>
      <c r="X58"/>
      <c r="Y58"/>
    </row>
    <row r="59" spans="16:25" x14ac:dyDescent="0.25">
      <c r="P59"/>
      <c r="Q59"/>
      <c r="R59"/>
      <c r="S59"/>
      <c r="T59"/>
      <c r="U59"/>
      <c r="V59"/>
      <c r="W59"/>
      <c r="X59"/>
      <c r="Y59"/>
    </row>
    <row r="60" spans="16:25" x14ac:dyDescent="0.25">
      <c r="P60"/>
      <c r="Q60"/>
      <c r="R60"/>
      <c r="S60"/>
      <c r="T60"/>
      <c r="U60"/>
      <c r="V60"/>
      <c r="W60"/>
      <c r="X60"/>
      <c r="Y60"/>
    </row>
    <row r="61" spans="16:25" x14ac:dyDescent="0.25">
      <c r="P61"/>
      <c r="Q61"/>
      <c r="R61"/>
      <c r="S61"/>
      <c r="T61"/>
      <c r="U61"/>
      <c r="V61"/>
      <c r="W61"/>
      <c r="X61"/>
      <c r="Y61"/>
    </row>
    <row r="62" spans="16:25" x14ac:dyDescent="0.25">
      <c r="P62"/>
      <c r="Q62"/>
      <c r="R62"/>
      <c r="S62"/>
      <c r="T62"/>
      <c r="U62"/>
      <c r="V62"/>
      <c r="W62"/>
      <c r="X62"/>
      <c r="Y62"/>
    </row>
    <row r="63" spans="16:25" x14ac:dyDescent="0.25">
      <c r="P63"/>
      <c r="Q63"/>
      <c r="R63"/>
      <c r="S63"/>
      <c r="T63"/>
      <c r="U63"/>
      <c r="V63"/>
      <c r="W63"/>
      <c r="X63"/>
      <c r="Y63"/>
    </row>
    <row r="64" spans="16:25" x14ac:dyDescent="0.25">
      <c r="P64"/>
      <c r="Q64"/>
      <c r="R64"/>
      <c r="S64"/>
      <c r="T64"/>
      <c r="U64"/>
      <c r="V64"/>
      <c r="W64"/>
      <c r="X64"/>
      <c r="Y64"/>
    </row>
    <row r="65" spans="14:25" x14ac:dyDescent="0.25">
      <c r="P65"/>
      <c r="Q65"/>
      <c r="R65"/>
      <c r="S65"/>
      <c r="T65"/>
      <c r="U65"/>
      <c r="V65"/>
      <c r="W65"/>
      <c r="X65"/>
      <c r="Y65"/>
    </row>
    <row r="66" spans="14:25" x14ac:dyDescent="0.25">
      <c r="P66"/>
      <c r="Q66"/>
      <c r="R66"/>
      <c r="S66"/>
      <c r="T66"/>
      <c r="U66"/>
      <c r="V66"/>
      <c r="W66"/>
      <c r="X66"/>
      <c r="Y66"/>
    </row>
    <row r="67" spans="14:25" x14ac:dyDescent="0.25">
      <c r="N67" s="58"/>
      <c r="O67" s="58"/>
      <c r="P67" s="58"/>
    </row>
    <row r="81" spans="1:25" x14ac:dyDescent="0.25">
      <c r="L81" s="109"/>
      <c r="M81" s="109"/>
    </row>
    <row r="83" spans="1:25" x14ac:dyDescent="0.25">
      <c r="L83" s="109"/>
      <c r="M83" s="109"/>
    </row>
    <row r="84" spans="1:25" x14ac:dyDescent="0.25">
      <c r="L84" s="109"/>
      <c r="M84" s="109"/>
    </row>
    <row r="94" spans="1:25" s="108" customFormat="1" x14ac:dyDescent="0.25">
      <c r="A94"/>
      <c r="B94"/>
      <c r="C94"/>
      <c r="D94"/>
      <c r="E94"/>
      <c r="F94"/>
      <c r="G94"/>
      <c r="H94"/>
      <c r="I94"/>
      <c r="J94" s="2"/>
      <c r="K94" s="2"/>
      <c r="L94" s="2"/>
      <c r="M94" s="2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6" spans="1:25" s="108" customFormat="1" x14ac:dyDescent="0.25">
      <c r="A96"/>
      <c r="B96"/>
      <c r="C96"/>
      <c r="D96"/>
      <c r="E96"/>
      <c r="F96"/>
      <c r="G96"/>
      <c r="H96"/>
      <c r="I96"/>
      <c r="J96" s="2"/>
      <c r="K96" s="2"/>
      <c r="L96" s="2"/>
      <c r="M96" s="2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spans="1:25" s="108" customFormat="1" x14ac:dyDescent="0.25">
      <c r="A97"/>
      <c r="B97"/>
      <c r="C97"/>
      <c r="D97"/>
      <c r="E97"/>
      <c r="F97"/>
      <c r="G97"/>
      <c r="H97"/>
      <c r="I97"/>
      <c r="J97" s="2"/>
      <c r="K97" s="2"/>
      <c r="L97" s="2"/>
      <c r="M97" s="2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EtOH Summary</vt:lpstr>
      <vt:lpstr>EtOH</vt:lpstr>
      <vt:lpstr>EF Tables</vt:lpstr>
      <vt:lpstr>Fuel_Specs</vt:lpstr>
      <vt:lpstr>kg2T</vt:lpstr>
      <vt:lpstr>'EtOH Summary'!Print_Area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Tier 1 Calculator for Starch and Fiber Ethanol, March 15, 2022</dc:title>
  <dc:subject>Clean Fuels Program Rule, CFS, 173-424</dc:subject>
  <dc:creator>Chan Pham</dc:creator>
  <cp:keywords>Clean Fuels Program Rule, CFS, 173-424</cp:keywords>
  <cp:lastModifiedBy>Duerr, Miriam (ECY)</cp:lastModifiedBy>
  <cp:lastPrinted>2017-08-25T18:12:03Z</cp:lastPrinted>
  <dcterms:created xsi:type="dcterms:W3CDTF">2016-07-13T18:17:49Z</dcterms:created>
  <dcterms:modified xsi:type="dcterms:W3CDTF">2022-04-13T08:05:27Z</dcterms:modified>
</cp:coreProperties>
</file>