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userName="Duerr, Miriam (ECY)" algorithmName="SHA-512" hashValue="WrA+1JT9M7mu9eNh0X3B5VL6zyh5EBrR8O/YClaJdeVGC/pnE6jjI5CRiX5Koi8/oH1VzWoa1eACFzs0Ezw7nw==" saltValue="CkYSDkOsUdrjxjR76JB7xw==" spinCount="100000"/>
  <workbookPr defaultThemeVersion="124226"/>
  <mc:AlternateContent xmlns:mc="http://schemas.openxmlformats.org/markup-compatibility/2006">
    <mc:Choice Requires="x15">
      <x15ac:absPath xmlns:x15ac="http://schemas.microsoft.com/office/spreadsheetml/2010/11/ac" url="F:\AQ\4_Rachel\Rulemaking\424-455\102\CR-102 for web posting\"/>
    </mc:Choice>
  </mc:AlternateContent>
  <bookViews>
    <workbookView xWindow="-105" yWindow="-105" windowWidth="23250" windowHeight="12570" firstSheet="1" activeTab="1"/>
  </bookViews>
  <sheets>
    <sheet name="Criteria Summary" sheetId="2" state="hidden" r:id="rId1"/>
    <sheet name="Intro" sheetId="9" r:id="rId2"/>
    <sheet name="Utility_CI" sheetId="7" r:id="rId3"/>
    <sheet name="2020 Fuel Share" sheetId="5" r:id="rId4"/>
    <sheet name="2020 Report Extract" sheetId="1" r:id="rId5"/>
    <sheet name="2020 Disclosure" sheetId="3" r:id="rId6"/>
    <sheet name="EF_Tables" sheetId="6" r:id="rId7"/>
  </sheets>
  <externalReferences>
    <externalReference r:id="rId8"/>
    <externalReference r:id="rId9"/>
    <externalReference r:id="rId10"/>
    <externalReference r:id="rId11"/>
  </externalReferences>
  <definedNames>
    <definedName name="___thinkcell.lTIEE0Pf0mAsVhQ11lCfQ" hidden="1">#REF!</definedName>
    <definedName name="___thinkcell_ORl0t9y7key9DL4jBnOsg" hidden="1">#REF!</definedName>
    <definedName name="___thinkcell0lofhQCpbk6Rq3sY8kViLQ" hidden="1">#REF!</definedName>
    <definedName name="___thinkcell1pqd1Cm5oUu18NiQDsBoIg" hidden="1">#REF!</definedName>
    <definedName name="___thinkcell2Dx3fxDK9kKdx1OMtPVoMQ" hidden="1">#REF!</definedName>
    <definedName name="___thinkcell2vg4ETgHKUuDCUUpDejXJw" hidden="1">#REF!</definedName>
    <definedName name="___thinkcell4mSkG7mlMEerQx8vTPjDvg" hidden="1">'[1]Algae yield parameters'!$T$44</definedName>
    <definedName name="___thinkcell4Yi.Sujit0SMBgwOG0jTBA" hidden="1">#REF!</definedName>
    <definedName name="___thinkcell7Aucp4Uf3EOJjaMnYHi5Yg" hidden="1">#REF!</definedName>
    <definedName name="___thinkcell80tDq86GkUKICWRtZBHxRg" hidden="1">#REF!</definedName>
    <definedName name="___thinkcell8VjQUyk3EEyTr9EL.nQHZw" hidden="1">#REF!</definedName>
    <definedName name="___thinkcellAA6eiudQikODi1anfX5TSg" hidden="1">'[1]Algae yield parameters'!$Y$45</definedName>
    <definedName name="___thinkcellANYbodWfSkiYEN3_J8AhUA" hidden="1">'[1]Algae yield parameters'!$Y$32</definedName>
    <definedName name="___thinkcellApceCja_KEGHPMEEGn_Vmw" hidden="1">#REF!</definedName>
    <definedName name="___thinkcellApQR4EMYgE2_1O0O3tfDNQ" hidden="1">#REF!</definedName>
    <definedName name="___thinkcellAwi7H9e20k6JdqL9oEmcQA" hidden="1">'[1]Algae yield parameters'!$W$32</definedName>
    <definedName name="___thinkcellAwT5Xj4YS0iCm5O0LXDmZQ" hidden="1">#REF!</definedName>
    <definedName name="___thinkcellb3.bSODX_kyX.jA2RY_W6Q" hidden="1">#REF!</definedName>
    <definedName name="___thinkcellbg2farL.40a12ROCLqxMhA" hidden="1">#REF!</definedName>
    <definedName name="___thinkcellc196HtBn_kKU9bWUyMd5bQ" hidden="1">'[1]Algae yield parameters'!$Y$44</definedName>
    <definedName name="___thinkcellCaHQgaezX0W.fl0ItNh5zw" hidden="1">#REF!</definedName>
    <definedName name="___thinkcellcf1BVguSH0KzoJPmDJ649A" hidden="1">'[1]Algae yield parameters'!$V$32</definedName>
    <definedName name="___thinkcellCKG__pmMhU2imovGHJYpxQ" hidden="1">#REF!</definedName>
    <definedName name="___thinkcellDFeKwIUU.ku7_hFznPKl0Q" hidden="1">#REF!</definedName>
    <definedName name="___thinkcellE7ny7exkXUuSPOq8j.zpZw" hidden="1">#REF!</definedName>
    <definedName name="___thinkcellenijCEEEl0.nUBr8TjgaAg" hidden="1">#REF!</definedName>
    <definedName name="___thinkcellfgxU1bXbjkWQCC.VRwOCCA" hidden="1">#REF!</definedName>
    <definedName name="___thinkcellH8DPoqoc1Ei9cduvUIfF7Q" hidden="1">#REF!</definedName>
    <definedName name="___thinkcellHMj2Edha7UCZwzoX8xrWqA" hidden="1">#REF!</definedName>
    <definedName name="___thinkcellJEFANpje.0WyKp9CNjsHkA" hidden="1">#REF!</definedName>
    <definedName name="___thinkcellk.x4EZ_.CkyjbPVRIKQkNQ" hidden="1">#REF!</definedName>
    <definedName name="___thinkcellK5ZMV9KUeEe.NKmwRkTJBw" hidden="1">'[1]Algae yield parameters'!$X$44</definedName>
    <definedName name="___thinkcellkpGefu6UGk.GQSI2a6PhgA" hidden="1">'[1]Algae yield parameters'!$V$45</definedName>
    <definedName name="___thinkcellKz7A0JurMECKvoDw92MXRA" hidden="1">'[1]Algae yield parameters'!$V$44</definedName>
    <definedName name="___thinkcellL83c_plYski4j0N3q0MJyw" hidden="1">#REF!</definedName>
    <definedName name="___thinkcellLekt07j.ekere0ctoBM2.w" hidden="1">'[1]Algae yield parameters'!$U$44</definedName>
    <definedName name="___thinkcellLfXzZkGBKkexIfdV7q_0Sg" hidden="1">#REF!</definedName>
    <definedName name="___thinkcellM2LNKJuWaE20gr0D26Yn0Q" hidden="1">#REF!</definedName>
    <definedName name="___thinkcellMh1dyZP1eEGKb7JWybPqQA" hidden="1">#REF!</definedName>
    <definedName name="___thinkcellmmHf1qbB0U.Mh7qX_ISlOw" hidden="1">#REF!</definedName>
    <definedName name="___thinkcellmx_TwiOnyUmaN7kcdj4Z3g" hidden="1">#REF!</definedName>
    <definedName name="___thinkcellMYI2unEwf0SgUwvUnICxHw" hidden="1">'[1]Algae yield parameters'!$Z$44</definedName>
    <definedName name="___thinkcelln6J9uHjW90Ok4cKjHJoRow" hidden="1">'[1]Algae yield parameters'!$Z$32</definedName>
    <definedName name="___thinkcellnfsUulKdcEmPL.TVaK6qHQ" hidden="1">'[1]Algae yield parameters'!$W$43</definedName>
    <definedName name="___thinkcellO.aO5A2.oEOsE0VYMA4UNw" hidden="1">'[1]Algae yield parameters'!$X$43</definedName>
    <definedName name="___thinkcellpiMVS2vRS0.Z2YHuMxO2jw" hidden="1">#REF!</definedName>
    <definedName name="___thinkcellpQf6xzzg5E6yVEgipyAwyQ" hidden="1">#REF!</definedName>
    <definedName name="___thinkcellq_E6G_cdgEe__20eVIIzDQ" hidden="1">'[1]Algae yield parameters'!$W$45</definedName>
    <definedName name="___thinkcellQkYTEZO9R0O1vQOtkS6KQQ" hidden="1">#REF!</definedName>
    <definedName name="___thinkcellqUmHtsvwTk2tdnQA2rp3zA" hidden="1">#REF!</definedName>
    <definedName name="___thinkcellqVmjya.xs0K5Xe5GV.e8MQ" hidden="1">'[1]Algae yield parameters'!$W$44</definedName>
    <definedName name="___thinkcellR2Ntthtx7kefyuBd.QT_kQ" hidden="1">#REF!</definedName>
    <definedName name="___thinkcellr7b0EThzKk.d0wG6oTcUlA" hidden="1">#REF!</definedName>
    <definedName name="___thinkcellra4HW0fvdU6DURhrBQCRkg" hidden="1">#REF!</definedName>
    <definedName name="___thinkcellRhEOzRBbMkCDpipYQ76hsQ" hidden="1">#REF!</definedName>
    <definedName name="___thinkcellriZn6O1o00.74SgEniviAw" hidden="1">#REF!</definedName>
    <definedName name="___thinkcellst852ZYSBkKDOgwOM_ayPg" hidden="1">#REF!</definedName>
    <definedName name="___thinkcellsulWYtT4ikGN2IwVqxwe5A" hidden="1">#REF!</definedName>
    <definedName name="___thinkcellT_4fExM7oUG.AxX95G2few" hidden="1">#REF!</definedName>
    <definedName name="___thinkcelltUL5GDLlhUaaESwam.EqCg" hidden="1">'[1]Algae yield parameters'!$Z$45</definedName>
    <definedName name="___thinkcellU2uz9lE6E0myOYIlZvAviA" hidden="1">'[1]Algae yield parameters'!$Y$43</definedName>
    <definedName name="___thinkcellUorO0sSE1UeL8DymNH2AsA" hidden="1">#REF!</definedName>
    <definedName name="___thinkcellWelG5euOokaIZU429fd7CQ" hidden="1">#REF!</definedName>
    <definedName name="___thinkcellwSNF0u9xMk26f_hO_Pe79w" hidden="1">#REF!</definedName>
    <definedName name="___thinkcellwwNnKJnWmESMRBAiOkIMIg" hidden="1">'[1]Algae yield parameters'!$Z$43</definedName>
    <definedName name="___thinkcellYhfdIxC3X0WcY1JKtbQ7Rg" hidden="1">#REF!</definedName>
    <definedName name="___thinkcellyipzjC6K4EiZS1m2HDKaBQ" hidden="1">#REF!</definedName>
    <definedName name="___thinkcellyLq8Jc.Yc0KPjMiRnxGpwg" hidden="1">'[1]Algae yield parameters'!$X$32</definedName>
    <definedName name="___thinkcellynitct4Jek.DyWfHPTNeMw" hidden="1">#REF!</definedName>
    <definedName name="___thinkcellYXZlGEYN0UaTzbZ9NcJxig" hidden="1">#REF!</definedName>
    <definedName name="___thinkcellZMNSkKJe8EaMMRMbJEvQsw" hidden="1">'[1]Algae yield parameters'!$X$45</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dRecalcBehavior" hidden="1">1</definedName>
    <definedName name="_AtRisk_SimSetting_StdRecalcWithoutRiskStatic" hidden="1">0</definedName>
    <definedName name="_AtRisk_SimSetting_StdRecalcWithoutRiskStaticPercentile" hidden="1">0.5</definedName>
    <definedName name="_xlnm._FilterDatabase" localSheetId="5" hidden="1">'2020 Disclosure'!$A$1:$S$73</definedName>
    <definedName name="_xlnm._FilterDatabase" localSheetId="3" hidden="1">'2020 Fuel Share'!$A$1:$Z$73</definedName>
    <definedName name="_xlnm._FilterDatabase" localSheetId="4" hidden="1">'2020 Report Extract'!$A$1:$O$1009</definedName>
    <definedName name="acreperhectare">[2]Factors!$C$50</definedName>
    <definedName name="Allocation_Methods">#REF!</definedName>
    <definedName name="BC_MF_Biomass_IGCC">[3]EF!$K$111</definedName>
    <definedName name="BTU2kWh" localSheetId="1">[4]Fuel_Specs!$G$147</definedName>
    <definedName name="BTU2kWh">[3]Fuel_Specs!$G$149</definedName>
    <definedName name="BTU2mmBTU">[4]Fuel_Specs!$G$149</definedName>
    <definedName name="BtuperJ">[2]Factors!$C$35</definedName>
    <definedName name="BtuperkWh">[2]Factors!$C$37</definedName>
    <definedName name="BtuperMJ">[2]Factors!$C$36</definedName>
    <definedName name="C_MW">[2]Factors!$D$14</definedName>
    <definedName name="CBWorkbookPriority" hidden="1">-717469739</definedName>
    <definedName name="CH4_GWP">[2]Factors!$C$9</definedName>
    <definedName name="CH4_MW">[2]Factors!$D$9</definedName>
    <definedName name="CO_GWP">[2]Factors!$C$12</definedName>
    <definedName name="CO_MW">[2]Factors!$D$12</definedName>
    <definedName name="CO2_MW">[2]Factors!$D$8</definedName>
    <definedName name="ft3perm3">[2]Factors!$C$47</definedName>
    <definedName name="gperlb">[2]Factors!$C$40</definedName>
    <definedName name="H_MW">[2]Factors!$D$15</definedName>
    <definedName name="JperBtu">[2]Factors!$C$35</definedName>
    <definedName name="kWh2BTU" localSheetId="1">[4]Fuel_Specs!$F$148</definedName>
    <definedName name="kWh2BTU">[3]Fuel_Specs!$F$150</definedName>
    <definedName name="lbperkg">[2]Factors!$C$42</definedName>
    <definedName name="Lpergal">[2]Factors!$C$48</definedName>
    <definedName name="mmBTU2kWh">[4]Fuel_Specs!$H$147</definedName>
    <definedName name="N_MW">[2]Factors!$D$17</definedName>
    <definedName name="N2O_GWP">[2]Factors!$C$10</definedName>
    <definedName name="O_MW">[2]Factors!$D$16</definedName>
    <definedName name="OC_MF_Biomass_IGCC">[3]EF!$K$112</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SwapState" hidden="1">TRUE</definedName>
    <definedName name="RiskUpdateDisplay" hidden="1">FALSE</definedName>
    <definedName name="RiskUseDifferentSeedForEachSim" hidden="1">FALSE</definedName>
    <definedName name="RiskUseFixedSeed" hidden="1">FALSE</definedName>
    <definedName name="RiskUseMultipleCPUs" hidden="1">FALSE</definedName>
    <definedName name="T2g" localSheetId="1">[4]Fuel_Specs!$F$129</definedName>
    <definedName name="T2g">[3]Fuel_Specs!$F$131</definedName>
    <definedName name="VOC_GWP">[2]Factors!$C$11</definedName>
    <definedName name="VOC_MW">[2]Factors!$D$11</definedName>
  </definedNames>
  <calcPr calcId="162913" calcMode="manual" iterate="1" iterateDelta="1.0000000000000001E-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35" i="6" l="1"/>
  <c r="G36" i="6"/>
  <c r="G37" i="6"/>
  <c r="G34" i="6"/>
  <c r="G33" i="6"/>
  <c r="C36" i="6"/>
  <c r="C37" i="6"/>
  <c r="C35" i="6"/>
  <c r="C34" i="6"/>
  <c r="C33" i="6"/>
  <c r="L45" i="6"/>
  <c r="K45" i="6"/>
  <c r="E20" i="6" l="1"/>
  <c r="N61" i="6" s="1"/>
  <c r="N60" i="6" l="1"/>
  <c r="F19" i="7"/>
  <c r="S60" i="6" l="1"/>
  <c r="N50" i="6"/>
  <c r="S50" i="6" s="1"/>
  <c r="N51" i="6"/>
  <c r="S51" i="6" s="1"/>
  <c r="N52" i="6"/>
  <c r="S52" i="6" s="1"/>
  <c r="N53" i="6"/>
  <c r="S53" i="6" s="1"/>
  <c r="N54" i="6"/>
  <c r="S54" i="6" s="1"/>
  <c r="N55" i="6"/>
  <c r="S55" i="6" s="1"/>
  <c r="N56" i="6"/>
  <c r="S56" i="6" s="1"/>
  <c r="N57" i="6"/>
  <c r="S57" i="6" s="1"/>
  <c r="N58" i="6"/>
  <c r="S58" i="6" s="1"/>
  <c r="N59" i="6"/>
  <c r="S59" i="6" s="1"/>
  <c r="T10" i="6"/>
  <c r="S62" i="6" l="1"/>
  <c r="T9" i="6"/>
  <c r="T11" i="6"/>
  <c r="T12" i="6"/>
  <c r="T13" i="6"/>
  <c r="T14" i="6"/>
  <c r="T15" i="6"/>
  <c r="T16" i="6"/>
  <c r="T17" i="6"/>
  <c r="T18" i="6"/>
  <c r="T19" i="6"/>
  <c r="T21" i="6"/>
  <c r="T22" i="6"/>
  <c r="T23" i="6"/>
  <c r="T24" i="6"/>
  <c r="U25" i="6"/>
  <c r="H38" i="6"/>
  <c r="G38" i="6"/>
  <c r="F38" i="6"/>
  <c r="E38" i="6"/>
  <c r="D38" i="6"/>
  <c r="C38" i="6"/>
  <c r="H36" i="7"/>
  <c r="H37" i="7" s="1"/>
  <c r="A2" i="3" l="1" a="1"/>
  <c r="A2" i="3" s="1"/>
  <c r="A2" i="5" s="1"/>
  <c r="R60" i="6"/>
  <c r="R59" i="6" a="1"/>
  <c r="R59" i="6" s="1"/>
  <c r="R50" i="6" a="1"/>
  <c r="R50" i="6" s="1"/>
  <c r="R51" i="6" a="1"/>
  <c r="R51" i="6" s="1"/>
  <c r="R52" i="6" a="1"/>
  <c r="R52" i="6" s="1"/>
  <c r="R53" i="6" a="1"/>
  <c r="R53" i="6" s="1"/>
  <c r="R54" i="6" a="1"/>
  <c r="R54" i="6" s="1"/>
  <c r="R55" i="6" a="1"/>
  <c r="R55" i="6" s="1"/>
  <c r="R56" i="6" a="1"/>
  <c r="R56" i="6" s="1"/>
  <c r="R57" i="6" a="1"/>
  <c r="R57" i="6" s="1"/>
  <c r="R58" i="6" a="1"/>
  <c r="R58" i="6" s="1"/>
  <c r="Q50" i="6" a="1"/>
  <c r="Q50" i="6" s="1"/>
  <c r="Q51" i="6" a="1"/>
  <c r="Q51" i="6" s="1"/>
  <c r="Q52" i="6" a="1"/>
  <c r="Q52" i="6" s="1"/>
  <c r="Q53" i="6" a="1"/>
  <c r="Q53" i="6" s="1"/>
  <c r="Q54" i="6" a="1"/>
  <c r="Q54" i="6" s="1"/>
  <c r="Q55" i="6" a="1"/>
  <c r="Q55" i="6" s="1"/>
  <c r="Q56" i="6" a="1"/>
  <c r="Q56" i="6" s="1"/>
  <c r="Q57" i="6" a="1"/>
  <c r="Q57" i="6" s="1"/>
  <c r="Q58" i="6" a="1"/>
  <c r="Q58" i="6" s="1"/>
  <c r="Q59" i="6" a="1"/>
  <c r="Q59" i="6" s="1"/>
  <c r="Q60" i="6" a="1"/>
  <c r="Q60" i="6" s="1"/>
  <c r="P51" i="6" a="1"/>
  <c r="P51" i="6" s="1"/>
  <c r="P52" i="6" a="1"/>
  <c r="P52" i="6" s="1"/>
  <c r="P53" i="6" a="1"/>
  <c r="P53" i="6" s="1"/>
  <c r="P54" i="6" a="1"/>
  <c r="P54" i="6" s="1"/>
  <c r="P55" i="6" a="1"/>
  <c r="P55" i="6" s="1"/>
  <c r="P56" i="6" a="1"/>
  <c r="P56" i="6" s="1"/>
  <c r="P57" i="6" a="1"/>
  <c r="P57" i="6" s="1"/>
  <c r="P58" i="6" a="1"/>
  <c r="P58" i="6" s="1"/>
  <c r="P59" i="6" a="1"/>
  <c r="P59" i="6" s="1"/>
  <c r="P60" i="6" a="1"/>
  <c r="P60" i="6" s="1"/>
  <c r="P50" i="6" a="1"/>
  <c r="P50" i="6" s="1"/>
  <c r="O51" i="6" a="1"/>
  <c r="O51" i="6" s="1"/>
  <c r="O52" i="6" a="1"/>
  <c r="O52" i="6" s="1"/>
  <c r="O53" i="6" a="1"/>
  <c r="O53" i="6" s="1"/>
  <c r="O54" i="6" a="1"/>
  <c r="O54" i="6" s="1"/>
  <c r="O55" i="6" a="1"/>
  <c r="O55" i="6" s="1"/>
  <c r="O56" i="6" a="1"/>
  <c r="O56" i="6" s="1"/>
  <c r="O57" i="6" a="1"/>
  <c r="O57" i="6" s="1"/>
  <c r="O58" i="6" a="1"/>
  <c r="O58" i="6" s="1"/>
  <c r="O59" i="6" a="1"/>
  <c r="O59" i="6" s="1"/>
  <c r="O60" i="6" a="1"/>
  <c r="O60" i="6" s="1"/>
  <c r="O50" i="6" a="1"/>
  <c r="O50" i="6" s="1"/>
  <c r="A48" i="5" l="1"/>
  <c r="A47" i="5"/>
  <c r="A49" i="5"/>
  <c r="A41" i="5"/>
  <c r="A40" i="5"/>
  <c r="A39" i="5"/>
  <c r="A33" i="5"/>
  <c r="A73" i="5"/>
  <c r="A32" i="5"/>
  <c r="A72" i="5"/>
  <c r="A31" i="5"/>
  <c r="A71" i="5"/>
  <c r="A25" i="5"/>
  <c r="A65" i="5"/>
  <c r="A24" i="5"/>
  <c r="A64" i="5"/>
  <c r="A23" i="5"/>
  <c r="A63" i="5"/>
  <c r="A17" i="5"/>
  <c r="A57" i="5"/>
  <c r="A16" i="5"/>
  <c r="A56" i="5"/>
  <c r="A15" i="5"/>
  <c r="A55" i="5"/>
  <c r="A9" i="5"/>
  <c r="P62" i="6"/>
  <c r="R62" i="6"/>
  <c r="Q62" i="6"/>
  <c r="O62" i="6"/>
  <c r="A8" i="5"/>
  <c r="A7" i="5"/>
  <c r="A70" i="5"/>
  <c r="A62" i="5"/>
  <c r="A54" i="5"/>
  <c r="A46" i="5"/>
  <c r="A38" i="5"/>
  <c r="A30" i="5"/>
  <c r="A22" i="5"/>
  <c r="A14" i="5"/>
  <c r="A6" i="5"/>
  <c r="A69" i="5"/>
  <c r="A61" i="5"/>
  <c r="A53" i="5"/>
  <c r="A45" i="5"/>
  <c r="A37" i="5"/>
  <c r="A29" i="5"/>
  <c r="A21" i="5"/>
  <c r="A13" i="5"/>
  <c r="A5" i="5"/>
  <c r="A68" i="5"/>
  <c r="A60" i="5"/>
  <c r="A52" i="5"/>
  <c r="A44" i="5"/>
  <c r="A36" i="5"/>
  <c r="A28" i="5"/>
  <c r="A20" i="5"/>
  <c r="A12" i="5"/>
  <c r="A4" i="5"/>
  <c r="A67" i="5"/>
  <c r="A59" i="5"/>
  <c r="A51" i="5"/>
  <c r="A43" i="5"/>
  <c r="A35" i="5"/>
  <c r="A27" i="5"/>
  <c r="A19" i="5"/>
  <c r="A11" i="5"/>
  <c r="A3" i="5"/>
  <c r="A66" i="5"/>
  <c r="A58" i="5"/>
  <c r="A50" i="5"/>
  <c r="A42" i="5"/>
  <c r="A34" i="5"/>
  <c r="A26" i="5"/>
  <c r="A18" i="5"/>
  <c r="A10" i="5"/>
  <c r="F1010" i="1" l="1"/>
  <c r="G1010" i="1"/>
  <c r="H1010" i="1"/>
  <c r="I1010" i="1"/>
  <c r="J1010" i="1"/>
  <c r="K1010" i="1"/>
  <c r="L1010" i="1"/>
  <c r="M1010" i="1"/>
  <c r="N1010" i="1"/>
  <c r="E3" i="3" l="1"/>
  <c r="G4" i="3"/>
  <c r="I5" i="3"/>
  <c r="K6" i="3"/>
  <c r="M7" i="3"/>
  <c r="O8" i="3"/>
  <c r="C10" i="3"/>
  <c r="E11" i="3"/>
  <c r="G12" i="3"/>
  <c r="I13" i="3"/>
  <c r="K14" i="3"/>
  <c r="M15" i="3"/>
  <c r="O16" i="3"/>
  <c r="C18" i="3"/>
  <c r="E19" i="3"/>
  <c r="G20" i="3"/>
  <c r="I21" i="3"/>
  <c r="K22" i="3"/>
  <c r="M23" i="3"/>
  <c r="O24" i="3"/>
  <c r="C26" i="3"/>
  <c r="E27" i="3"/>
  <c r="G28" i="3"/>
  <c r="I29" i="3"/>
  <c r="K30" i="3"/>
  <c r="M31" i="3"/>
  <c r="O32" i="3"/>
  <c r="C34" i="3"/>
  <c r="E35" i="3"/>
  <c r="G36" i="3"/>
  <c r="I37" i="3"/>
  <c r="K38" i="3"/>
  <c r="M39" i="3"/>
  <c r="O40" i="3"/>
  <c r="C42" i="3"/>
  <c r="E43" i="3"/>
  <c r="G44" i="3"/>
  <c r="I45" i="3"/>
  <c r="K46" i="3"/>
  <c r="M47" i="3"/>
  <c r="O48" i="3"/>
  <c r="C50" i="3"/>
  <c r="E51" i="3"/>
  <c r="G52" i="3"/>
  <c r="I53" i="3"/>
  <c r="K54" i="3"/>
  <c r="M55" i="3"/>
  <c r="O56" i="3"/>
  <c r="C58" i="3"/>
  <c r="E59" i="3"/>
  <c r="G60" i="3"/>
  <c r="I61" i="3"/>
  <c r="K62" i="3"/>
  <c r="M63" i="3"/>
  <c r="O64" i="3"/>
  <c r="C66" i="3"/>
  <c r="E67" i="3"/>
  <c r="G68" i="3"/>
  <c r="I69" i="3"/>
  <c r="K70" i="3"/>
  <c r="M71" i="3"/>
  <c r="O72" i="3"/>
  <c r="R6" i="3"/>
  <c r="R14" i="3"/>
  <c r="R22" i="3"/>
  <c r="R30" i="3"/>
  <c r="R38" i="3"/>
  <c r="R46" i="3"/>
  <c r="R54" i="3"/>
  <c r="R62" i="3"/>
  <c r="R70" i="3"/>
  <c r="R16" i="3"/>
  <c r="R56" i="3"/>
  <c r="J19" i="3"/>
  <c r="J35" i="3"/>
  <c r="F41" i="3"/>
  <c r="D48" i="3"/>
  <c r="N53" i="3"/>
  <c r="L60" i="3"/>
  <c r="H66" i="3"/>
  <c r="F73" i="3"/>
  <c r="Q49" i="3"/>
  <c r="J22" i="3"/>
  <c r="F3" i="3"/>
  <c r="H4" i="3"/>
  <c r="J5" i="3"/>
  <c r="L6" i="3"/>
  <c r="N7" i="3"/>
  <c r="P8" i="3"/>
  <c r="D10" i="3"/>
  <c r="F11" i="3"/>
  <c r="H12" i="3"/>
  <c r="J13" i="3"/>
  <c r="L14" i="3"/>
  <c r="N15" i="3"/>
  <c r="P16" i="3"/>
  <c r="D18" i="3"/>
  <c r="F19" i="3"/>
  <c r="H20" i="3"/>
  <c r="J21" i="3"/>
  <c r="L22" i="3"/>
  <c r="N23" i="3"/>
  <c r="P24" i="3"/>
  <c r="D26" i="3"/>
  <c r="F27" i="3"/>
  <c r="H28" i="3"/>
  <c r="J29" i="3"/>
  <c r="L30" i="3"/>
  <c r="N31" i="3"/>
  <c r="P32" i="3"/>
  <c r="D34" i="3"/>
  <c r="F35" i="3"/>
  <c r="H36" i="3"/>
  <c r="J37" i="3"/>
  <c r="L38" i="3"/>
  <c r="N39" i="3"/>
  <c r="P40" i="3"/>
  <c r="D42" i="3"/>
  <c r="F43" i="3"/>
  <c r="H44" i="3"/>
  <c r="J45" i="3"/>
  <c r="L46" i="3"/>
  <c r="N47" i="3"/>
  <c r="P48" i="3"/>
  <c r="D50" i="3"/>
  <c r="F51" i="3"/>
  <c r="H52" i="3"/>
  <c r="J53" i="3"/>
  <c r="L54" i="3"/>
  <c r="N55" i="3"/>
  <c r="P56" i="3"/>
  <c r="D58" i="3"/>
  <c r="F59" i="3"/>
  <c r="H60" i="3"/>
  <c r="J61" i="3"/>
  <c r="L62" i="3"/>
  <c r="N63" i="3"/>
  <c r="P64" i="3"/>
  <c r="D66" i="3"/>
  <c r="F67" i="3"/>
  <c r="H68" i="3"/>
  <c r="J69" i="3"/>
  <c r="L70" i="3"/>
  <c r="N71" i="3"/>
  <c r="P72" i="3"/>
  <c r="Q7" i="3"/>
  <c r="Q15" i="3"/>
  <c r="Q23" i="3"/>
  <c r="Q31" i="3"/>
  <c r="Q39" i="3"/>
  <c r="Q47" i="3"/>
  <c r="Q55" i="3"/>
  <c r="Q63" i="3"/>
  <c r="Q71" i="3"/>
  <c r="R8" i="3"/>
  <c r="R32" i="3"/>
  <c r="R64" i="3"/>
  <c r="N21" i="3"/>
  <c r="N37" i="3"/>
  <c r="L44" i="3"/>
  <c r="J51" i="3"/>
  <c r="F57" i="3"/>
  <c r="N61" i="3"/>
  <c r="L68" i="3"/>
  <c r="Q25" i="3"/>
  <c r="Q73" i="3"/>
  <c r="N24" i="3"/>
  <c r="G3" i="3"/>
  <c r="I4" i="3"/>
  <c r="K5" i="3"/>
  <c r="M6" i="3"/>
  <c r="O7" i="3"/>
  <c r="C9" i="3"/>
  <c r="E10" i="3"/>
  <c r="G11" i="3"/>
  <c r="I12" i="3"/>
  <c r="K13" i="3"/>
  <c r="M14" i="3"/>
  <c r="O15" i="3"/>
  <c r="C17" i="3"/>
  <c r="E18" i="3"/>
  <c r="G19" i="3"/>
  <c r="I20" i="3"/>
  <c r="K21" i="3"/>
  <c r="M22" i="3"/>
  <c r="O23" i="3"/>
  <c r="C25" i="3"/>
  <c r="E26" i="3"/>
  <c r="G27" i="3"/>
  <c r="I28" i="3"/>
  <c r="K29" i="3"/>
  <c r="M30" i="3"/>
  <c r="O31" i="3"/>
  <c r="C33" i="3"/>
  <c r="E34" i="3"/>
  <c r="G35" i="3"/>
  <c r="I36" i="3"/>
  <c r="K37" i="3"/>
  <c r="M38" i="3"/>
  <c r="O39" i="3"/>
  <c r="C41" i="3"/>
  <c r="E42" i="3"/>
  <c r="G43" i="3"/>
  <c r="I44" i="3"/>
  <c r="K45" i="3"/>
  <c r="M46" i="3"/>
  <c r="O47" i="3"/>
  <c r="C49" i="3"/>
  <c r="E50" i="3"/>
  <c r="G51" i="3"/>
  <c r="I52" i="3"/>
  <c r="K53" i="3"/>
  <c r="M54" i="3"/>
  <c r="O55" i="3"/>
  <c r="C57" i="3"/>
  <c r="E58" i="3"/>
  <c r="G59" i="3"/>
  <c r="I60" i="3"/>
  <c r="K61" i="3"/>
  <c r="M62" i="3"/>
  <c r="O63" i="3"/>
  <c r="C65" i="3"/>
  <c r="E66" i="3"/>
  <c r="G67" i="3"/>
  <c r="I68" i="3"/>
  <c r="K69" i="3"/>
  <c r="M70" i="3"/>
  <c r="O71" i="3"/>
  <c r="C73" i="3"/>
  <c r="R7" i="3"/>
  <c r="R15" i="3"/>
  <c r="R23" i="3"/>
  <c r="R31" i="3"/>
  <c r="R39" i="3"/>
  <c r="R47" i="3"/>
  <c r="R55" i="3"/>
  <c r="R63" i="3"/>
  <c r="R71" i="3"/>
  <c r="C72" i="3"/>
  <c r="R40" i="3"/>
  <c r="D16" i="3"/>
  <c r="H34" i="3"/>
  <c r="H42" i="3"/>
  <c r="H50" i="3"/>
  <c r="H58" i="3"/>
  <c r="F65" i="3"/>
  <c r="P70" i="3"/>
  <c r="Q17" i="3"/>
  <c r="Q65" i="3"/>
  <c r="H29" i="3"/>
  <c r="H3" i="3"/>
  <c r="J4" i="3"/>
  <c r="L5" i="3"/>
  <c r="N6" i="3"/>
  <c r="P7" i="3"/>
  <c r="D9" i="3"/>
  <c r="F10" i="3"/>
  <c r="H11" i="3"/>
  <c r="J12" i="3"/>
  <c r="L13" i="3"/>
  <c r="N14" i="3"/>
  <c r="P15" i="3"/>
  <c r="D17" i="3"/>
  <c r="F18" i="3"/>
  <c r="H19" i="3"/>
  <c r="J20" i="3"/>
  <c r="L21" i="3"/>
  <c r="N22" i="3"/>
  <c r="P23" i="3"/>
  <c r="D25" i="3"/>
  <c r="F26" i="3"/>
  <c r="H27" i="3"/>
  <c r="J28" i="3"/>
  <c r="L29" i="3"/>
  <c r="N30" i="3"/>
  <c r="P31" i="3"/>
  <c r="D33" i="3"/>
  <c r="F34" i="3"/>
  <c r="H35" i="3"/>
  <c r="J36" i="3"/>
  <c r="L37" i="3"/>
  <c r="N38" i="3"/>
  <c r="P39" i="3"/>
  <c r="D41" i="3"/>
  <c r="F42" i="3"/>
  <c r="H43" i="3"/>
  <c r="J44" i="3"/>
  <c r="L45" i="3"/>
  <c r="N46" i="3"/>
  <c r="P47" i="3"/>
  <c r="D49" i="3"/>
  <c r="F50" i="3"/>
  <c r="H51" i="3"/>
  <c r="J52" i="3"/>
  <c r="L53" i="3"/>
  <c r="N54" i="3"/>
  <c r="P55" i="3"/>
  <c r="D57" i="3"/>
  <c r="F58" i="3"/>
  <c r="H59" i="3"/>
  <c r="J60" i="3"/>
  <c r="L61" i="3"/>
  <c r="N62" i="3"/>
  <c r="P63" i="3"/>
  <c r="D65" i="3"/>
  <c r="F66" i="3"/>
  <c r="H67" i="3"/>
  <c r="J68" i="3"/>
  <c r="L69" i="3"/>
  <c r="N70" i="3"/>
  <c r="P71" i="3"/>
  <c r="D73" i="3"/>
  <c r="Q8" i="3"/>
  <c r="Q16" i="3"/>
  <c r="Q24" i="3"/>
  <c r="Q32" i="3"/>
  <c r="Q40" i="3"/>
  <c r="Q48" i="3"/>
  <c r="Q56" i="3"/>
  <c r="Q64" i="3"/>
  <c r="Q72" i="3"/>
  <c r="O70" i="3"/>
  <c r="R48" i="3"/>
  <c r="H18" i="3"/>
  <c r="D32" i="3"/>
  <c r="D40" i="3"/>
  <c r="P46" i="3"/>
  <c r="P54" i="3"/>
  <c r="D64" i="3"/>
  <c r="D72" i="3"/>
  <c r="Q41" i="3"/>
  <c r="I3" i="3"/>
  <c r="K4" i="3"/>
  <c r="M5" i="3"/>
  <c r="O6" i="3"/>
  <c r="C8" i="3"/>
  <c r="E9" i="3"/>
  <c r="G10" i="3"/>
  <c r="I11" i="3"/>
  <c r="K12" i="3"/>
  <c r="M13" i="3"/>
  <c r="O14" i="3"/>
  <c r="C16" i="3"/>
  <c r="E17" i="3"/>
  <c r="G18" i="3"/>
  <c r="I19" i="3"/>
  <c r="K20" i="3"/>
  <c r="M21" i="3"/>
  <c r="O22" i="3"/>
  <c r="C24" i="3"/>
  <c r="E25" i="3"/>
  <c r="G26" i="3"/>
  <c r="I27" i="3"/>
  <c r="K28" i="3"/>
  <c r="M29" i="3"/>
  <c r="O30" i="3"/>
  <c r="C32" i="3"/>
  <c r="E33" i="3"/>
  <c r="G34" i="3"/>
  <c r="I35" i="3"/>
  <c r="K36" i="3"/>
  <c r="M37" i="3"/>
  <c r="O38" i="3"/>
  <c r="C40" i="3"/>
  <c r="E41" i="3"/>
  <c r="G42" i="3"/>
  <c r="I43" i="3"/>
  <c r="K44" i="3"/>
  <c r="M45" i="3"/>
  <c r="O46" i="3"/>
  <c r="C48" i="3"/>
  <c r="E49" i="3"/>
  <c r="G50" i="3"/>
  <c r="I51" i="3"/>
  <c r="K52" i="3"/>
  <c r="M53" i="3"/>
  <c r="O54" i="3"/>
  <c r="C56" i="3"/>
  <c r="E57" i="3"/>
  <c r="G58" i="3"/>
  <c r="I59" i="3"/>
  <c r="K60" i="3"/>
  <c r="M61" i="3"/>
  <c r="O62" i="3"/>
  <c r="C64" i="3"/>
  <c r="E65" i="3"/>
  <c r="G66" i="3"/>
  <c r="I67" i="3"/>
  <c r="K68" i="3"/>
  <c r="M69" i="3"/>
  <c r="E73" i="3"/>
  <c r="R24" i="3"/>
  <c r="R72" i="3"/>
  <c r="L20" i="3"/>
  <c r="L36" i="3"/>
  <c r="J43" i="3"/>
  <c r="F49" i="3"/>
  <c r="D56" i="3"/>
  <c r="P62" i="3"/>
  <c r="N69" i="3"/>
  <c r="Q9" i="3"/>
  <c r="Q57" i="3"/>
  <c r="P25" i="3"/>
  <c r="J3" i="3"/>
  <c r="L4" i="3"/>
  <c r="N5" i="3"/>
  <c r="P6" i="3"/>
  <c r="D8" i="3"/>
  <c r="F9" i="3"/>
  <c r="H10" i="3"/>
  <c r="J11" i="3"/>
  <c r="L12" i="3"/>
  <c r="N13" i="3"/>
  <c r="P14" i="3"/>
  <c r="F17" i="3"/>
  <c r="P22" i="3"/>
  <c r="D24" i="3"/>
  <c r="F25" i="3"/>
  <c r="H26" i="3"/>
  <c r="J27" i="3"/>
  <c r="L28" i="3"/>
  <c r="N29" i="3"/>
  <c r="P30" i="3"/>
  <c r="F33" i="3"/>
  <c r="P38" i="3"/>
  <c r="N45" i="3"/>
  <c r="L52" i="3"/>
  <c r="J59" i="3"/>
  <c r="J67" i="3"/>
  <c r="Q33" i="3"/>
  <c r="D27" i="3"/>
  <c r="K3" i="3"/>
  <c r="M4" i="3"/>
  <c r="O5" i="3"/>
  <c r="C7" i="3"/>
  <c r="E8" i="3"/>
  <c r="G9" i="3"/>
  <c r="I10" i="3"/>
  <c r="K11" i="3"/>
  <c r="M12" i="3"/>
  <c r="O13" i="3"/>
  <c r="C15" i="3"/>
  <c r="E16" i="3"/>
  <c r="G17" i="3"/>
  <c r="I18" i="3"/>
  <c r="K19" i="3"/>
  <c r="M20" i="3"/>
  <c r="O21" i="3"/>
  <c r="C23" i="3"/>
  <c r="E24" i="3"/>
  <c r="G25" i="3"/>
  <c r="I26" i="3"/>
  <c r="K27" i="3"/>
  <c r="M28" i="3"/>
  <c r="O29" i="3"/>
  <c r="C31" i="3"/>
  <c r="E32" i="3"/>
  <c r="G33" i="3"/>
  <c r="I34" i="3"/>
  <c r="K35" i="3"/>
  <c r="M36" i="3"/>
  <c r="O37" i="3"/>
  <c r="C39" i="3"/>
  <c r="E40" i="3"/>
  <c r="G41" i="3"/>
  <c r="I42" i="3"/>
  <c r="K43" i="3"/>
  <c r="M44" i="3"/>
  <c r="O45" i="3"/>
  <c r="C47" i="3"/>
  <c r="E48" i="3"/>
  <c r="G49" i="3"/>
  <c r="I50" i="3"/>
  <c r="K51" i="3"/>
  <c r="M52" i="3"/>
  <c r="O53" i="3"/>
  <c r="C55" i="3"/>
  <c r="E56" i="3"/>
  <c r="G57" i="3"/>
  <c r="I58" i="3"/>
  <c r="K59" i="3"/>
  <c r="M60" i="3"/>
  <c r="O61" i="3"/>
  <c r="C63" i="3"/>
  <c r="E64" i="3"/>
  <c r="G65" i="3"/>
  <c r="I66" i="3"/>
  <c r="K67" i="3"/>
  <c r="M68" i="3"/>
  <c r="O69" i="3"/>
  <c r="C71" i="3"/>
  <c r="E72" i="3"/>
  <c r="G73" i="3"/>
  <c r="R9" i="3"/>
  <c r="R17" i="3"/>
  <c r="R25" i="3"/>
  <c r="R33" i="3"/>
  <c r="R41" i="3"/>
  <c r="R49" i="3"/>
  <c r="R57" i="3"/>
  <c r="R65" i="3"/>
  <c r="R73" i="3"/>
  <c r="Q36" i="3"/>
  <c r="I71" i="3"/>
  <c r="R44" i="3"/>
  <c r="P26" i="3"/>
  <c r="D44" i="3"/>
  <c r="F53" i="3"/>
  <c r="J63" i="3"/>
  <c r="J71" i="3"/>
  <c r="Q53" i="3"/>
  <c r="L3" i="3"/>
  <c r="N4" i="3"/>
  <c r="P5" i="3"/>
  <c r="D7" i="3"/>
  <c r="F8" i="3"/>
  <c r="H9" i="3"/>
  <c r="J10" i="3"/>
  <c r="L11" i="3"/>
  <c r="N12" i="3"/>
  <c r="P13" i="3"/>
  <c r="D15" i="3"/>
  <c r="F16" i="3"/>
  <c r="H17" i="3"/>
  <c r="J18" i="3"/>
  <c r="L19" i="3"/>
  <c r="N20" i="3"/>
  <c r="P21" i="3"/>
  <c r="D23" i="3"/>
  <c r="F24" i="3"/>
  <c r="H25" i="3"/>
  <c r="J26" i="3"/>
  <c r="L27" i="3"/>
  <c r="N28" i="3"/>
  <c r="P29" i="3"/>
  <c r="D31" i="3"/>
  <c r="F32" i="3"/>
  <c r="H33" i="3"/>
  <c r="J34" i="3"/>
  <c r="L35" i="3"/>
  <c r="N36" i="3"/>
  <c r="P37" i="3"/>
  <c r="D39" i="3"/>
  <c r="F40" i="3"/>
  <c r="H41" i="3"/>
  <c r="J42" i="3"/>
  <c r="L43" i="3"/>
  <c r="N44" i="3"/>
  <c r="P45" i="3"/>
  <c r="D47" i="3"/>
  <c r="F48" i="3"/>
  <c r="H49" i="3"/>
  <c r="J50" i="3"/>
  <c r="L51" i="3"/>
  <c r="N52" i="3"/>
  <c r="P53" i="3"/>
  <c r="D55" i="3"/>
  <c r="F56" i="3"/>
  <c r="H57" i="3"/>
  <c r="J58" i="3"/>
  <c r="L59" i="3"/>
  <c r="N60" i="3"/>
  <c r="P61" i="3"/>
  <c r="D63" i="3"/>
  <c r="F64" i="3"/>
  <c r="H65" i="3"/>
  <c r="J66" i="3"/>
  <c r="L67" i="3"/>
  <c r="N68" i="3"/>
  <c r="P69" i="3"/>
  <c r="D71" i="3"/>
  <c r="F72" i="3"/>
  <c r="H73" i="3"/>
  <c r="Q10" i="3"/>
  <c r="Q18" i="3"/>
  <c r="Q26" i="3"/>
  <c r="Q34" i="3"/>
  <c r="Q42" i="3"/>
  <c r="Q50" i="3"/>
  <c r="Q58" i="3"/>
  <c r="Q66" i="3"/>
  <c r="Q20" i="3"/>
  <c r="G70" i="3"/>
  <c r="R28" i="3"/>
  <c r="L24" i="3"/>
  <c r="P34" i="3"/>
  <c r="L40" i="3"/>
  <c r="H46" i="3"/>
  <c r="D52" i="3"/>
  <c r="P58" i="3"/>
  <c r="P66" i="3"/>
  <c r="L72" i="3"/>
  <c r="Q29" i="3"/>
  <c r="M3" i="3"/>
  <c r="O4" i="3"/>
  <c r="C6" i="3"/>
  <c r="E7" i="3"/>
  <c r="G8" i="3"/>
  <c r="I9" i="3"/>
  <c r="K10" i="3"/>
  <c r="M11" i="3"/>
  <c r="O12" i="3"/>
  <c r="C14" i="3"/>
  <c r="E15" i="3"/>
  <c r="G16" i="3"/>
  <c r="I17" i="3"/>
  <c r="K18" i="3"/>
  <c r="M19" i="3"/>
  <c r="O20" i="3"/>
  <c r="C22" i="3"/>
  <c r="E23" i="3"/>
  <c r="G24" i="3"/>
  <c r="I25" i="3"/>
  <c r="K26" i="3"/>
  <c r="M27" i="3"/>
  <c r="O28" i="3"/>
  <c r="C30" i="3"/>
  <c r="E31" i="3"/>
  <c r="G32" i="3"/>
  <c r="I33" i="3"/>
  <c r="K34" i="3"/>
  <c r="M35" i="3"/>
  <c r="O36" i="3"/>
  <c r="C38" i="3"/>
  <c r="E39" i="3"/>
  <c r="G40" i="3"/>
  <c r="I41" i="3"/>
  <c r="K42" i="3"/>
  <c r="M43" i="3"/>
  <c r="O44" i="3"/>
  <c r="C46" i="3"/>
  <c r="E47" i="3"/>
  <c r="G48" i="3"/>
  <c r="I49" i="3"/>
  <c r="K50" i="3"/>
  <c r="M51" i="3"/>
  <c r="O52" i="3"/>
  <c r="C54" i="3"/>
  <c r="E55" i="3"/>
  <c r="G56" i="3"/>
  <c r="I57" i="3"/>
  <c r="K58" i="3"/>
  <c r="M59" i="3"/>
  <c r="O60" i="3"/>
  <c r="C62" i="3"/>
  <c r="E63" i="3"/>
  <c r="G64" i="3"/>
  <c r="I65" i="3"/>
  <c r="K66" i="3"/>
  <c r="M67" i="3"/>
  <c r="O68" i="3"/>
  <c r="C70" i="3"/>
  <c r="E71" i="3"/>
  <c r="G72" i="3"/>
  <c r="I73" i="3"/>
  <c r="R10" i="3"/>
  <c r="R18" i="3"/>
  <c r="R26" i="3"/>
  <c r="R34" i="3"/>
  <c r="R42" i="3"/>
  <c r="R50" i="3"/>
  <c r="R58" i="3"/>
  <c r="R66" i="3"/>
  <c r="Q4" i="3"/>
  <c r="Q44" i="3"/>
  <c r="R4" i="3"/>
  <c r="R52" i="3"/>
  <c r="N25" i="3"/>
  <c r="H38" i="3"/>
  <c r="L48" i="3"/>
  <c r="D60" i="3"/>
  <c r="D68" i="3"/>
  <c r="Q13" i="3"/>
  <c r="N3" i="3"/>
  <c r="P4" i="3"/>
  <c r="D6" i="3"/>
  <c r="F7" i="3"/>
  <c r="H8" i="3"/>
  <c r="J9" i="3"/>
  <c r="L10" i="3"/>
  <c r="N11" i="3"/>
  <c r="P12" i="3"/>
  <c r="D14" i="3"/>
  <c r="F15" i="3"/>
  <c r="H16" i="3"/>
  <c r="J17" i="3"/>
  <c r="L18" i="3"/>
  <c r="N19" i="3"/>
  <c r="P20" i="3"/>
  <c r="D22" i="3"/>
  <c r="F23" i="3"/>
  <c r="H24" i="3"/>
  <c r="J25" i="3"/>
  <c r="L26" i="3"/>
  <c r="N27" i="3"/>
  <c r="P28" i="3"/>
  <c r="D30" i="3"/>
  <c r="F31" i="3"/>
  <c r="H32" i="3"/>
  <c r="J33" i="3"/>
  <c r="L34" i="3"/>
  <c r="N35" i="3"/>
  <c r="P36" i="3"/>
  <c r="D38" i="3"/>
  <c r="F39" i="3"/>
  <c r="H40" i="3"/>
  <c r="J41" i="3"/>
  <c r="L42" i="3"/>
  <c r="N43" i="3"/>
  <c r="P44" i="3"/>
  <c r="D46" i="3"/>
  <c r="F47" i="3"/>
  <c r="H48" i="3"/>
  <c r="J49" i="3"/>
  <c r="L50" i="3"/>
  <c r="N51" i="3"/>
  <c r="P52" i="3"/>
  <c r="D54" i="3"/>
  <c r="F55" i="3"/>
  <c r="H56" i="3"/>
  <c r="J57" i="3"/>
  <c r="L58" i="3"/>
  <c r="N59" i="3"/>
  <c r="P60" i="3"/>
  <c r="D62" i="3"/>
  <c r="F63" i="3"/>
  <c r="H64" i="3"/>
  <c r="J65" i="3"/>
  <c r="L66" i="3"/>
  <c r="N67" i="3"/>
  <c r="P68" i="3"/>
  <c r="D70" i="3"/>
  <c r="F71" i="3"/>
  <c r="H72" i="3"/>
  <c r="J73" i="3"/>
  <c r="Q3" i="3"/>
  <c r="Q11" i="3"/>
  <c r="Q19" i="3"/>
  <c r="Q27" i="3"/>
  <c r="Q35" i="3"/>
  <c r="Q43" i="3"/>
  <c r="Q51" i="3"/>
  <c r="Q59" i="3"/>
  <c r="Q67" i="3"/>
  <c r="H71" i="3"/>
  <c r="Q52" i="3"/>
  <c r="K72" i="3"/>
  <c r="R36" i="3"/>
  <c r="J23" i="3"/>
  <c r="D36" i="3"/>
  <c r="P42" i="3"/>
  <c r="N49" i="3"/>
  <c r="L56" i="3"/>
  <c r="H62" i="3"/>
  <c r="F69" i="3"/>
  <c r="Q21" i="3"/>
  <c r="O3" i="3"/>
  <c r="C5" i="3"/>
  <c r="E6" i="3"/>
  <c r="G7" i="3"/>
  <c r="I8" i="3"/>
  <c r="K9" i="3"/>
  <c r="M10" i="3"/>
  <c r="O11" i="3"/>
  <c r="C13" i="3"/>
  <c r="E14" i="3"/>
  <c r="G15" i="3"/>
  <c r="I16" i="3"/>
  <c r="K17" i="3"/>
  <c r="M18" i="3"/>
  <c r="O19" i="3"/>
  <c r="C21" i="3"/>
  <c r="E22" i="3"/>
  <c r="G23" i="3"/>
  <c r="I24" i="3"/>
  <c r="K25" i="3"/>
  <c r="M26" i="3"/>
  <c r="O27" i="3"/>
  <c r="C29" i="3"/>
  <c r="E30" i="3"/>
  <c r="G31" i="3"/>
  <c r="I32" i="3"/>
  <c r="K33" i="3"/>
  <c r="M34" i="3"/>
  <c r="O35" i="3"/>
  <c r="C37" i="3"/>
  <c r="E38" i="3"/>
  <c r="G39" i="3"/>
  <c r="I40" i="3"/>
  <c r="K41" i="3"/>
  <c r="M42" i="3"/>
  <c r="O43" i="3"/>
  <c r="C45" i="3"/>
  <c r="E46" i="3"/>
  <c r="G47" i="3"/>
  <c r="I48" i="3"/>
  <c r="K49" i="3"/>
  <c r="M50" i="3"/>
  <c r="O51" i="3"/>
  <c r="C53" i="3"/>
  <c r="E54" i="3"/>
  <c r="G55" i="3"/>
  <c r="I56" i="3"/>
  <c r="K57" i="3"/>
  <c r="M58" i="3"/>
  <c r="O59" i="3"/>
  <c r="C61" i="3"/>
  <c r="E62" i="3"/>
  <c r="G63" i="3"/>
  <c r="I64" i="3"/>
  <c r="K65" i="3"/>
  <c r="M66" i="3"/>
  <c r="O67" i="3"/>
  <c r="C69" i="3"/>
  <c r="E70" i="3"/>
  <c r="G71" i="3"/>
  <c r="I72" i="3"/>
  <c r="K73" i="3"/>
  <c r="R3" i="3"/>
  <c r="R11" i="3"/>
  <c r="R19" i="3"/>
  <c r="R27" i="3"/>
  <c r="R35" i="3"/>
  <c r="R43" i="3"/>
  <c r="R51" i="3"/>
  <c r="R59" i="3"/>
  <c r="R67" i="3"/>
  <c r="L73" i="3"/>
  <c r="Q28" i="3"/>
  <c r="Q68" i="3"/>
  <c r="R12" i="3"/>
  <c r="R68" i="3"/>
  <c r="D28" i="3"/>
  <c r="Q61" i="3"/>
  <c r="P3" i="3"/>
  <c r="D5" i="3"/>
  <c r="F6" i="3"/>
  <c r="H7" i="3"/>
  <c r="J8" i="3"/>
  <c r="L9" i="3"/>
  <c r="N10" i="3"/>
  <c r="P11" i="3"/>
  <c r="D13" i="3"/>
  <c r="F14" i="3"/>
  <c r="H15" i="3"/>
  <c r="J16" i="3"/>
  <c r="L17" i="3"/>
  <c r="N18" i="3"/>
  <c r="P19" i="3"/>
  <c r="D21" i="3"/>
  <c r="F22" i="3"/>
  <c r="H23" i="3"/>
  <c r="J24" i="3"/>
  <c r="L25" i="3"/>
  <c r="N26" i="3"/>
  <c r="P27" i="3"/>
  <c r="D29" i="3"/>
  <c r="F30" i="3"/>
  <c r="H31" i="3"/>
  <c r="J32" i="3"/>
  <c r="L33" i="3"/>
  <c r="N34" i="3"/>
  <c r="P35" i="3"/>
  <c r="D37" i="3"/>
  <c r="F38" i="3"/>
  <c r="H39" i="3"/>
  <c r="J40" i="3"/>
  <c r="L41" i="3"/>
  <c r="N42" i="3"/>
  <c r="P43" i="3"/>
  <c r="D45" i="3"/>
  <c r="F46" i="3"/>
  <c r="H47" i="3"/>
  <c r="J48" i="3"/>
  <c r="L49" i="3"/>
  <c r="N50" i="3"/>
  <c r="P51" i="3"/>
  <c r="D53" i="3"/>
  <c r="F54" i="3"/>
  <c r="H55" i="3"/>
  <c r="J56" i="3"/>
  <c r="L57" i="3"/>
  <c r="N58" i="3"/>
  <c r="P59" i="3"/>
  <c r="D61" i="3"/>
  <c r="F62" i="3"/>
  <c r="H63" i="3"/>
  <c r="J64" i="3"/>
  <c r="L65" i="3"/>
  <c r="N66" i="3"/>
  <c r="P67" i="3"/>
  <c r="D69" i="3"/>
  <c r="F70" i="3"/>
  <c r="J72" i="3"/>
  <c r="Q12" i="3"/>
  <c r="Q60" i="3"/>
  <c r="R20" i="3"/>
  <c r="H22" i="3"/>
  <c r="J39" i="3"/>
  <c r="P50" i="3"/>
  <c r="N57" i="3"/>
  <c r="N65" i="3"/>
  <c r="N73" i="3"/>
  <c r="Q45" i="3"/>
  <c r="C4" i="3"/>
  <c r="E5" i="3"/>
  <c r="G6" i="3"/>
  <c r="I7" i="3"/>
  <c r="K8" i="3"/>
  <c r="M9" i="3"/>
  <c r="O10" i="3"/>
  <c r="C12" i="3"/>
  <c r="E13" i="3"/>
  <c r="G14" i="3"/>
  <c r="I15" i="3"/>
  <c r="K16" i="3"/>
  <c r="M17" i="3"/>
  <c r="O18" i="3"/>
  <c r="C20" i="3"/>
  <c r="E21" i="3"/>
  <c r="G22" i="3"/>
  <c r="I23" i="3"/>
  <c r="K24" i="3"/>
  <c r="M25" i="3"/>
  <c r="O26" i="3"/>
  <c r="C28" i="3"/>
  <c r="E29" i="3"/>
  <c r="G30" i="3"/>
  <c r="I31" i="3"/>
  <c r="K32" i="3"/>
  <c r="M33" i="3"/>
  <c r="O34" i="3"/>
  <c r="C36" i="3"/>
  <c r="E37" i="3"/>
  <c r="G38" i="3"/>
  <c r="I39" i="3"/>
  <c r="K40" i="3"/>
  <c r="M41" i="3"/>
  <c r="O42" i="3"/>
  <c r="C44" i="3"/>
  <c r="E45" i="3"/>
  <c r="G46" i="3"/>
  <c r="I47" i="3"/>
  <c r="K48" i="3"/>
  <c r="M49" i="3"/>
  <c r="O50" i="3"/>
  <c r="C52" i="3"/>
  <c r="E53" i="3"/>
  <c r="G54" i="3"/>
  <c r="I55" i="3"/>
  <c r="K56" i="3"/>
  <c r="M57" i="3"/>
  <c r="O58" i="3"/>
  <c r="C60" i="3"/>
  <c r="E61" i="3"/>
  <c r="G62" i="3"/>
  <c r="I63" i="3"/>
  <c r="K64" i="3"/>
  <c r="M65" i="3"/>
  <c r="O66" i="3"/>
  <c r="C68" i="3"/>
  <c r="E69" i="3"/>
  <c r="M73" i="3"/>
  <c r="R60" i="3"/>
  <c r="H30" i="3"/>
  <c r="F45" i="3"/>
  <c r="J55" i="3"/>
  <c r="L64" i="3"/>
  <c r="Q5" i="3"/>
  <c r="Q69" i="3"/>
  <c r="D4" i="3"/>
  <c r="F5" i="3"/>
  <c r="H6" i="3"/>
  <c r="J7" i="3"/>
  <c r="L8" i="3"/>
  <c r="N9" i="3"/>
  <c r="P10" i="3"/>
  <c r="D12" i="3"/>
  <c r="F13" i="3"/>
  <c r="H14" i="3"/>
  <c r="J15" i="3"/>
  <c r="L16" i="3"/>
  <c r="N17" i="3"/>
  <c r="P18" i="3"/>
  <c r="D20" i="3"/>
  <c r="F21" i="3"/>
  <c r="F29" i="3"/>
  <c r="J31" i="3"/>
  <c r="L32" i="3"/>
  <c r="N33" i="3"/>
  <c r="F37" i="3"/>
  <c r="N41" i="3"/>
  <c r="J47" i="3"/>
  <c r="H54" i="3"/>
  <c r="F61" i="3"/>
  <c r="H70" i="3"/>
  <c r="Q37" i="3"/>
  <c r="C3" i="3"/>
  <c r="E4" i="3"/>
  <c r="G5" i="3"/>
  <c r="I6" i="3"/>
  <c r="K7" i="3"/>
  <c r="M8" i="3"/>
  <c r="O9" i="3"/>
  <c r="C11" i="3"/>
  <c r="E12" i="3"/>
  <c r="G13" i="3"/>
  <c r="I14" i="3"/>
  <c r="K15" i="3"/>
  <c r="M16" i="3"/>
  <c r="O17" i="3"/>
  <c r="C19" i="3"/>
  <c r="E20" i="3"/>
  <c r="G21" i="3"/>
  <c r="I22" i="3"/>
  <c r="K23" i="3"/>
  <c r="M24" i="3"/>
  <c r="O25" i="3"/>
  <c r="C27" i="3"/>
  <c r="E28" i="3"/>
  <c r="G29" i="3"/>
  <c r="I30" i="3"/>
  <c r="K31" i="3"/>
  <c r="M32" i="3"/>
  <c r="O33" i="3"/>
  <c r="C35" i="3"/>
  <c r="E36" i="3"/>
  <c r="G37" i="3"/>
  <c r="I38" i="3"/>
  <c r="K39" i="3"/>
  <c r="M40" i="3"/>
  <c r="O41" i="3"/>
  <c r="C43" i="3"/>
  <c r="E44" i="3"/>
  <c r="G45" i="3"/>
  <c r="I46" i="3"/>
  <c r="K47" i="3"/>
  <c r="M48" i="3"/>
  <c r="O49" i="3"/>
  <c r="C51" i="3"/>
  <c r="E52" i="3"/>
  <c r="G53" i="3"/>
  <c r="I54" i="3"/>
  <c r="K55" i="3"/>
  <c r="M56" i="3"/>
  <c r="O57" i="3"/>
  <c r="C59" i="3"/>
  <c r="E60" i="3"/>
  <c r="G61" i="3"/>
  <c r="I62" i="3"/>
  <c r="K63" i="3"/>
  <c r="M64" i="3"/>
  <c r="O65" i="3"/>
  <c r="C67" i="3"/>
  <c r="E68" i="3"/>
  <c r="G69" i="3"/>
  <c r="I70" i="3"/>
  <c r="K71" i="3"/>
  <c r="M72" i="3"/>
  <c r="O73" i="3"/>
  <c r="R5" i="3"/>
  <c r="R13" i="3"/>
  <c r="R21" i="3"/>
  <c r="R29" i="3"/>
  <c r="R37" i="3"/>
  <c r="R45" i="3"/>
  <c r="R53" i="3"/>
  <c r="R61" i="3"/>
  <c r="R69" i="3"/>
  <c r="D3" i="3"/>
  <c r="F4" i="3"/>
  <c r="H5" i="3"/>
  <c r="J6" i="3"/>
  <c r="L7" i="3"/>
  <c r="N8" i="3"/>
  <c r="P9" i="3"/>
  <c r="D11" i="3"/>
  <c r="F12" i="3"/>
  <c r="P17" i="3"/>
  <c r="F28" i="3"/>
  <c r="J30" i="3"/>
  <c r="N32" i="3"/>
  <c r="H13" i="3"/>
  <c r="P41" i="3"/>
  <c r="F60" i="3"/>
  <c r="H45" i="3"/>
  <c r="J46" i="3"/>
  <c r="N48" i="3"/>
  <c r="H69" i="3"/>
  <c r="L71" i="3"/>
  <c r="H37" i="3"/>
  <c r="Q70" i="3"/>
  <c r="J14" i="3"/>
  <c r="D43" i="3"/>
  <c r="H61" i="3"/>
  <c r="L63" i="3"/>
  <c r="D19" i="3"/>
  <c r="D67" i="3"/>
  <c r="D51" i="3"/>
  <c r="D35" i="3"/>
  <c r="P73" i="3"/>
  <c r="N40" i="3"/>
  <c r="L15" i="3"/>
  <c r="F44" i="3"/>
  <c r="J62" i="3"/>
  <c r="N64" i="3"/>
  <c r="P65" i="3"/>
  <c r="F68" i="3"/>
  <c r="F52" i="3"/>
  <c r="Q38" i="3"/>
  <c r="L55" i="3"/>
  <c r="P57" i="3"/>
  <c r="N16" i="3"/>
  <c r="Q6" i="3"/>
  <c r="Q22" i="3"/>
  <c r="H53" i="3"/>
  <c r="Q54" i="3"/>
  <c r="F20" i="3"/>
  <c r="L47" i="3"/>
  <c r="Q14" i="3"/>
  <c r="J70" i="3"/>
  <c r="J54" i="3"/>
  <c r="J38" i="3"/>
  <c r="H21" i="3"/>
  <c r="L23" i="3"/>
  <c r="P49" i="3"/>
  <c r="Q30" i="3"/>
  <c r="F36" i="3"/>
  <c r="Q62" i="3"/>
  <c r="L31" i="3"/>
  <c r="Q46" i="3"/>
  <c r="N56" i="3"/>
  <c r="P33" i="3"/>
  <c r="N72" i="3"/>
  <c r="L39" i="3"/>
  <c r="D59" i="3"/>
  <c r="B15" i="3"/>
  <c r="B15" i="5" s="1"/>
  <c r="B13" i="3"/>
  <c r="B13" i="5" s="1"/>
  <c r="B29" i="3"/>
  <c r="B29" i="5" s="1"/>
  <c r="B11" i="3"/>
  <c r="B11" i="5" s="1"/>
  <c r="B63" i="3"/>
  <c r="B63" i="5" s="1"/>
  <c r="B12" i="3"/>
  <c r="B12" i="5" s="1"/>
  <c r="B26" i="3"/>
  <c r="B26" i="5" s="1"/>
  <c r="B10" i="3"/>
  <c r="B10" i="5" s="1"/>
  <c r="B9" i="3"/>
  <c r="B9" i="5" s="1"/>
  <c r="B62" i="3"/>
  <c r="B62" i="5" s="1"/>
  <c r="B61" i="3"/>
  <c r="B61" i="5" s="1"/>
  <c r="B58" i="3"/>
  <c r="B58" i="5" s="1"/>
  <c r="B72" i="3"/>
  <c r="B72" i="5" s="1"/>
  <c r="B40" i="3"/>
  <c r="B40" i="5" s="1"/>
  <c r="B24" i="3"/>
  <c r="B24" i="5" s="1"/>
  <c r="B8" i="3"/>
  <c r="B8" i="5" s="1"/>
  <c r="B45" i="3"/>
  <c r="B45" i="5" s="1"/>
  <c r="B73" i="3"/>
  <c r="B73" i="5" s="1"/>
  <c r="B55" i="3"/>
  <c r="B55" i="5" s="1"/>
  <c r="B23" i="3"/>
  <c r="B23" i="5" s="1"/>
  <c r="B7" i="3"/>
  <c r="B7" i="5" s="1"/>
  <c r="B47" i="3"/>
  <c r="B47" i="5" s="1"/>
  <c r="B44" i="3"/>
  <c r="B44" i="5" s="1"/>
  <c r="B57" i="3"/>
  <c r="B57" i="5" s="1"/>
  <c r="B39" i="3"/>
  <c r="B39" i="5" s="1"/>
  <c r="B70" i="3"/>
  <c r="B70" i="5" s="1"/>
  <c r="B54" i="3"/>
  <c r="B54" i="5" s="1"/>
  <c r="B38" i="3"/>
  <c r="B38" i="5" s="1"/>
  <c r="B22" i="3"/>
  <c r="B22" i="5" s="1"/>
  <c r="B6" i="3"/>
  <c r="B6" i="5" s="1"/>
  <c r="B14" i="3"/>
  <c r="B14" i="5" s="1"/>
  <c r="B43" i="3"/>
  <c r="B43" i="5" s="1"/>
  <c r="B25" i="3"/>
  <c r="B25" i="5" s="1"/>
  <c r="B21" i="3"/>
  <c r="B21" i="5" s="1"/>
  <c r="B5" i="3"/>
  <c r="B5" i="5" s="1"/>
  <c r="B46" i="3"/>
  <c r="B46" i="5" s="1"/>
  <c r="B59" i="3"/>
  <c r="B59" i="5" s="1"/>
  <c r="B53" i="3"/>
  <c r="B53" i="5" s="1"/>
  <c r="B68" i="3"/>
  <c r="B68" i="5" s="1"/>
  <c r="B52" i="3"/>
  <c r="B52" i="5" s="1"/>
  <c r="B36" i="3"/>
  <c r="B36" i="5" s="1"/>
  <c r="B20" i="3"/>
  <c r="B20" i="5" s="1"/>
  <c r="B4" i="3"/>
  <c r="B4" i="5" s="1"/>
  <c r="B30" i="3"/>
  <c r="B30" i="5" s="1"/>
  <c r="B27" i="3"/>
  <c r="B27" i="5" s="1"/>
  <c r="B37" i="3"/>
  <c r="B37" i="5" s="1"/>
  <c r="B67" i="3"/>
  <c r="B67" i="5" s="1"/>
  <c r="B51" i="3"/>
  <c r="B51" i="5" s="1"/>
  <c r="B35" i="3"/>
  <c r="B35" i="5" s="1"/>
  <c r="B19" i="3"/>
  <c r="B19" i="5" s="1"/>
  <c r="B3" i="3"/>
  <c r="B3" i="5" s="1"/>
  <c r="B28" i="3"/>
  <c r="B28" i="5" s="1"/>
  <c r="B41" i="3"/>
  <c r="B41" i="5" s="1"/>
  <c r="B69" i="3"/>
  <c r="B69" i="5" s="1"/>
  <c r="B66" i="3"/>
  <c r="B66" i="5" s="1"/>
  <c r="B50" i="3"/>
  <c r="B50" i="5" s="1"/>
  <c r="B34" i="3"/>
  <c r="B34" i="5" s="1"/>
  <c r="B18" i="3"/>
  <c r="B18" i="5" s="1"/>
  <c r="B31" i="3"/>
  <c r="B31" i="5" s="1"/>
  <c r="B60" i="3"/>
  <c r="B60" i="5" s="1"/>
  <c r="B42" i="3"/>
  <c r="B42" i="5" s="1"/>
  <c r="B71" i="3"/>
  <c r="B71" i="5" s="1"/>
  <c r="B65" i="3"/>
  <c r="B65" i="5" s="1"/>
  <c r="B49" i="3"/>
  <c r="B49" i="5" s="1"/>
  <c r="B33" i="3"/>
  <c r="B33" i="5" s="1"/>
  <c r="B17" i="3"/>
  <c r="B17" i="5" s="1"/>
  <c r="B56" i="3"/>
  <c r="B56" i="5" s="1"/>
  <c r="B64" i="3"/>
  <c r="B64" i="5" s="1"/>
  <c r="B48" i="3"/>
  <c r="B48" i="5" s="1"/>
  <c r="B32" i="3"/>
  <c r="B32" i="5" s="1"/>
  <c r="B16" i="3"/>
  <c r="B16" i="5" s="1"/>
  <c r="H51" i="5" l="1" a="1"/>
  <c r="H51" i="5" s="1"/>
  <c r="G51" i="5" a="1"/>
  <c r="G51" i="5" s="1"/>
  <c r="G12" i="5" a="1"/>
  <c r="G12" i="5" s="1"/>
  <c r="H12" i="5" a="1"/>
  <c r="H12" i="5" s="1"/>
  <c r="G53" i="5" a="1"/>
  <c r="G53" i="5" s="1"/>
  <c r="H53" i="5" a="1"/>
  <c r="H53" i="5" s="1"/>
  <c r="G38" i="5" a="1"/>
  <c r="G38" i="5" s="1"/>
  <c r="H38" i="5" a="1"/>
  <c r="H38" i="5" s="1"/>
  <c r="H8" i="5" a="1"/>
  <c r="H8" i="5" s="1"/>
  <c r="G49" i="5" a="1"/>
  <c r="G49" i="5" s="1"/>
  <c r="H49" i="5" a="1"/>
  <c r="H49" i="5" s="1"/>
  <c r="G17" i="5" a="1"/>
  <c r="G17" i="5" s="1"/>
  <c r="H17" i="5" a="1"/>
  <c r="H17" i="5" s="1"/>
  <c r="H68" i="5" a="1"/>
  <c r="H68" i="5" s="1"/>
  <c r="G68" i="5" a="1"/>
  <c r="G68" i="5" s="1"/>
  <c r="G39" i="5" a="1"/>
  <c r="G39" i="5" s="1"/>
  <c r="H39" i="5" a="1"/>
  <c r="H39" i="5" s="1"/>
  <c r="G72" i="5" a="1"/>
  <c r="G72" i="5" s="1"/>
  <c r="H72" i="5" a="1"/>
  <c r="H72" i="5" s="1"/>
  <c r="H67" i="5" a="1"/>
  <c r="H67" i="5" s="1"/>
  <c r="G67" i="5" a="1"/>
  <c r="G67" i="5" s="1"/>
  <c r="G28" i="5" a="1"/>
  <c r="G28" i="5" s="1"/>
  <c r="H28" i="5" a="1"/>
  <c r="H28" i="5" s="1"/>
  <c r="H69" i="5" a="1"/>
  <c r="H69" i="5" s="1"/>
  <c r="G69" i="5" a="1"/>
  <c r="G69" i="5" s="1"/>
  <c r="H54" i="5" a="1"/>
  <c r="H54" i="5" s="1"/>
  <c r="G54" i="5" a="1"/>
  <c r="G54" i="5" s="1"/>
  <c r="G24" i="5" a="1"/>
  <c r="G24" i="5" s="1"/>
  <c r="H24" i="5" a="1"/>
  <c r="H24" i="5" s="1"/>
  <c r="G65" i="5" a="1"/>
  <c r="G65" i="5" s="1"/>
  <c r="H65" i="5" a="1"/>
  <c r="H65" i="5" s="1"/>
  <c r="H18" i="5" a="1"/>
  <c r="H18" i="5" s="1"/>
  <c r="G18" i="5" a="1"/>
  <c r="G18" i="5" s="1"/>
  <c r="H21" i="5" a="1"/>
  <c r="H21" i="5" s="1"/>
  <c r="G21" i="5" a="1"/>
  <c r="G21" i="5" s="1"/>
  <c r="G63" i="5" a="1"/>
  <c r="G63" i="5" s="1"/>
  <c r="H63" i="5" a="1"/>
  <c r="H63" i="5" s="1"/>
  <c r="H11" i="5" a="1"/>
  <c r="H11" i="5" s="1"/>
  <c r="G13" i="5" a="1"/>
  <c r="G13" i="5" s="1"/>
  <c r="H13" i="5" a="1"/>
  <c r="H13" i="5" s="1"/>
  <c r="G55" i="5" a="1"/>
  <c r="G55" i="5" s="1"/>
  <c r="H55" i="5" a="1"/>
  <c r="H55" i="5" s="1"/>
  <c r="H9" i="5" a="1"/>
  <c r="H9" i="5" s="1"/>
  <c r="G59" i="5" a="1"/>
  <c r="G59" i="5" s="1"/>
  <c r="H59" i="5" a="1"/>
  <c r="H59" i="5" s="1"/>
  <c r="G44" i="5" a="1"/>
  <c r="G44" i="5" s="1"/>
  <c r="H44" i="5" a="1"/>
  <c r="H44" i="5" s="1"/>
  <c r="H70" i="5" a="1"/>
  <c r="H70" i="5" s="1"/>
  <c r="G70" i="5" a="1"/>
  <c r="G70" i="5" s="1"/>
  <c r="G40" i="5" a="1"/>
  <c r="G40" i="5" s="1"/>
  <c r="H40" i="5" a="1"/>
  <c r="H40" i="5" s="1"/>
  <c r="H34" i="5" a="1"/>
  <c r="H34" i="5" s="1"/>
  <c r="G34" i="5" a="1"/>
  <c r="G34" i="5" s="1"/>
  <c r="G29" i="5" a="1"/>
  <c r="G29" i="5" s="1"/>
  <c r="H29" i="5" a="1"/>
  <c r="H29" i="5" s="1"/>
  <c r="G71" i="5" a="1"/>
  <c r="G71" i="5" s="1"/>
  <c r="H71" i="5" a="1"/>
  <c r="H71" i="5" s="1"/>
  <c r="G27" i="5" a="1"/>
  <c r="G27" i="5" s="1"/>
  <c r="H27" i="5" a="1"/>
  <c r="H27" i="5" s="1"/>
  <c r="G14" i="5" a="1"/>
  <c r="G14" i="5" s="1"/>
  <c r="H14" i="5" a="1"/>
  <c r="H14" i="5" s="1"/>
  <c r="G25" i="5" a="1"/>
  <c r="G25" i="5" s="1"/>
  <c r="H25" i="5" a="1"/>
  <c r="H25" i="5" s="1"/>
  <c r="G60" i="5" a="1"/>
  <c r="G60" i="5" s="1"/>
  <c r="H60" i="5" a="1"/>
  <c r="H60" i="5" s="1"/>
  <c r="G15" i="5" a="1"/>
  <c r="G15" i="5" s="1"/>
  <c r="H15" i="5" a="1"/>
  <c r="H15" i="5" s="1"/>
  <c r="G56" i="5" a="1"/>
  <c r="G56" i="5" s="1"/>
  <c r="H56" i="5" a="1"/>
  <c r="H56" i="5" s="1"/>
  <c r="H50" i="5" a="1"/>
  <c r="H50" i="5" s="1"/>
  <c r="G50" i="5" a="1"/>
  <c r="G50" i="5" s="1"/>
  <c r="G43" i="5" a="1"/>
  <c r="G43" i="5" s="1"/>
  <c r="H43" i="5" a="1"/>
  <c r="H43" i="5" s="1"/>
  <c r="H4" i="5" a="1"/>
  <c r="H4" i="5" s="1"/>
  <c r="G45" i="5" a="1"/>
  <c r="G45" i="5" s="1"/>
  <c r="H45" i="5" a="1"/>
  <c r="H45" i="5" s="1"/>
  <c r="G30" i="5" a="1"/>
  <c r="G30" i="5" s="1"/>
  <c r="H30" i="5" a="1"/>
  <c r="H30" i="5" s="1"/>
  <c r="G41" i="5" a="1"/>
  <c r="G41" i="5" s="1"/>
  <c r="H41" i="5" a="1"/>
  <c r="H41" i="5" s="1"/>
  <c r="G31" i="5" a="1"/>
  <c r="G31" i="5" s="1"/>
  <c r="H31" i="5" a="1"/>
  <c r="H31" i="5" s="1"/>
  <c r="H66" i="5" a="1"/>
  <c r="H66" i="5" s="1"/>
  <c r="G66" i="5" a="1"/>
  <c r="G66" i="5" s="1"/>
  <c r="G46" i="5" a="1"/>
  <c r="G46" i="5" s="1"/>
  <c r="H46" i="5" a="1"/>
  <c r="H46" i="5" s="1"/>
  <c r="G16" i="5" a="1"/>
  <c r="G16" i="5" s="1"/>
  <c r="H16" i="5" a="1"/>
  <c r="H16" i="5" s="1"/>
  <c r="G57" i="5" a="1"/>
  <c r="G57" i="5" s="1"/>
  <c r="H57" i="5" a="1"/>
  <c r="H57" i="5" s="1"/>
  <c r="H10" i="5" a="1"/>
  <c r="H10" i="5" s="1"/>
  <c r="G20" i="5" a="1"/>
  <c r="G20" i="5" s="1"/>
  <c r="H20" i="5" a="1"/>
  <c r="H20" i="5" s="1"/>
  <c r="G61" i="5" a="1"/>
  <c r="G61" i="5" s="1"/>
  <c r="H61" i="5" a="1"/>
  <c r="H61" i="5" s="1"/>
  <c r="H3" i="5" a="1"/>
  <c r="H3" i="5" s="1"/>
  <c r="H5" i="5" a="1"/>
  <c r="H5" i="5" s="1"/>
  <c r="G47" i="5" a="1"/>
  <c r="G47" i="5" s="1"/>
  <c r="H47" i="5" a="1"/>
  <c r="H47" i="5" s="1"/>
  <c r="G36" i="5" a="1"/>
  <c r="G36" i="5" s="1"/>
  <c r="H36" i="5" a="1"/>
  <c r="H36" i="5" s="1"/>
  <c r="G62" i="5" a="1"/>
  <c r="G62" i="5" s="1"/>
  <c r="H62" i="5" a="1"/>
  <c r="H62" i="5" s="1"/>
  <c r="G32" i="5" a="1"/>
  <c r="G32" i="5" s="1"/>
  <c r="H32" i="5" a="1"/>
  <c r="H32" i="5" s="1"/>
  <c r="G73" i="5" a="1"/>
  <c r="G73" i="5" s="1"/>
  <c r="H73" i="5" a="1"/>
  <c r="H73" i="5" s="1"/>
  <c r="G26" i="5" a="1"/>
  <c r="G26" i="5" s="1"/>
  <c r="H26" i="5" a="1"/>
  <c r="H26" i="5" s="1"/>
  <c r="H7" i="5" a="1"/>
  <c r="H7" i="5" s="1"/>
  <c r="G48" i="5" a="1"/>
  <c r="G48" i="5" s="1"/>
  <c r="H48" i="5" a="1"/>
  <c r="H48" i="5" s="1"/>
  <c r="G42" i="5" a="1"/>
  <c r="G42" i="5" s="1"/>
  <c r="H42" i="5" a="1"/>
  <c r="H42" i="5" s="1"/>
  <c r="H19" i="5" a="1"/>
  <c r="H19" i="5" s="1"/>
  <c r="G19" i="5" a="1"/>
  <c r="G19" i="5" s="1"/>
  <c r="H6" i="5" a="1"/>
  <c r="H6" i="5" s="1"/>
  <c r="G52" i="5" a="1"/>
  <c r="G52" i="5" s="1"/>
  <c r="H52" i="5" a="1"/>
  <c r="H52" i="5" s="1"/>
  <c r="H35" i="5" a="1"/>
  <c r="H35" i="5" s="1"/>
  <c r="G35" i="5" a="1"/>
  <c r="G35" i="5" s="1"/>
  <c r="H37" i="5" a="1"/>
  <c r="H37" i="5" s="1"/>
  <c r="G37" i="5" a="1"/>
  <c r="G37" i="5" s="1"/>
  <c r="H22" i="5" a="1"/>
  <c r="H22" i="5" s="1"/>
  <c r="G22" i="5" a="1"/>
  <c r="G22" i="5" s="1"/>
  <c r="G33" i="5" a="1"/>
  <c r="G33" i="5" s="1"/>
  <c r="H33" i="5" a="1"/>
  <c r="H33" i="5" s="1"/>
  <c r="G23" i="5" a="1"/>
  <c r="G23" i="5" s="1"/>
  <c r="H23" i="5" a="1"/>
  <c r="H23" i="5" s="1"/>
  <c r="G64" i="5" a="1"/>
  <c r="G64" i="5" s="1"/>
  <c r="H64" i="5" a="1"/>
  <c r="H64" i="5" s="1"/>
  <c r="G58" i="5" a="1"/>
  <c r="G58" i="5" s="1"/>
  <c r="H58" i="5" a="1"/>
  <c r="H58" i="5" s="1"/>
  <c r="J39" i="5" a="1"/>
  <c r="J39" i="5" s="1"/>
  <c r="K39" i="5" a="1"/>
  <c r="K39" i="5" s="1"/>
  <c r="L39" i="5" a="1"/>
  <c r="L39" i="5" s="1"/>
  <c r="C39" i="5" a="1"/>
  <c r="C39" i="5" s="1"/>
  <c r="D39" i="5" a="1"/>
  <c r="D39" i="5" s="1"/>
  <c r="E39" i="5" a="1"/>
  <c r="E39" i="5" s="1"/>
  <c r="F39" i="5" a="1"/>
  <c r="F39" i="5" s="1"/>
  <c r="I39" i="5" a="1"/>
  <c r="I39" i="5" s="1"/>
  <c r="S39" i="3"/>
  <c r="F72" i="5" a="1"/>
  <c r="F72" i="5" s="1"/>
  <c r="I72" i="5" a="1"/>
  <c r="I72" i="5" s="1"/>
  <c r="E72" i="5" a="1"/>
  <c r="E72" i="5" s="1"/>
  <c r="J72" i="5" a="1"/>
  <c r="J72" i="5" s="1"/>
  <c r="K72" i="5" a="1"/>
  <c r="K72" i="5" s="1"/>
  <c r="C72" i="5" a="1"/>
  <c r="C72" i="5" s="1"/>
  <c r="L72" i="5" a="1"/>
  <c r="L72" i="5" s="1"/>
  <c r="D72" i="5" a="1"/>
  <c r="D72" i="5" s="1"/>
  <c r="S72" i="3"/>
  <c r="C67" i="5" a="1"/>
  <c r="C67" i="5" s="1"/>
  <c r="L67" i="5" a="1"/>
  <c r="L67" i="5" s="1"/>
  <c r="K67" i="5" a="1"/>
  <c r="K67" i="5" s="1"/>
  <c r="D67" i="5" a="1"/>
  <c r="D67" i="5" s="1"/>
  <c r="E67" i="5" a="1"/>
  <c r="E67" i="5" s="1"/>
  <c r="F67" i="5" a="1"/>
  <c r="F67" i="5" s="1"/>
  <c r="I67" i="5" a="1"/>
  <c r="I67" i="5" s="1"/>
  <c r="J67" i="5" a="1"/>
  <c r="J67" i="5" s="1"/>
  <c r="S67" i="3"/>
  <c r="C28" i="5" a="1"/>
  <c r="C28" i="5" s="1"/>
  <c r="D28" i="5" a="1"/>
  <c r="D28" i="5" s="1"/>
  <c r="E28" i="5" a="1"/>
  <c r="E28" i="5" s="1"/>
  <c r="F28" i="5" a="1"/>
  <c r="F28" i="5" s="1"/>
  <c r="I28" i="5" a="1"/>
  <c r="I28" i="5" s="1"/>
  <c r="J28" i="5" a="1"/>
  <c r="J28" i="5" s="1"/>
  <c r="K28" i="5" a="1"/>
  <c r="K28" i="5" s="1"/>
  <c r="L28" i="5" a="1"/>
  <c r="L28" i="5" s="1"/>
  <c r="S28" i="3"/>
  <c r="J69" i="5" a="1"/>
  <c r="J69" i="5" s="1"/>
  <c r="K69" i="5" a="1"/>
  <c r="K69" i="5" s="1"/>
  <c r="C69" i="5" a="1"/>
  <c r="C69" i="5" s="1"/>
  <c r="L69" i="5" a="1"/>
  <c r="L69" i="5" s="1"/>
  <c r="D69" i="5" a="1"/>
  <c r="D69" i="5" s="1"/>
  <c r="E69" i="5" a="1"/>
  <c r="E69" i="5" s="1"/>
  <c r="I69" i="5" a="1"/>
  <c r="I69" i="5" s="1"/>
  <c r="F69" i="5" a="1"/>
  <c r="F69" i="5" s="1"/>
  <c r="S69" i="3"/>
  <c r="L54" i="5" a="1"/>
  <c r="L54" i="5" s="1"/>
  <c r="C54" i="5" a="1"/>
  <c r="C54" i="5" s="1"/>
  <c r="D54" i="5" a="1"/>
  <c r="D54" i="5" s="1"/>
  <c r="E54" i="5" a="1"/>
  <c r="E54" i="5" s="1"/>
  <c r="K54" i="5" a="1"/>
  <c r="K54" i="5" s="1"/>
  <c r="F54" i="5" a="1"/>
  <c r="F54" i="5" s="1"/>
  <c r="I54" i="5" a="1"/>
  <c r="I54" i="5" s="1"/>
  <c r="J54" i="5" a="1"/>
  <c r="J54" i="5" s="1"/>
  <c r="S54" i="3"/>
  <c r="D24" i="5" a="1"/>
  <c r="D24" i="5" s="1"/>
  <c r="E24" i="5" a="1"/>
  <c r="E24" i="5" s="1"/>
  <c r="F24" i="5" a="1"/>
  <c r="F24" i="5" s="1"/>
  <c r="C24" i="5" a="1"/>
  <c r="C24" i="5" s="1"/>
  <c r="I24" i="5" a="1"/>
  <c r="I24" i="5" s="1"/>
  <c r="J24" i="5" a="1"/>
  <c r="J24" i="5" s="1"/>
  <c r="K24" i="5" a="1"/>
  <c r="K24" i="5" s="1"/>
  <c r="L24" i="5" a="1"/>
  <c r="L24" i="5" s="1"/>
  <c r="S24" i="3"/>
  <c r="E65" i="5" a="1"/>
  <c r="E65" i="5" s="1"/>
  <c r="C65" i="5" a="1"/>
  <c r="C65" i="5" s="1"/>
  <c r="F65" i="5" a="1"/>
  <c r="F65" i="5" s="1"/>
  <c r="D65" i="5" a="1"/>
  <c r="D65" i="5" s="1"/>
  <c r="I65" i="5" a="1"/>
  <c r="I65" i="5" s="1"/>
  <c r="J65" i="5" a="1"/>
  <c r="J65" i="5" s="1"/>
  <c r="K65" i="5" a="1"/>
  <c r="K65" i="5" s="1"/>
  <c r="L65" i="5" a="1"/>
  <c r="L65" i="5" s="1"/>
  <c r="S65" i="3"/>
  <c r="D18" i="5" a="1"/>
  <c r="D18" i="5" s="1"/>
  <c r="E18" i="5" a="1"/>
  <c r="E18" i="5" s="1"/>
  <c r="F18" i="5" a="1"/>
  <c r="F18" i="5" s="1"/>
  <c r="I18" i="5" a="1"/>
  <c r="I18" i="5" s="1"/>
  <c r="C18" i="5" a="1"/>
  <c r="C18" i="5" s="1"/>
  <c r="J18" i="5" a="1"/>
  <c r="J18" i="5" s="1"/>
  <c r="K18" i="5" a="1"/>
  <c r="K18" i="5" s="1"/>
  <c r="L18" i="5" a="1"/>
  <c r="L18" i="5" s="1"/>
  <c r="S18" i="3"/>
  <c r="I53" i="5" a="1"/>
  <c r="I53" i="5" s="1"/>
  <c r="J53" i="5" a="1"/>
  <c r="J53" i="5" s="1"/>
  <c r="K53" i="5" a="1"/>
  <c r="K53" i="5" s="1"/>
  <c r="L53" i="5" a="1"/>
  <c r="L53" i="5" s="1"/>
  <c r="C53" i="5" a="1"/>
  <c r="C53" i="5" s="1"/>
  <c r="E53" i="5" a="1"/>
  <c r="E53" i="5" s="1"/>
  <c r="D53" i="5" a="1"/>
  <c r="D53" i="5" s="1"/>
  <c r="F53" i="5" a="1"/>
  <c r="F53" i="5" s="1"/>
  <c r="S53" i="3"/>
  <c r="F8" i="5" a="1"/>
  <c r="F8" i="5" s="1"/>
  <c r="G8" i="5" a="1"/>
  <c r="G8" i="5" s="1"/>
  <c r="I8" i="5" a="1"/>
  <c r="I8" i="5" s="1"/>
  <c r="J8" i="5" a="1"/>
  <c r="J8" i="5" s="1"/>
  <c r="K8" i="5" a="1"/>
  <c r="K8" i="5" s="1"/>
  <c r="D8" i="5" a="1"/>
  <c r="D8" i="5" s="1"/>
  <c r="E8" i="5" a="1"/>
  <c r="E8" i="5" s="1"/>
  <c r="L8" i="5" a="1"/>
  <c r="L8" i="5" s="1"/>
  <c r="C8" i="5" a="1"/>
  <c r="C8" i="5" s="1"/>
  <c r="S8" i="3"/>
  <c r="C11" i="5" a="1"/>
  <c r="C11" i="5" s="1"/>
  <c r="L11" i="5" a="1"/>
  <c r="L11" i="5" s="1"/>
  <c r="D11" i="5" a="1"/>
  <c r="D11" i="5" s="1"/>
  <c r="E11" i="5" a="1"/>
  <c r="E11" i="5" s="1"/>
  <c r="F11" i="5" a="1"/>
  <c r="F11" i="5" s="1"/>
  <c r="G11" i="5" a="1"/>
  <c r="G11" i="5" s="1"/>
  <c r="I11" i="5" a="1"/>
  <c r="I11" i="5" s="1"/>
  <c r="J11" i="5" a="1"/>
  <c r="J11" i="5" s="1"/>
  <c r="K11" i="5" a="1"/>
  <c r="K11" i="5" s="1"/>
  <c r="S11" i="3"/>
  <c r="J13" i="5" a="1"/>
  <c r="J13" i="5" s="1"/>
  <c r="K13" i="5" a="1"/>
  <c r="K13" i="5" s="1"/>
  <c r="C13" i="5" a="1"/>
  <c r="C13" i="5" s="1"/>
  <c r="L13" i="5" a="1"/>
  <c r="L13" i="5" s="1"/>
  <c r="D13" i="5" a="1"/>
  <c r="D13" i="5" s="1"/>
  <c r="E13" i="5" a="1"/>
  <c r="E13" i="5" s="1"/>
  <c r="F13" i="5" a="1"/>
  <c r="F13" i="5" s="1"/>
  <c r="I13" i="5" a="1"/>
  <c r="I13" i="5" s="1"/>
  <c r="S13" i="3"/>
  <c r="C55" i="5" a="1"/>
  <c r="C55" i="5" s="1"/>
  <c r="D55" i="5" a="1"/>
  <c r="D55" i="5" s="1"/>
  <c r="E55" i="5" a="1"/>
  <c r="E55" i="5" s="1"/>
  <c r="F55" i="5" a="1"/>
  <c r="F55" i="5" s="1"/>
  <c r="I55" i="5" a="1"/>
  <c r="I55" i="5" s="1"/>
  <c r="J55" i="5" a="1"/>
  <c r="J55" i="5" s="1"/>
  <c r="K55" i="5" a="1"/>
  <c r="K55" i="5" s="1"/>
  <c r="L55" i="5" a="1"/>
  <c r="L55" i="5" s="1"/>
  <c r="S55" i="3"/>
  <c r="E9" i="5" a="1"/>
  <c r="E9" i="5" s="1"/>
  <c r="F9" i="5" a="1"/>
  <c r="F9" i="5" s="1"/>
  <c r="G9" i="5" a="1"/>
  <c r="G9" i="5" s="1"/>
  <c r="I9" i="5" a="1"/>
  <c r="I9" i="5" s="1"/>
  <c r="J9" i="5" a="1"/>
  <c r="J9" i="5" s="1"/>
  <c r="C9" i="5" a="1"/>
  <c r="C9" i="5" s="1"/>
  <c r="D9" i="5" a="1"/>
  <c r="D9" i="5" s="1"/>
  <c r="K9" i="5" a="1"/>
  <c r="K9" i="5" s="1"/>
  <c r="L9" i="5" a="1"/>
  <c r="L9" i="5" s="1"/>
  <c r="S9" i="3"/>
  <c r="L44" i="5" a="1"/>
  <c r="L44" i="5" s="1"/>
  <c r="C44" i="5" a="1"/>
  <c r="C44" i="5" s="1"/>
  <c r="K44" i="5" a="1"/>
  <c r="K44" i="5" s="1"/>
  <c r="D44" i="5" a="1"/>
  <c r="D44" i="5" s="1"/>
  <c r="E44" i="5" a="1"/>
  <c r="E44" i="5" s="1"/>
  <c r="F44" i="5" a="1"/>
  <c r="F44" i="5" s="1"/>
  <c r="I44" i="5" a="1"/>
  <c r="I44" i="5" s="1"/>
  <c r="J44" i="5" a="1"/>
  <c r="J44" i="5" s="1"/>
  <c r="S44" i="3"/>
  <c r="I70" i="5" a="1"/>
  <c r="I70" i="5" s="1"/>
  <c r="J70" i="5" a="1"/>
  <c r="J70" i="5" s="1"/>
  <c r="K70" i="5" a="1"/>
  <c r="K70" i="5" s="1"/>
  <c r="C70" i="5" a="1"/>
  <c r="C70" i="5" s="1"/>
  <c r="L70" i="5" a="1"/>
  <c r="L70" i="5" s="1"/>
  <c r="D70" i="5" a="1"/>
  <c r="D70" i="5" s="1"/>
  <c r="E70" i="5" a="1"/>
  <c r="E70" i="5" s="1"/>
  <c r="F70" i="5" a="1"/>
  <c r="F70" i="5" s="1"/>
  <c r="S70" i="3"/>
  <c r="L40" i="5" a="1"/>
  <c r="L40" i="5" s="1"/>
  <c r="C40" i="5" a="1"/>
  <c r="C40" i="5" s="1"/>
  <c r="K40" i="5" a="1"/>
  <c r="K40" i="5" s="1"/>
  <c r="D40" i="5" a="1"/>
  <c r="D40" i="5" s="1"/>
  <c r="I40" i="5" a="1"/>
  <c r="I40" i="5" s="1"/>
  <c r="E40" i="5" a="1"/>
  <c r="E40" i="5" s="1"/>
  <c r="F40" i="5" a="1"/>
  <c r="F40" i="5" s="1"/>
  <c r="J40" i="5" a="1"/>
  <c r="J40" i="5" s="1"/>
  <c r="S40" i="3"/>
  <c r="I34" i="5" a="1"/>
  <c r="I34" i="5" s="1"/>
  <c r="K34" i="5" a="1"/>
  <c r="K34" i="5" s="1"/>
  <c r="J34" i="5" a="1"/>
  <c r="J34" i="5" s="1"/>
  <c r="L34" i="5" a="1"/>
  <c r="L34" i="5" s="1"/>
  <c r="C34" i="5" a="1"/>
  <c r="C34" i="5" s="1"/>
  <c r="F34" i="5" a="1"/>
  <c r="F34" i="5" s="1"/>
  <c r="D34" i="5" a="1"/>
  <c r="D34" i="5" s="1"/>
  <c r="E34" i="5" a="1"/>
  <c r="E34" i="5" s="1"/>
  <c r="S34" i="3"/>
  <c r="K68" i="5" a="1"/>
  <c r="K68" i="5" s="1"/>
  <c r="L68" i="5" a="1"/>
  <c r="L68" i="5" s="1"/>
  <c r="C68" i="5" a="1"/>
  <c r="C68" i="5" s="1"/>
  <c r="D68" i="5" a="1"/>
  <c r="D68" i="5" s="1"/>
  <c r="F68" i="5" a="1"/>
  <c r="F68" i="5" s="1"/>
  <c r="E68" i="5" a="1"/>
  <c r="E68" i="5" s="1"/>
  <c r="I68" i="5" a="1"/>
  <c r="I68" i="5" s="1"/>
  <c r="J68" i="5" a="1"/>
  <c r="J68" i="5" s="1"/>
  <c r="S68" i="3"/>
  <c r="K12" i="5" a="1"/>
  <c r="K12" i="5" s="1"/>
  <c r="C12" i="5" a="1"/>
  <c r="C12" i="5" s="1"/>
  <c r="L12" i="5" a="1"/>
  <c r="L12" i="5" s="1"/>
  <c r="D12" i="5" a="1"/>
  <c r="D12" i="5" s="1"/>
  <c r="E12" i="5" a="1"/>
  <c r="E12" i="5" s="1"/>
  <c r="F12" i="5" a="1"/>
  <c r="F12" i="5" s="1"/>
  <c r="I12" i="5" a="1"/>
  <c r="I12" i="5" s="1"/>
  <c r="J12" i="5" a="1"/>
  <c r="J12" i="5" s="1"/>
  <c r="S12" i="3"/>
  <c r="L27" i="5" a="1"/>
  <c r="L27" i="5" s="1"/>
  <c r="C27" i="5" a="1"/>
  <c r="C27" i="5" s="1"/>
  <c r="D27" i="5" a="1"/>
  <c r="D27" i="5" s="1"/>
  <c r="E27" i="5" a="1"/>
  <c r="E27" i="5" s="1"/>
  <c r="F27" i="5" a="1"/>
  <c r="F27" i="5" s="1"/>
  <c r="J27" i="5" a="1"/>
  <c r="J27" i="5" s="1"/>
  <c r="I27" i="5" a="1"/>
  <c r="I27" i="5" s="1"/>
  <c r="K27" i="5" a="1"/>
  <c r="K27" i="5" s="1"/>
  <c r="S27" i="3"/>
  <c r="J29" i="5" a="1"/>
  <c r="J29" i="5" s="1"/>
  <c r="F29" i="5" a="1"/>
  <c r="F29" i="5" s="1"/>
  <c r="E29" i="5" a="1"/>
  <c r="E29" i="5" s="1"/>
  <c r="D29" i="5" a="1"/>
  <c r="D29" i="5" s="1"/>
  <c r="I29" i="5" a="1"/>
  <c r="I29" i="5" s="1"/>
  <c r="K29" i="5" a="1"/>
  <c r="K29" i="5" s="1"/>
  <c r="L29" i="5" a="1"/>
  <c r="L29" i="5" s="1"/>
  <c r="C29" i="5" a="1"/>
  <c r="C29" i="5" s="1"/>
  <c r="S29" i="3"/>
  <c r="I14" i="5" a="1"/>
  <c r="I14" i="5" s="1"/>
  <c r="J14" i="5" a="1"/>
  <c r="J14" i="5" s="1"/>
  <c r="K14" i="5" a="1"/>
  <c r="K14" i="5" s="1"/>
  <c r="C14" i="5" a="1"/>
  <c r="C14" i="5" s="1"/>
  <c r="L14" i="5" a="1"/>
  <c r="L14" i="5" s="1"/>
  <c r="D14" i="5" a="1"/>
  <c r="D14" i="5" s="1"/>
  <c r="E14" i="5" a="1"/>
  <c r="E14" i="5" s="1"/>
  <c r="F14" i="5" a="1"/>
  <c r="F14" i="5" s="1"/>
  <c r="S14" i="3"/>
  <c r="I71" i="5" a="1"/>
  <c r="I71" i="5" s="1"/>
  <c r="J71" i="5" a="1"/>
  <c r="J71" i="5" s="1"/>
  <c r="F71" i="5" a="1"/>
  <c r="F71" i="5" s="1"/>
  <c r="K71" i="5" a="1"/>
  <c r="K71" i="5" s="1"/>
  <c r="L71" i="5" a="1"/>
  <c r="L71" i="5" s="1"/>
  <c r="C71" i="5" a="1"/>
  <c r="C71" i="5" s="1"/>
  <c r="D71" i="5" a="1"/>
  <c r="D71" i="5" s="1"/>
  <c r="E71" i="5" a="1"/>
  <c r="E71" i="5" s="1"/>
  <c r="S71" i="3"/>
  <c r="I25" i="5" a="1"/>
  <c r="I25" i="5" s="1"/>
  <c r="J25" i="5" a="1"/>
  <c r="J25" i="5" s="1"/>
  <c r="K25" i="5" a="1"/>
  <c r="K25" i="5" s="1"/>
  <c r="L25" i="5" a="1"/>
  <c r="L25" i="5" s="1"/>
  <c r="F25" i="5" a="1"/>
  <c r="F25" i="5" s="1"/>
  <c r="D25" i="5" a="1"/>
  <c r="D25" i="5" s="1"/>
  <c r="C25" i="5" a="1"/>
  <c r="C25" i="5" s="1"/>
  <c r="E25" i="5" a="1"/>
  <c r="E25" i="5" s="1"/>
  <c r="S25" i="3"/>
  <c r="D60" i="5" a="1"/>
  <c r="D60" i="5" s="1"/>
  <c r="F60" i="5" a="1"/>
  <c r="F60" i="5" s="1"/>
  <c r="E60" i="5" a="1"/>
  <c r="E60" i="5" s="1"/>
  <c r="I60" i="5" a="1"/>
  <c r="I60" i="5" s="1"/>
  <c r="J60" i="5" a="1"/>
  <c r="J60" i="5" s="1"/>
  <c r="K60" i="5" a="1"/>
  <c r="K60" i="5" s="1"/>
  <c r="L60" i="5" a="1"/>
  <c r="L60" i="5" s="1"/>
  <c r="C60" i="5" a="1"/>
  <c r="C60" i="5" s="1"/>
  <c r="S60" i="3"/>
  <c r="I15" i="5" a="1"/>
  <c r="I15" i="5" s="1"/>
  <c r="J15" i="5" a="1"/>
  <c r="J15" i="5" s="1"/>
  <c r="K15" i="5" a="1"/>
  <c r="K15" i="5" s="1"/>
  <c r="C15" i="5" a="1"/>
  <c r="C15" i="5" s="1"/>
  <c r="L15" i="5" a="1"/>
  <c r="L15" i="5" s="1"/>
  <c r="E15" i="5" a="1"/>
  <c r="E15" i="5" s="1"/>
  <c r="F15" i="5" a="1"/>
  <c r="F15" i="5" s="1"/>
  <c r="D15" i="5" a="1"/>
  <c r="D15" i="5" s="1"/>
  <c r="S15" i="3"/>
  <c r="D56" i="5" a="1"/>
  <c r="D56" i="5" s="1"/>
  <c r="E56" i="5" a="1"/>
  <c r="E56" i="5" s="1"/>
  <c r="F56" i="5" a="1"/>
  <c r="F56" i="5" s="1"/>
  <c r="I56" i="5" a="1"/>
  <c r="I56" i="5" s="1"/>
  <c r="J56" i="5" a="1"/>
  <c r="J56" i="5" s="1"/>
  <c r="K56" i="5" a="1"/>
  <c r="K56" i="5" s="1"/>
  <c r="L56" i="5" a="1"/>
  <c r="L56" i="5" s="1"/>
  <c r="C56" i="5" a="1"/>
  <c r="C56" i="5" s="1"/>
  <c r="S56" i="3"/>
  <c r="C50" i="5" a="1"/>
  <c r="C50" i="5" s="1"/>
  <c r="D50" i="5" a="1"/>
  <c r="D50" i="5" s="1"/>
  <c r="E50" i="5" a="1"/>
  <c r="E50" i="5" s="1"/>
  <c r="K50" i="5" a="1"/>
  <c r="K50" i="5" s="1"/>
  <c r="L50" i="5" a="1"/>
  <c r="L50" i="5" s="1"/>
  <c r="J50" i="5" a="1"/>
  <c r="J50" i="5" s="1"/>
  <c r="F50" i="5" a="1"/>
  <c r="F50" i="5" s="1"/>
  <c r="I50" i="5" a="1"/>
  <c r="I50" i="5" s="1"/>
  <c r="S50" i="3"/>
  <c r="C51" i="5" a="1"/>
  <c r="C51" i="5" s="1"/>
  <c r="D51" i="5" a="1"/>
  <c r="D51" i="5" s="1"/>
  <c r="E51" i="5" a="1"/>
  <c r="E51" i="5" s="1"/>
  <c r="F51" i="5" a="1"/>
  <c r="F51" i="5" s="1"/>
  <c r="I51" i="5" a="1"/>
  <c r="I51" i="5" s="1"/>
  <c r="J51" i="5" a="1"/>
  <c r="J51" i="5" s="1"/>
  <c r="K51" i="5" a="1"/>
  <c r="K51" i="5" s="1"/>
  <c r="L51" i="5" a="1"/>
  <c r="L51" i="5" s="1"/>
  <c r="S51" i="3"/>
  <c r="I43" i="5" a="1"/>
  <c r="I43" i="5" s="1"/>
  <c r="L43" i="5" a="1"/>
  <c r="L43" i="5" s="1"/>
  <c r="J43" i="5" a="1"/>
  <c r="J43" i="5" s="1"/>
  <c r="K43" i="5" a="1"/>
  <c r="K43" i="5" s="1"/>
  <c r="C43" i="5" a="1"/>
  <c r="C43" i="5" s="1"/>
  <c r="D43" i="5" a="1"/>
  <c r="D43" i="5" s="1"/>
  <c r="F43" i="5" a="1"/>
  <c r="F43" i="5" s="1"/>
  <c r="E43" i="5" a="1"/>
  <c r="E43" i="5" s="1"/>
  <c r="S43" i="3"/>
  <c r="J4" i="5" a="1"/>
  <c r="J4" i="5" s="1"/>
  <c r="K4" i="5" a="1"/>
  <c r="K4" i="5" s="1"/>
  <c r="C4" i="5" a="1"/>
  <c r="C4" i="5" s="1"/>
  <c r="L4" i="5" a="1"/>
  <c r="L4" i="5" s="1"/>
  <c r="D4" i="5" a="1"/>
  <c r="D4" i="5" s="1"/>
  <c r="E4" i="5" a="1"/>
  <c r="E4" i="5" s="1"/>
  <c r="F4" i="5" a="1"/>
  <c r="F4" i="5" s="1"/>
  <c r="G4" i="5" a="1"/>
  <c r="G4" i="5" s="1"/>
  <c r="I4" i="5" a="1"/>
  <c r="I4" i="5" s="1"/>
  <c r="S4" i="3"/>
  <c r="C45" i="5" a="1"/>
  <c r="C45" i="5" s="1"/>
  <c r="D45" i="5" a="1"/>
  <c r="D45" i="5" s="1"/>
  <c r="E45" i="5" a="1"/>
  <c r="E45" i="5" s="1"/>
  <c r="F45" i="5" a="1"/>
  <c r="F45" i="5" s="1"/>
  <c r="I45" i="5" a="1"/>
  <c r="I45" i="5" s="1"/>
  <c r="J45" i="5" a="1"/>
  <c r="J45" i="5" s="1"/>
  <c r="L45" i="5" a="1"/>
  <c r="L45" i="5" s="1"/>
  <c r="K45" i="5" a="1"/>
  <c r="K45" i="5" s="1"/>
  <c r="S45" i="3"/>
  <c r="J30" i="5" a="1"/>
  <c r="J30" i="5" s="1"/>
  <c r="L30" i="5" a="1"/>
  <c r="L30" i="5" s="1"/>
  <c r="K30" i="5" a="1"/>
  <c r="K30" i="5" s="1"/>
  <c r="C30" i="5" a="1"/>
  <c r="C30" i="5" s="1"/>
  <c r="I30" i="5" a="1"/>
  <c r="I30" i="5" s="1"/>
  <c r="D30" i="5" a="1"/>
  <c r="D30" i="5" s="1"/>
  <c r="E30" i="5" a="1"/>
  <c r="E30" i="5" s="1"/>
  <c r="F30" i="5" a="1"/>
  <c r="F30" i="5" s="1"/>
  <c r="S30" i="3"/>
  <c r="C41" i="5" a="1"/>
  <c r="C41" i="5" s="1"/>
  <c r="D41" i="5" a="1"/>
  <c r="D41" i="5" s="1"/>
  <c r="E41" i="5" a="1"/>
  <c r="E41" i="5" s="1"/>
  <c r="F41" i="5" a="1"/>
  <c r="F41" i="5" s="1"/>
  <c r="I41" i="5" a="1"/>
  <c r="I41" i="5" s="1"/>
  <c r="J41" i="5" a="1"/>
  <c r="J41" i="5" s="1"/>
  <c r="L41" i="5" a="1"/>
  <c r="L41" i="5" s="1"/>
  <c r="K41" i="5" a="1"/>
  <c r="K41" i="5" s="1"/>
  <c r="S41" i="3"/>
  <c r="J49" i="5" a="1"/>
  <c r="J49" i="5" s="1"/>
  <c r="K49" i="5" a="1"/>
  <c r="K49" i="5" s="1"/>
  <c r="L49" i="5" a="1"/>
  <c r="L49" i="5" s="1"/>
  <c r="C49" i="5" a="1"/>
  <c r="C49" i="5" s="1"/>
  <c r="D49" i="5" a="1"/>
  <c r="D49" i="5" s="1"/>
  <c r="E49" i="5" a="1"/>
  <c r="E49" i="5" s="1"/>
  <c r="F49" i="5" a="1"/>
  <c r="F49" i="5" s="1"/>
  <c r="I49" i="5" a="1"/>
  <c r="I49" i="5" s="1"/>
  <c r="S49" i="3"/>
  <c r="L31" i="5" a="1"/>
  <c r="L31" i="5" s="1"/>
  <c r="J31" i="5" a="1"/>
  <c r="J31" i="5" s="1"/>
  <c r="K31" i="5" a="1"/>
  <c r="K31" i="5" s="1"/>
  <c r="C31" i="5" a="1"/>
  <c r="C31" i="5" s="1"/>
  <c r="D31" i="5" a="1"/>
  <c r="D31" i="5" s="1"/>
  <c r="E31" i="5" a="1"/>
  <c r="E31" i="5" s="1"/>
  <c r="F31" i="5" a="1"/>
  <c r="F31" i="5" s="1"/>
  <c r="I31" i="5" a="1"/>
  <c r="I31" i="5" s="1"/>
  <c r="S31" i="3"/>
  <c r="D66" i="5" a="1"/>
  <c r="D66" i="5" s="1"/>
  <c r="E66" i="5" a="1"/>
  <c r="E66" i="5" s="1"/>
  <c r="L66" i="5" a="1"/>
  <c r="L66" i="5" s="1"/>
  <c r="F66" i="5" a="1"/>
  <c r="F66" i="5" s="1"/>
  <c r="I66" i="5" a="1"/>
  <c r="I66" i="5" s="1"/>
  <c r="J66" i="5" a="1"/>
  <c r="J66" i="5" s="1"/>
  <c r="K66" i="5" a="1"/>
  <c r="K66" i="5" s="1"/>
  <c r="C66" i="5" a="1"/>
  <c r="C66" i="5" s="1"/>
  <c r="S66" i="3"/>
  <c r="C59" i="5" a="1"/>
  <c r="C59" i="5" s="1"/>
  <c r="D59" i="5" a="1"/>
  <c r="D59" i="5" s="1"/>
  <c r="E59" i="5" a="1"/>
  <c r="E59" i="5" s="1"/>
  <c r="F59" i="5" a="1"/>
  <c r="F59" i="5" s="1"/>
  <c r="L59" i="5" a="1"/>
  <c r="L59" i="5" s="1"/>
  <c r="I59" i="5" a="1"/>
  <c r="I59" i="5" s="1"/>
  <c r="J59" i="5" a="1"/>
  <c r="J59" i="5" s="1"/>
  <c r="K59" i="5" a="1"/>
  <c r="K59" i="5" s="1"/>
  <c r="S59" i="3"/>
  <c r="D20" i="5" a="1"/>
  <c r="D20" i="5" s="1"/>
  <c r="E20" i="5" a="1"/>
  <c r="E20" i="5" s="1"/>
  <c r="F20" i="5" a="1"/>
  <c r="F20" i="5" s="1"/>
  <c r="C20" i="5" a="1"/>
  <c r="C20" i="5" s="1"/>
  <c r="I20" i="5" a="1"/>
  <c r="I20" i="5" s="1"/>
  <c r="J20" i="5" a="1"/>
  <c r="J20" i="5" s="1"/>
  <c r="K20" i="5" a="1"/>
  <c r="K20" i="5" s="1"/>
  <c r="L20" i="5" a="1"/>
  <c r="L20" i="5" s="1"/>
  <c r="S20" i="3"/>
  <c r="F61" i="5" a="1"/>
  <c r="F61" i="5" s="1"/>
  <c r="D61" i="5" a="1"/>
  <c r="D61" i="5" s="1"/>
  <c r="I61" i="5" a="1"/>
  <c r="I61" i="5" s="1"/>
  <c r="J61" i="5" a="1"/>
  <c r="J61" i="5" s="1"/>
  <c r="K61" i="5" a="1"/>
  <c r="K61" i="5" s="1"/>
  <c r="L61" i="5" a="1"/>
  <c r="L61" i="5" s="1"/>
  <c r="C61" i="5" a="1"/>
  <c r="C61" i="5" s="1"/>
  <c r="E61" i="5" a="1"/>
  <c r="E61" i="5" s="1"/>
  <c r="S61" i="3"/>
  <c r="K46" i="5" a="1"/>
  <c r="K46" i="5" s="1"/>
  <c r="C46" i="5" a="1"/>
  <c r="C46" i="5" s="1"/>
  <c r="L46" i="5" a="1"/>
  <c r="L46" i="5" s="1"/>
  <c r="D46" i="5" a="1"/>
  <c r="D46" i="5" s="1"/>
  <c r="E46" i="5" a="1"/>
  <c r="E46" i="5" s="1"/>
  <c r="F46" i="5" a="1"/>
  <c r="F46" i="5" s="1"/>
  <c r="J46" i="5" a="1"/>
  <c r="J46" i="5" s="1"/>
  <c r="I46" i="5" a="1"/>
  <c r="I46" i="5" s="1"/>
  <c r="S46" i="3"/>
  <c r="F16" i="5" a="1"/>
  <c r="F16" i="5" s="1"/>
  <c r="I16" i="5" a="1"/>
  <c r="I16" i="5" s="1"/>
  <c r="J16" i="5" a="1"/>
  <c r="J16" i="5" s="1"/>
  <c r="K16" i="5" a="1"/>
  <c r="K16" i="5" s="1"/>
  <c r="C16" i="5" a="1"/>
  <c r="C16" i="5" s="1"/>
  <c r="D16" i="5" a="1"/>
  <c r="D16" i="5" s="1"/>
  <c r="E16" i="5" a="1"/>
  <c r="E16" i="5" s="1"/>
  <c r="L16" i="5" a="1"/>
  <c r="L16" i="5" s="1"/>
  <c r="S16" i="3"/>
  <c r="K57" i="5" a="1"/>
  <c r="K57" i="5" s="1"/>
  <c r="F57" i="5" a="1"/>
  <c r="F57" i="5" s="1"/>
  <c r="I57" i="5" a="1"/>
  <c r="I57" i="5" s="1"/>
  <c r="J57" i="5" a="1"/>
  <c r="J57" i="5" s="1"/>
  <c r="L57" i="5" a="1"/>
  <c r="L57" i="5" s="1"/>
  <c r="D57" i="5" a="1"/>
  <c r="D57" i="5" s="1"/>
  <c r="C57" i="5" a="1"/>
  <c r="C57" i="5" s="1"/>
  <c r="E57" i="5" a="1"/>
  <c r="E57" i="5" s="1"/>
  <c r="S57" i="3"/>
  <c r="D10" i="5" a="1"/>
  <c r="D10" i="5" s="1"/>
  <c r="E10" i="5" a="1"/>
  <c r="E10" i="5" s="1"/>
  <c r="F10" i="5" a="1"/>
  <c r="F10" i="5" s="1"/>
  <c r="G10" i="5" a="1"/>
  <c r="G10" i="5" s="1"/>
  <c r="I10" i="5" a="1"/>
  <c r="I10" i="5" s="1"/>
  <c r="J10" i="5" a="1"/>
  <c r="J10" i="5" s="1"/>
  <c r="K10" i="5" a="1"/>
  <c r="K10" i="5" s="1"/>
  <c r="L10" i="5" a="1"/>
  <c r="L10" i="5" s="1"/>
  <c r="C10" i="5" a="1"/>
  <c r="C10" i="5" s="1"/>
  <c r="S10" i="3"/>
  <c r="K3" i="5" a="1"/>
  <c r="K3" i="5" s="1"/>
  <c r="C3" i="5" a="1"/>
  <c r="C3" i="5" s="1"/>
  <c r="L3" i="5" a="1"/>
  <c r="L3" i="5" s="1"/>
  <c r="D3" i="5" a="1"/>
  <c r="D3" i="5" s="1"/>
  <c r="E3" i="5" a="1"/>
  <c r="E3" i="5" s="1"/>
  <c r="F3" i="5" a="1"/>
  <c r="F3" i="5" s="1"/>
  <c r="G3" i="5" a="1"/>
  <c r="G3" i="5" s="1"/>
  <c r="I3" i="5" a="1"/>
  <c r="I3" i="5" s="1"/>
  <c r="J3" i="5" a="1"/>
  <c r="J3" i="5" s="1"/>
  <c r="S3" i="3"/>
  <c r="I5" i="5" a="1"/>
  <c r="I5" i="5" s="1"/>
  <c r="J5" i="5" a="1"/>
  <c r="J5" i="5" s="1"/>
  <c r="K5" i="5" a="1"/>
  <c r="K5" i="5" s="1"/>
  <c r="C5" i="5" a="1"/>
  <c r="C5" i="5" s="1"/>
  <c r="L5" i="5" a="1"/>
  <c r="L5" i="5" s="1"/>
  <c r="D5" i="5" a="1"/>
  <c r="D5" i="5" s="1"/>
  <c r="F5" i="5" a="1"/>
  <c r="F5" i="5" s="1"/>
  <c r="G5" i="5" a="1"/>
  <c r="G5" i="5" s="1"/>
  <c r="E5" i="5" a="1"/>
  <c r="E5" i="5" s="1"/>
  <c r="S5" i="3"/>
  <c r="D47" i="5" a="1"/>
  <c r="D47" i="5" s="1"/>
  <c r="E47" i="5" a="1"/>
  <c r="E47" i="5" s="1"/>
  <c r="C47" i="5" a="1"/>
  <c r="C47" i="5" s="1"/>
  <c r="F47" i="5" a="1"/>
  <c r="F47" i="5" s="1"/>
  <c r="I47" i="5" a="1"/>
  <c r="I47" i="5" s="1"/>
  <c r="J47" i="5" a="1"/>
  <c r="J47" i="5" s="1"/>
  <c r="K47" i="5" a="1"/>
  <c r="K47" i="5" s="1"/>
  <c r="L47" i="5" a="1"/>
  <c r="L47" i="5" s="1"/>
  <c r="S47" i="3"/>
  <c r="C36" i="5" a="1"/>
  <c r="C36" i="5" s="1"/>
  <c r="D36" i="5" a="1"/>
  <c r="D36" i="5" s="1"/>
  <c r="E36" i="5" a="1"/>
  <c r="E36" i="5" s="1"/>
  <c r="F36" i="5" a="1"/>
  <c r="F36" i="5" s="1"/>
  <c r="K36" i="5" a="1"/>
  <c r="K36" i="5" s="1"/>
  <c r="L36" i="5" a="1"/>
  <c r="L36" i="5" s="1"/>
  <c r="I36" i="5" a="1"/>
  <c r="I36" i="5" s="1"/>
  <c r="J36" i="5" a="1"/>
  <c r="J36" i="5" s="1"/>
  <c r="S36" i="3"/>
  <c r="J62" i="5" a="1"/>
  <c r="J62" i="5" s="1"/>
  <c r="K62" i="5" a="1"/>
  <c r="K62" i="5" s="1"/>
  <c r="L62" i="5" a="1"/>
  <c r="L62" i="5" s="1"/>
  <c r="C62" i="5" a="1"/>
  <c r="C62" i="5" s="1"/>
  <c r="I62" i="5" a="1"/>
  <c r="I62" i="5" s="1"/>
  <c r="D62" i="5" a="1"/>
  <c r="D62" i="5" s="1"/>
  <c r="E62" i="5" a="1"/>
  <c r="E62" i="5" s="1"/>
  <c r="F62" i="5" a="1"/>
  <c r="F62" i="5" s="1"/>
  <c r="S62" i="3"/>
  <c r="C32" i="5" a="1"/>
  <c r="C32" i="5" s="1"/>
  <c r="E32" i="5" a="1"/>
  <c r="E32" i="5" s="1"/>
  <c r="D32" i="5" a="1"/>
  <c r="D32" i="5" s="1"/>
  <c r="F32" i="5" a="1"/>
  <c r="F32" i="5" s="1"/>
  <c r="I32" i="5" a="1"/>
  <c r="I32" i="5" s="1"/>
  <c r="J32" i="5" a="1"/>
  <c r="J32" i="5" s="1"/>
  <c r="K32" i="5" a="1"/>
  <c r="K32" i="5" s="1"/>
  <c r="L32" i="5" a="1"/>
  <c r="L32" i="5" s="1"/>
  <c r="S32" i="3"/>
  <c r="E73" i="5" a="1"/>
  <c r="E73" i="5" s="1"/>
  <c r="F73" i="5" a="1"/>
  <c r="F73" i="5" s="1"/>
  <c r="I73" i="5" a="1"/>
  <c r="I73" i="5" s="1"/>
  <c r="J73" i="5" a="1"/>
  <c r="J73" i="5" s="1"/>
  <c r="K73" i="5" a="1"/>
  <c r="K73" i="5" s="1"/>
  <c r="D73" i="5" a="1"/>
  <c r="D73" i="5" s="1"/>
  <c r="C73" i="5" a="1"/>
  <c r="C73" i="5" s="1"/>
  <c r="L73" i="5" a="1"/>
  <c r="L73" i="5" s="1"/>
  <c r="S73" i="3"/>
  <c r="J26" i="5" a="1"/>
  <c r="J26" i="5" s="1"/>
  <c r="K26" i="5" a="1"/>
  <c r="K26" i="5" s="1"/>
  <c r="L26" i="5" a="1"/>
  <c r="L26" i="5" s="1"/>
  <c r="I26" i="5" a="1"/>
  <c r="I26" i="5" s="1"/>
  <c r="C26" i="5" a="1"/>
  <c r="C26" i="5" s="1"/>
  <c r="D26" i="5" a="1"/>
  <c r="D26" i="5" s="1"/>
  <c r="E26" i="5" a="1"/>
  <c r="E26" i="5" s="1"/>
  <c r="F26" i="5" a="1"/>
  <c r="F26" i="5" s="1"/>
  <c r="S26" i="3"/>
  <c r="F38" i="5" a="1"/>
  <c r="F38" i="5" s="1"/>
  <c r="I38" i="5" a="1"/>
  <c r="I38" i="5" s="1"/>
  <c r="J38" i="5" a="1"/>
  <c r="J38" i="5" s="1"/>
  <c r="K38" i="5" a="1"/>
  <c r="K38" i="5" s="1"/>
  <c r="L38" i="5" a="1"/>
  <c r="L38" i="5" s="1"/>
  <c r="C38" i="5" a="1"/>
  <c r="C38" i="5" s="1"/>
  <c r="E38" i="5" a="1"/>
  <c r="E38" i="5" s="1"/>
  <c r="D38" i="5" a="1"/>
  <c r="D38" i="5" s="1"/>
  <c r="S38" i="3"/>
  <c r="C19" i="5" a="1"/>
  <c r="C19" i="5" s="1"/>
  <c r="L19" i="5" a="1"/>
  <c r="L19" i="5" s="1"/>
  <c r="D19" i="5" a="1"/>
  <c r="D19" i="5" s="1"/>
  <c r="E19" i="5" a="1"/>
  <c r="E19" i="5" s="1"/>
  <c r="F19" i="5" a="1"/>
  <c r="F19" i="5" s="1"/>
  <c r="J19" i="5" a="1"/>
  <c r="J19" i="5" s="1"/>
  <c r="K19" i="5" a="1"/>
  <c r="K19" i="5" s="1"/>
  <c r="I19" i="5" a="1"/>
  <c r="I19" i="5" s="1"/>
  <c r="S19" i="3"/>
  <c r="E21" i="5" a="1"/>
  <c r="E21" i="5" s="1"/>
  <c r="I21" i="5" a="1"/>
  <c r="I21" i="5" s="1"/>
  <c r="J21" i="5" a="1"/>
  <c r="J21" i="5" s="1"/>
  <c r="K21" i="5" a="1"/>
  <c r="K21" i="5" s="1"/>
  <c r="L21" i="5" a="1"/>
  <c r="L21" i="5" s="1"/>
  <c r="C21" i="5" a="1"/>
  <c r="C21" i="5" s="1"/>
  <c r="F21" i="5" a="1"/>
  <c r="F21" i="5" s="1"/>
  <c r="D21" i="5" a="1"/>
  <c r="D21" i="5" s="1"/>
  <c r="S21" i="3"/>
  <c r="G6" i="5" a="1"/>
  <c r="G6" i="5" s="1"/>
  <c r="I6" i="5" a="1"/>
  <c r="I6" i="5" s="1"/>
  <c r="J6" i="5" a="1"/>
  <c r="J6" i="5" s="1"/>
  <c r="K6" i="5" a="1"/>
  <c r="K6" i="5" s="1"/>
  <c r="C6" i="5" a="1"/>
  <c r="C6" i="5" s="1"/>
  <c r="L6" i="5" a="1"/>
  <c r="L6" i="5" s="1"/>
  <c r="D6" i="5" a="1"/>
  <c r="D6" i="5" s="1"/>
  <c r="E6" i="5" a="1"/>
  <c r="E6" i="5" s="1"/>
  <c r="F6" i="5" a="1"/>
  <c r="F6" i="5" s="1"/>
  <c r="S6" i="3"/>
  <c r="L63" i="5" a="1"/>
  <c r="L63" i="5" s="1"/>
  <c r="C63" i="5" a="1"/>
  <c r="C63" i="5" s="1"/>
  <c r="D63" i="5" a="1"/>
  <c r="D63" i="5" s="1"/>
  <c r="F63" i="5" a="1"/>
  <c r="F63" i="5" s="1"/>
  <c r="E63" i="5" a="1"/>
  <c r="E63" i="5" s="1"/>
  <c r="I63" i="5" a="1"/>
  <c r="I63" i="5" s="1"/>
  <c r="K63" i="5" a="1"/>
  <c r="K63" i="5" s="1"/>
  <c r="J63" i="5" a="1"/>
  <c r="J63" i="5" s="1"/>
  <c r="S63" i="3"/>
  <c r="E17" i="5" a="1"/>
  <c r="E17" i="5" s="1"/>
  <c r="F17" i="5" a="1"/>
  <c r="F17" i="5" s="1"/>
  <c r="I17" i="5" a="1"/>
  <c r="I17" i="5" s="1"/>
  <c r="J17" i="5" a="1"/>
  <c r="J17" i="5" s="1"/>
  <c r="K17" i="5" a="1"/>
  <c r="K17" i="5" s="1"/>
  <c r="L17" i="5" a="1"/>
  <c r="L17" i="5" s="1"/>
  <c r="C17" i="5" a="1"/>
  <c r="C17" i="5" s="1"/>
  <c r="D17" i="5" a="1"/>
  <c r="D17" i="5" s="1"/>
  <c r="S17" i="3"/>
  <c r="E52" i="5" a="1"/>
  <c r="E52" i="5" s="1"/>
  <c r="F52" i="5" a="1"/>
  <c r="F52" i="5" s="1"/>
  <c r="I52" i="5" a="1"/>
  <c r="I52" i="5" s="1"/>
  <c r="J52" i="5" a="1"/>
  <c r="J52" i="5" s="1"/>
  <c r="K52" i="5" a="1"/>
  <c r="K52" i="5" s="1"/>
  <c r="L52" i="5" a="1"/>
  <c r="L52" i="5" s="1"/>
  <c r="C52" i="5" a="1"/>
  <c r="C52" i="5" s="1"/>
  <c r="D52" i="5" a="1"/>
  <c r="D52" i="5" s="1"/>
  <c r="S52" i="3"/>
  <c r="D7" i="5" a="1"/>
  <c r="D7" i="5" s="1"/>
  <c r="G7" i="5" a="1"/>
  <c r="G7" i="5" s="1"/>
  <c r="I7" i="5" a="1"/>
  <c r="I7" i="5" s="1"/>
  <c r="J7" i="5" a="1"/>
  <c r="J7" i="5" s="1"/>
  <c r="K7" i="5" a="1"/>
  <c r="K7" i="5" s="1"/>
  <c r="L7" i="5" a="1"/>
  <c r="L7" i="5" s="1"/>
  <c r="C7" i="5" a="1"/>
  <c r="C7" i="5" s="1"/>
  <c r="E7" i="5" a="1"/>
  <c r="E7" i="5" s="1"/>
  <c r="F7" i="5" a="1"/>
  <c r="F7" i="5" s="1"/>
  <c r="S7" i="3"/>
  <c r="F48" i="5" a="1"/>
  <c r="F48" i="5" s="1"/>
  <c r="I48" i="5" a="1"/>
  <c r="I48" i="5" s="1"/>
  <c r="J48" i="5" a="1"/>
  <c r="J48" i="5" s="1"/>
  <c r="E48" i="5" a="1"/>
  <c r="E48" i="5" s="1"/>
  <c r="K48" i="5" a="1"/>
  <c r="K48" i="5" s="1"/>
  <c r="L48" i="5" a="1"/>
  <c r="L48" i="5" s="1"/>
  <c r="C48" i="5" a="1"/>
  <c r="C48" i="5" s="1"/>
  <c r="D48" i="5" a="1"/>
  <c r="D48" i="5" s="1"/>
  <c r="S48" i="3"/>
  <c r="E42" i="5" a="1"/>
  <c r="E42" i="5" s="1"/>
  <c r="I42" i="5" a="1"/>
  <c r="I42" i="5" s="1"/>
  <c r="F42" i="5" a="1"/>
  <c r="F42" i="5" s="1"/>
  <c r="D42" i="5" a="1"/>
  <c r="D42" i="5" s="1"/>
  <c r="J42" i="5" a="1"/>
  <c r="J42" i="5" s="1"/>
  <c r="K42" i="5" a="1"/>
  <c r="K42" i="5" s="1"/>
  <c r="L42" i="5" a="1"/>
  <c r="L42" i="5" s="1"/>
  <c r="C42" i="5" a="1"/>
  <c r="C42" i="5" s="1"/>
  <c r="S42" i="3"/>
  <c r="K35" i="5" a="1"/>
  <c r="K35" i="5" s="1"/>
  <c r="L35" i="5" a="1"/>
  <c r="L35" i="5" s="1"/>
  <c r="J35" i="5" a="1"/>
  <c r="J35" i="5" s="1"/>
  <c r="C35" i="5" a="1"/>
  <c r="C35" i="5" s="1"/>
  <c r="D35" i="5" a="1"/>
  <c r="D35" i="5" s="1"/>
  <c r="E35" i="5" a="1"/>
  <c r="E35" i="5" s="1"/>
  <c r="F35" i="5" a="1"/>
  <c r="F35" i="5" s="1"/>
  <c r="I35" i="5" a="1"/>
  <c r="I35" i="5" s="1"/>
  <c r="S35" i="3"/>
  <c r="C37" i="5" a="1"/>
  <c r="C37" i="5" s="1"/>
  <c r="D37" i="5" a="1"/>
  <c r="D37" i="5" s="1"/>
  <c r="E37" i="5" a="1"/>
  <c r="E37" i="5" s="1"/>
  <c r="F37" i="5" a="1"/>
  <c r="F37" i="5" s="1"/>
  <c r="I37" i="5" a="1"/>
  <c r="I37" i="5" s="1"/>
  <c r="J37" i="5" a="1"/>
  <c r="J37" i="5" s="1"/>
  <c r="K37" i="5" a="1"/>
  <c r="K37" i="5" s="1"/>
  <c r="L37" i="5" a="1"/>
  <c r="L37" i="5" s="1"/>
  <c r="S37" i="3"/>
  <c r="K22" i="5" a="1"/>
  <c r="K22" i="5" s="1"/>
  <c r="L22" i="5" a="1"/>
  <c r="L22" i="5" s="1"/>
  <c r="C22" i="5" a="1"/>
  <c r="C22" i="5" s="1"/>
  <c r="D22" i="5" a="1"/>
  <c r="D22" i="5" s="1"/>
  <c r="E22" i="5" a="1"/>
  <c r="E22" i="5" s="1"/>
  <c r="F22" i="5" a="1"/>
  <c r="F22" i="5" s="1"/>
  <c r="I22" i="5" a="1"/>
  <c r="I22" i="5" s="1"/>
  <c r="J22" i="5" a="1"/>
  <c r="J22" i="5" s="1"/>
  <c r="S22" i="3"/>
  <c r="E33" i="5" a="1"/>
  <c r="E33" i="5" s="1"/>
  <c r="F33" i="5" a="1"/>
  <c r="F33" i="5" s="1"/>
  <c r="I33" i="5" a="1"/>
  <c r="I33" i="5" s="1"/>
  <c r="D33" i="5" a="1"/>
  <c r="D33" i="5" s="1"/>
  <c r="J33" i="5" a="1"/>
  <c r="J33" i="5" s="1"/>
  <c r="C33" i="5" a="1"/>
  <c r="C33" i="5" s="1"/>
  <c r="K33" i="5" a="1"/>
  <c r="K33" i="5" s="1"/>
  <c r="L33" i="5" a="1"/>
  <c r="L33" i="5" s="1"/>
  <c r="S33" i="3"/>
  <c r="C23" i="5" a="1"/>
  <c r="C23" i="5" s="1"/>
  <c r="D23" i="5" a="1"/>
  <c r="D23" i="5" s="1"/>
  <c r="E23" i="5" a="1"/>
  <c r="E23" i="5" s="1"/>
  <c r="F23" i="5" a="1"/>
  <c r="F23" i="5" s="1"/>
  <c r="K23" i="5" a="1"/>
  <c r="K23" i="5" s="1"/>
  <c r="I23" i="5" a="1"/>
  <c r="I23" i="5" s="1"/>
  <c r="J23" i="5" a="1"/>
  <c r="J23" i="5" s="1"/>
  <c r="L23" i="5" a="1"/>
  <c r="L23" i="5" s="1"/>
  <c r="S23" i="3"/>
  <c r="E64" i="5" a="1"/>
  <c r="E64" i="5" s="1"/>
  <c r="C64" i="5" a="1"/>
  <c r="C64" i="5" s="1"/>
  <c r="D64" i="5" a="1"/>
  <c r="D64" i="5" s="1"/>
  <c r="F64" i="5" a="1"/>
  <c r="F64" i="5" s="1"/>
  <c r="L64" i="5" a="1"/>
  <c r="L64" i="5" s="1"/>
  <c r="I64" i="5" a="1"/>
  <c r="I64" i="5" s="1"/>
  <c r="J64" i="5" a="1"/>
  <c r="J64" i="5" s="1"/>
  <c r="K64" i="5" a="1"/>
  <c r="K64" i="5" s="1"/>
  <c r="S64" i="3"/>
  <c r="K58" i="5" a="1"/>
  <c r="K58" i="5" s="1"/>
  <c r="L58" i="5" a="1"/>
  <c r="L58" i="5" s="1"/>
  <c r="I58" i="5" a="1"/>
  <c r="I58" i="5" s="1"/>
  <c r="J58" i="5" a="1"/>
  <c r="J58" i="5" s="1"/>
  <c r="C58" i="5" a="1"/>
  <c r="C58" i="5" s="1"/>
  <c r="D58" i="5" a="1"/>
  <c r="D58" i="5" s="1"/>
  <c r="E58" i="5" a="1"/>
  <c r="E58" i="5" s="1"/>
  <c r="F58" i="5" a="1"/>
  <c r="F58" i="5" s="1"/>
  <c r="S58" i="3"/>
  <c r="B2" i="3"/>
  <c r="B2" i="5" s="1"/>
  <c r="C8" i="7" s="1"/>
  <c r="C2" i="3"/>
  <c r="D2" i="3"/>
  <c r="E2" i="3"/>
  <c r="F2" i="3"/>
  <c r="G2" i="3"/>
  <c r="H2" i="3"/>
  <c r="I2" i="3"/>
  <c r="R2" i="3"/>
  <c r="J2" i="3"/>
  <c r="K2" i="3"/>
  <c r="Q2" i="3"/>
  <c r="L2" i="3"/>
  <c r="M2" i="3"/>
  <c r="N2" i="3"/>
  <c r="O2" i="3"/>
  <c r="P2" i="3"/>
  <c r="H2" i="5" l="1" a="1"/>
  <c r="H2" i="5" s="1"/>
  <c r="D12" i="7"/>
  <c r="C12" i="7" s="1" a="1"/>
  <c r="C12" i="7" s="1"/>
  <c r="C21" i="7" s="1"/>
  <c r="D21" i="7"/>
  <c r="M5" i="5"/>
  <c r="M14" i="5"/>
  <c r="M34" i="5"/>
  <c r="M12" i="5"/>
  <c r="M61" i="5"/>
  <c r="M25" i="5"/>
  <c r="M9" i="5"/>
  <c r="M52" i="5"/>
  <c r="T52" i="5" s="1"/>
  <c r="M73" i="5"/>
  <c r="T73" i="5" s="1"/>
  <c r="M57" i="5"/>
  <c r="T57" i="5" s="1"/>
  <c r="M53" i="5"/>
  <c r="T53" i="5" s="1"/>
  <c r="M42" i="5"/>
  <c r="T42" i="5" s="1"/>
  <c r="M6" i="5"/>
  <c r="T6" i="5" s="1"/>
  <c r="M32" i="5"/>
  <c r="T32" i="5" s="1"/>
  <c r="M41" i="5"/>
  <c r="T41" i="5" s="1"/>
  <c r="M11" i="5"/>
  <c r="T11" i="5" s="1"/>
  <c r="M28" i="5"/>
  <c r="T28" i="5" s="1"/>
  <c r="M3" i="5"/>
  <c r="T3" i="5" s="1"/>
  <c r="M51" i="5"/>
  <c r="T51" i="5" s="1"/>
  <c r="M60" i="5"/>
  <c r="T60" i="5" s="1"/>
  <c r="M8" i="5"/>
  <c r="T8" i="5" s="1"/>
  <c r="M49" i="5"/>
  <c r="T49" i="5" s="1"/>
  <c r="M40" i="5"/>
  <c r="T40" i="5" s="1"/>
  <c r="M37" i="5"/>
  <c r="T37" i="5" s="1"/>
  <c r="M36" i="5"/>
  <c r="T36" i="5" s="1"/>
  <c r="M10" i="5"/>
  <c r="T10" i="5" s="1"/>
  <c r="M45" i="5"/>
  <c r="T45" i="5" s="1"/>
  <c r="M43" i="5"/>
  <c r="T43" i="5" s="1"/>
  <c r="M13" i="5"/>
  <c r="T13" i="5" s="1"/>
  <c r="M69" i="5"/>
  <c r="T69" i="5" s="1"/>
  <c r="M23" i="5"/>
  <c r="T23" i="5" s="1"/>
  <c r="M7" i="5"/>
  <c r="T7" i="5" s="1"/>
  <c r="M62" i="5"/>
  <c r="T62" i="5" s="1"/>
  <c r="C2" i="5" a="1"/>
  <c r="C2" i="5" s="1"/>
  <c r="L2" i="5" a="1"/>
  <c r="L2" i="5" s="1"/>
  <c r="D2" i="5" a="1"/>
  <c r="D2" i="5" s="1"/>
  <c r="E2" i="5" a="1"/>
  <c r="E2" i="5" s="1"/>
  <c r="F2" i="5" a="1"/>
  <c r="F2" i="5" s="1"/>
  <c r="G2" i="5" a="1"/>
  <c r="G2" i="5" s="1"/>
  <c r="I2" i="5" a="1"/>
  <c r="I2" i="5" s="1"/>
  <c r="J2" i="5" a="1"/>
  <c r="J2" i="5" s="1"/>
  <c r="K2" i="5" a="1"/>
  <c r="K2" i="5" s="1"/>
  <c r="S2" i="3"/>
  <c r="M30" i="5"/>
  <c r="T30" i="5" s="1"/>
  <c r="M44" i="5"/>
  <c r="T44" i="5" s="1"/>
  <c r="M65" i="5"/>
  <c r="T65" i="5" s="1"/>
  <c r="M22" i="5"/>
  <c r="T22" i="5" s="1"/>
  <c r="M19" i="5"/>
  <c r="T19" i="5" s="1"/>
  <c r="M26" i="5"/>
  <c r="T26" i="5" s="1"/>
  <c r="M59" i="5"/>
  <c r="T59" i="5" s="1"/>
  <c r="M71" i="5"/>
  <c r="T71" i="5" s="1"/>
  <c r="M17" i="5"/>
  <c r="T17" i="5" s="1"/>
  <c r="M63" i="5"/>
  <c r="T63" i="5" s="1"/>
  <c r="M21" i="5"/>
  <c r="T21" i="5" s="1"/>
  <c r="M46" i="5"/>
  <c r="T46" i="5" s="1"/>
  <c r="M31" i="5"/>
  <c r="T31" i="5" s="1"/>
  <c r="M18" i="5"/>
  <c r="T18" i="5" s="1"/>
  <c r="M33" i="5"/>
  <c r="T33" i="5" s="1"/>
  <c r="M66" i="5"/>
  <c r="T66" i="5" s="1"/>
  <c r="M29" i="5"/>
  <c r="T29" i="5" s="1"/>
  <c r="M67" i="5"/>
  <c r="T67" i="5" s="1"/>
  <c r="M64" i="5"/>
  <c r="T64" i="5" s="1"/>
  <c r="M35" i="5"/>
  <c r="T35" i="5" s="1"/>
  <c r="M48" i="5"/>
  <c r="T48" i="5" s="1"/>
  <c r="M47" i="5"/>
  <c r="T47" i="5" s="1"/>
  <c r="M16" i="5"/>
  <c r="T16" i="5" s="1"/>
  <c r="M20" i="5"/>
  <c r="T20" i="5" s="1"/>
  <c r="M27" i="5"/>
  <c r="T27" i="5" s="1"/>
  <c r="M70" i="5"/>
  <c r="T70" i="5" s="1"/>
  <c r="M54" i="5"/>
  <c r="T54" i="5" s="1"/>
  <c r="M39" i="5"/>
  <c r="T39" i="5" s="1"/>
  <c r="M38" i="5"/>
  <c r="T38" i="5" s="1"/>
  <c r="M4" i="5"/>
  <c r="T4" i="5" s="1"/>
  <c r="M50" i="5"/>
  <c r="T50" i="5" s="1"/>
  <c r="M15" i="5"/>
  <c r="T15" i="5" s="1"/>
  <c r="M55" i="5"/>
  <c r="T55" i="5" s="1"/>
  <c r="M58" i="5"/>
  <c r="T58" i="5" s="1"/>
  <c r="M56" i="5"/>
  <c r="T56" i="5" s="1"/>
  <c r="M68" i="5"/>
  <c r="T68" i="5" s="1"/>
  <c r="M24" i="5"/>
  <c r="T24" i="5" s="1"/>
  <c r="M72" i="5"/>
  <c r="T72" i="5" s="1"/>
  <c r="P9" i="5" l="1"/>
  <c r="T9" i="5"/>
  <c r="P25" i="5"/>
  <c r="T25" i="5"/>
  <c r="S61" i="5"/>
  <c r="T61" i="5"/>
  <c r="U12" i="5"/>
  <c r="T12" i="5"/>
  <c r="X34" i="5"/>
  <c r="T34" i="5"/>
  <c r="O14" i="5"/>
  <c r="T14" i="5"/>
  <c r="W5" i="5"/>
  <c r="T5" i="5"/>
  <c r="S5" i="5"/>
  <c r="R5" i="5"/>
  <c r="U5" i="5"/>
  <c r="V5" i="5"/>
  <c r="S34" i="5"/>
  <c r="Q5" i="5"/>
  <c r="R34" i="5"/>
  <c r="P5" i="5"/>
  <c r="Q34" i="5"/>
  <c r="O5" i="5"/>
  <c r="U34" i="5"/>
  <c r="P34" i="5"/>
  <c r="V34" i="5"/>
  <c r="X14" i="5"/>
  <c r="W14" i="5"/>
  <c r="W34" i="5"/>
  <c r="U14" i="5"/>
  <c r="Q14" i="5"/>
  <c r="X5" i="5"/>
  <c r="X12" i="5"/>
  <c r="W12" i="5"/>
  <c r="S12" i="5"/>
  <c r="O34" i="5"/>
  <c r="O9" i="5"/>
  <c r="R9" i="5"/>
  <c r="Q9" i="5"/>
  <c r="X9" i="5"/>
  <c r="V14" i="5"/>
  <c r="S14" i="5"/>
  <c r="R14" i="5"/>
  <c r="P14" i="5"/>
  <c r="R12" i="5"/>
  <c r="W9" i="5"/>
  <c r="V9" i="5"/>
  <c r="S9" i="5"/>
  <c r="V25" i="5"/>
  <c r="O25" i="5"/>
  <c r="W61" i="5"/>
  <c r="X25" i="5"/>
  <c r="V61" i="5"/>
  <c r="W25" i="5"/>
  <c r="U25" i="5"/>
  <c r="S25" i="5"/>
  <c r="R25" i="5"/>
  <c r="Q25" i="5"/>
  <c r="O61" i="5"/>
  <c r="Q12" i="5"/>
  <c r="X61" i="5"/>
  <c r="P12" i="5"/>
  <c r="R61" i="5"/>
  <c r="Q61" i="5"/>
  <c r="P61" i="5"/>
  <c r="O12" i="5"/>
  <c r="U9" i="5"/>
  <c r="U61" i="5"/>
  <c r="V12" i="5"/>
  <c r="M2" i="5"/>
  <c r="T2" i="5" s="1"/>
  <c r="X49" i="5"/>
  <c r="O49" i="5"/>
  <c r="P49" i="5"/>
  <c r="Q49" i="5"/>
  <c r="R49" i="5"/>
  <c r="S49" i="5"/>
  <c r="U49" i="5"/>
  <c r="V49" i="5"/>
  <c r="W49" i="5"/>
  <c r="Q71" i="5"/>
  <c r="R71" i="5"/>
  <c r="U71" i="5"/>
  <c r="W71" i="5"/>
  <c r="S71" i="5"/>
  <c r="V71" i="5"/>
  <c r="X71" i="5"/>
  <c r="O71" i="5"/>
  <c r="P71" i="5"/>
  <c r="O47" i="5"/>
  <c r="P47" i="5"/>
  <c r="Q47" i="5"/>
  <c r="R47" i="5"/>
  <c r="S47" i="5"/>
  <c r="U47" i="5"/>
  <c r="V47" i="5"/>
  <c r="W47" i="5"/>
  <c r="X47" i="5"/>
  <c r="O26" i="5"/>
  <c r="P26" i="5"/>
  <c r="Q26" i="5"/>
  <c r="S26" i="5"/>
  <c r="U26" i="5"/>
  <c r="V26" i="5"/>
  <c r="W26" i="5"/>
  <c r="X26" i="5"/>
  <c r="R26" i="5"/>
  <c r="R62" i="5"/>
  <c r="S62" i="5"/>
  <c r="U62" i="5"/>
  <c r="X62" i="5"/>
  <c r="W62" i="5"/>
  <c r="O62" i="5"/>
  <c r="P62" i="5"/>
  <c r="V62" i="5"/>
  <c r="Q62" i="5"/>
  <c r="O8" i="5"/>
  <c r="P8" i="5"/>
  <c r="Q8" i="5"/>
  <c r="R8" i="5"/>
  <c r="S8" i="5"/>
  <c r="U8" i="5"/>
  <c r="V8" i="5"/>
  <c r="W8" i="5"/>
  <c r="X8" i="5"/>
  <c r="P48" i="5"/>
  <c r="Q48" i="5"/>
  <c r="R48" i="5"/>
  <c r="V48" i="5"/>
  <c r="S48" i="5"/>
  <c r="U48" i="5"/>
  <c r="W48" i="5"/>
  <c r="X48" i="5"/>
  <c r="O48" i="5"/>
  <c r="Q19" i="5"/>
  <c r="O19" i="5"/>
  <c r="P19" i="5"/>
  <c r="R19" i="5"/>
  <c r="S19" i="5"/>
  <c r="U19" i="5"/>
  <c r="V19" i="5"/>
  <c r="W19" i="5"/>
  <c r="X19" i="5"/>
  <c r="O7" i="5"/>
  <c r="P7" i="5"/>
  <c r="Q7" i="5"/>
  <c r="R7" i="5"/>
  <c r="S7" i="5"/>
  <c r="U7" i="5"/>
  <c r="V7" i="5"/>
  <c r="W7" i="5"/>
  <c r="X7" i="5"/>
  <c r="U60" i="5"/>
  <c r="V60" i="5"/>
  <c r="W60" i="5"/>
  <c r="X60" i="5"/>
  <c r="P60" i="5"/>
  <c r="O60" i="5"/>
  <c r="Q60" i="5"/>
  <c r="R60" i="5"/>
  <c r="S60" i="5"/>
  <c r="O59" i="5"/>
  <c r="Q59" i="5"/>
  <c r="S59" i="5"/>
  <c r="U59" i="5"/>
  <c r="V59" i="5"/>
  <c r="W59" i="5"/>
  <c r="X59" i="5"/>
  <c r="R59" i="5"/>
  <c r="P59" i="5"/>
  <c r="P35" i="5"/>
  <c r="Q35" i="5"/>
  <c r="R35" i="5"/>
  <c r="S35" i="5"/>
  <c r="U35" i="5"/>
  <c r="V35" i="5"/>
  <c r="W35" i="5"/>
  <c r="X35" i="5"/>
  <c r="O35" i="5"/>
  <c r="Q22" i="5"/>
  <c r="R22" i="5"/>
  <c r="S22" i="5"/>
  <c r="U22" i="5"/>
  <c r="V22" i="5"/>
  <c r="W22" i="5"/>
  <c r="X22" i="5"/>
  <c r="O22" i="5"/>
  <c r="P22" i="5"/>
  <c r="O23" i="5"/>
  <c r="P23" i="5"/>
  <c r="Q23" i="5"/>
  <c r="R23" i="5"/>
  <c r="S23" i="5"/>
  <c r="U23" i="5"/>
  <c r="V23" i="5"/>
  <c r="W23" i="5"/>
  <c r="X23" i="5"/>
  <c r="V51" i="5"/>
  <c r="W51" i="5"/>
  <c r="X51" i="5"/>
  <c r="O51" i="5"/>
  <c r="P51" i="5"/>
  <c r="Q51" i="5"/>
  <c r="R51" i="5"/>
  <c r="S51" i="5"/>
  <c r="U51" i="5"/>
  <c r="X65" i="5"/>
  <c r="O65" i="5"/>
  <c r="P65" i="5"/>
  <c r="Q65" i="5"/>
  <c r="R65" i="5"/>
  <c r="U65" i="5"/>
  <c r="V65" i="5"/>
  <c r="S65" i="5"/>
  <c r="W65" i="5"/>
  <c r="O3" i="5"/>
  <c r="P3" i="5"/>
  <c r="Q3" i="5"/>
  <c r="R3" i="5"/>
  <c r="S3" i="5"/>
  <c r="U3" i="5"/>
  <c r="V3" i="5"/>
  <c r="W3" i="5"/>
  <c r="X3" i="5"/>
  <c r="O40" i="5"/>
  <c r="P40" i="5"/>
  <c r="Q40" i="5"/>
  <c r="R40" i="5"/>
  <c r="S40" i="5"/>
  <c r="U40" i="5"/>
  <c r="V40" i="5"/>
  <c r="W40" i="5"/>
  <c r="X40" i="5"/>
  <c r="V67" i="5"/>
  <c r="W67" i="5"/>
  <c r="X67" i="5"/>
  <c r="O67" i="5"/>
  <c r="P67" i="5"/>
  <c r="Q67" i="5"/>
  <c r="R67" i="5"/>
  <c r="S67" i="5"/>
  <c r="U67" i="5"/>
  <c r="P44" i="5"/>
  <c r="O44" i="5"/>
  <c r="Q44" i="5"/>
  <c r="R44" i="5"/>
  <c r="S44" i="5"/>
  <c r="U44" i="5"/>
  <c r="V44" i="5"/>
  <c r="W44" i="5"/>
  <c r="X44" i="5"/>
  <c r="O28" i="5"/>
  <c r="P28" i="5"/>
  <c r="Q28" i="5"/>
  <c r="R28" i="5"/>
  <c r="S28" i="5"/>
  <c r="U28" i="5"/>
  <c r="V28" i="5"/>
  <c r="W28" i="5"/>
  <c r="X28" i="5"/>
  <c r="S20" i="5"/>
  <c r="U20" i="5"/>
  <c r="V20" i="5"/>
  <c r="W20" i="5"/>
  <c r="X20" i="5"/>
  <c r="O20" i="5"/>
  <c r="P20" i="5"/>
  <c r="Q20" i="5"/>
  <c r="R20" i="5"/>
  <c r="O72" i="5"/>
  <c r="P72" i="5"/>
  <c r="Q72" i="5"/>
  <c r="R72" i="5"/>
  <c r="S72" i="5"/>
  <c r="U72" i="5"/>
  <c r="V72" i="5"/>
  <c r="W72" i="5"/>
  <c r="X72" i="5"/>
  <c r="Q55" i="5"/>
  <c r="R55" i="5"/>
  <c r="U55" i="5"/>
  <c r="S55" i="5"/>
  <c r="V55" i="5"/>
  <c r="X55" i="5"/>
  <c r="O55" i="5"/>
  <c r="P55" i="5"/>
  <c r="W55" i="5"/>
  <c r="R29" i="5"/>
  <c r="S29" i="5"/>
  <c r="U29" i="5"/>
  <c r="V29" i="5"/>
  <c r="X29" i="5"/>
  <c r="W29" i="5"/>
  <c r="O29" i="5"/>
  <c r="P29" i="5"/>
  <c r="Q29" i="5"/>
  <c r="O30" i="5"/>
  <c r="P30" i="5"/>
  <c r="Q30" i="5"/>
  <c r="R30" i="5"/>
  <c r="S30" i="5"/>
  <c r="U30" i="5"/>
  <c r="V30" i="5"/>
  <c r="W30" i="5"/>
  <c r="X30" i="5"/>
  <c r="U11" i="5"/>
  <c r="V11" i="5"/>
  <c r="W11" i="5"/>
  <c r="X11" i="5"/>
  <c r="O11" i="5"/>
  <c r="P11" i="5"/>
  <c r="Q11" i="5"/>
  <c r="R11" i="5"/>
  <c r="S11" i="5"/>
  <c r="X16" i="5"/>
  <c r="O16" i="5"/>
  <c r="P16" i="5"/>
  <c r="Q16" i="5"/>
  <c r="R16" i="5"/>
  <c r="S16" i="5"/>
  <c r="U16" i="5"/>
  <c r="V16" i="5"/>
  <c r="W16" i="5"/>
  <c r="P64" i="5"/>
  <c r="S64" i="5"/>
  <c r="Q64" i="5"/>
  <c r="R64" i="5"/>
  <c r="U64" i="5"/>
  <c r="V64" i="5"/>
  <c r="W64" i="5"/>
  <c r="X64" i="5"/>
  <c r="O64" i="5"/>
  <c r="O24" i="5"/>
  <c r="U24" i="5"/>
  <c r="P24" i="5"/>
  <c r="Q24" i="5"/>
  <c r="R24" i="5"/>
  <c r="S24" i="5"/>
  <c r="V24" i="5"/>
  <c r="W24" i="5"/>
  <c r="X24" i="5"/>
  <c r="P15" i="5"/>
  <c r="Q15" i="5"/>
  <c r="R15" i="5"/>
  <c r="S15" i="5"/>
  <c r="U15" i="5"/>
  <c r="W15" i="5"/>
  <c r="X15" i="5"/>
  <c r="V15" i="5"/>
  <c r="O15" i="5"/>
  <c r="O66" i="5"/>
  <c r="P66" i="5"/>
  <c r="S66" i="5"/>
  <c r="R66" i="5"/>
  <c r="U66" i="5"/>
  <c r="V66" i="5"/>
  <c r="W66" i="5"/>
  <c r="X66" i="5"/>
  <c r="Q66" i="5"/>
  <c r="W41" i="5"/>
  <c r="X41" i="5"/>
  <c r="O41" i="5"/>
  <c r="P41" i="5"/>
  <c r="Q41" i="5"/>
  <c r="R41" i="5"/>
  <c r="S41" i="5"/>
  <c r="U41" i="5"/>
  <c r="V41" i="5"/>
  <c r="O68" i="5"/>
  <c r="P68" i="5"/>
  <c r="R68" i="5"/>
  <c r="S68" i="5"/>
  <c r="U68" i="5"/>
  <c r="V68" i="5"/>
  <c r="W68" i="5"/>
  <c r="X68" i="5"/>
  <c r="Q68" i="5"/>
  <c r="O50" i="5"/>
  <c r="S50" i="5"/>
  <c r="P50" i="5"/>
  <c r="R50" i="5"/>
  <c r="U50" i="5"/>
  <c r="V50" i="5"/>
  <c r="W50" i="5"/>
  <c r="X50" i="5"/>
  <c r="Q50" i="5"/>
  <c r="O33" i="5"/>
  <c r="P33" i="5"/>
  <c r="R33" i="5"/>
  <c r="S33" i="5"/>
  <c r="U33" i="5"/>
  <c r="V33" i="5"/>
  <c r="W33" i="5"/>
  <c r="X33" i="5"/>
  <c r="Q33" i="5"/>
  <c r="S69" i="5"/>
  <c r="U69" i="5"/>
  <c r="V69" i="5"/>
  <c r="X69" i="5"/>
  <c r="P69" i="5"/>
  <c r="Q69" i="5"/>
  <c r="W69" i="5"/>
  <c r="R69" i="5"/>
  <c r="O69" i="5"/>
  <c r="X32" i="5"/>
  <c r="O32" i="5"/>
  <c r="P32" i="5"/>
  <c r="Q32" i="5"/>
  <c r="R32" i="5"/>
  <c r="S32" i="5"/>
  <c r="U32" i="5"/>
  <c r="V32" i="5"/>
  <c r="W32" i="5"/>
  <c r="U56" i="5"/>
  <c r="O56" i="5"/>
  <c r="P56" i="5"/>
  <c r="Q56" i="5"/>
  <c r="R56" i="5"/>
  <c r="S56" i="5"/>
  <c r="V56" i="5"/>
  <c r="W56" i="5"/>
  <c r="X56" i="5"/>
  <c r="S4" i="5"/>
  <c r="U4" i="5"/>
  <c r="V4" i="5"/>
  <c r="W4" i="5"/>
  <c r="X4" i="5"/>
  <c r="O4" i="5"/>
  <c r="P4" i="5"/>
  <c r="Q4" i="5"/>
  <c r="R4" i="5"/>
  <c r="V18" i="5"/>
  <c r="W18" i="5"/>
  <c r="X18" i="5"/>
  <c r="O18" i="5"/>
  <c r="P18" i="5"/>
  <c r="Q18" i="5"/>
  <c r="R18" i="5"/>
  <c r="S18" i="5"/>
  <c r="U18" i="5"/>
  <c r="R13" i="5"/>
  <c r="S13" i="5"/>
  <c r="U13" i="5"/>
  <c r="V13" i="5"/>
  <c r="W13" i="5"/>
  <c r="X13" i="5"/>
  <c r="O13" i="5"/>
  <c r="P13" i="5"/>
  <c r="Q13" i="5"/>
  <c r="Q6" i="5"/>
  <c r="R6" i="5"/>
  <c r="S6" i="5"/>
  <c r="U6" i="5"/>
  <c r="V6" i="5"/>
  <c r="W6" i="5"/>
  <c r="X6" i="5"/>
  <c r="O6" i="5"/>
  <c r="P6" i="5"/>
  <c r="Q38" i="5"/>
  <c r="R38" i="5"/>
  <c r="S38" i="5"/>
  <c r="U38" i="5"/>
  <c r="V38" i="5"/>
  <c r="W38" i="5"/>
  <c r="X38" i="5"/>
  <c r="O38" i="5"/>
  <c r="P38" i="5"/>
  <c r="P31" i="5"/>
  <c r="S31" i="5"/>
  <c r="Q31" i="5"/>
  <c r="R31" i="5"/>
  <c r="U31" i="5"/>
  <c r="V31" i="5"/>
  <c r="W31" i="5"/>
  <c r="X31" i="5"/>
  <c r="O31" i="5"/>
  <c r="U43" i="5"/>
  <c r="V43" i="5"/>
  <c r="W43" i="5"/>
  <c r="X43" i="5"/>
  <c r="O43" i="5"/>
  <c r="P43" i="5"/>
  <c r="Q43" i="5"/>
  <c r="R43" i="5"/>
  <c r="S43" i="5"/>
  <c r="O42" i="5"/>
  <c r="P42" i="5"/>
  <c r="Q42" i="5"/>
  <c r="R42" i="5"/>
  <c r="S42" i="5"/>
  <c r="U42" i="5"/>
  <c r="V42" i="5"/>
  <c r="W42" i="5"/>
  <c r="X42" i="5"/>
  <c r="O39" i="5"/>
  <c r="P39" i="5"/>
  <c r="Q39" i="5"/>
  <c r="R39" i="5"/>
  <c r="S39" i="5"/>
  <c r="U39" i="5"/>
  <c r="V39" i="5"/>
  <c r="W39" i="5"/>
  <c r="X39" i="5"/>
  <c r="O46" i="5"/>
  <c r="P46" i="5"/>
  <c r="Q46" i="5"/>
  <c r="R46" i="5"/>
  <c r="V46" i="5"/>
  <c r="X46" i="5"/>
  <c r="S46" i="5"/>
  <c r="U46" i="5"/>
  <c r="W46" i="5"/>
  <c r="R45" i="5"/>
  <c r="S45" i="5"/>
  <c r="U45" i="5"/>
  <c r="V45" i="5"/>
  <c r="W45" i="5"/>
  <c r="X45" i="5"/>
  <c r="O45" i="5"/>
  <c r="P45" i="5"/>
  <c r="Q45" i="5"/>
  <c r="S53" i="5"/>
  <c r="U53" i="5"/>
  <c r="V53" i="5"/>
  <c r="W53" i="5"/>
  <c r="X53" i="5"/>
  <c r="P53" i="5"/>
  <c r="Q53" i="5"/>
  <c r="R53" i="5"/>
  <c r="O53" i="5"/>
  <c r="O54" i="5"/>
  <c r="P54" i="5"/>
  <c r="Q54" i="5"/>
  <c r="R54" i="5"/>
  <c r="S54" i="5"/>
  <c r="U54" i="5"/>
  <c r="V54" i="5"/>
  <c r="W54" i="5"/>
  <c r="X54" i="5"/>
  <c r="O21" i="5"/>
  <c r="P21" i="5"/>
  <c r="Q21" i="5"/>
  <c r="R21" i="5"/>
  <c r="S21" i="5"/>
  <c r="U21" i="5"/>
  <c r="V21" i="5"/>
  <c r="W21" i="5"/>
  <c r="X21" i="5"/>
  <c r="O10" i="5"/>
  <c r="P10" i="5"/>
  <c r="Q10" i="5"/>
  <c r="R10" i="5"/>
  <c r="S10" i="5"/>
  <c r="U10" i="5"/>
  <c r="V10" i="5"/>
  <c r="W10" i="5"/>
  <c r="X10" i="5"/>
  <c r="O57" i="5"/>
  <c r="P57" i="5"/>
  <c r="Q57" i="5"/>
  <c r="R57" i="5"/>
  <c r="S57" i="5"/>
  <c r="U57" i="5"/>
  <c r="V57" i="5"/>
  <c r="W57" i="5"/>
  <c r="X57" i="5"/>
  <c r="W70" i="5"/>
  <c r="O70" i="5"/>
  <c r="P70" i="5"/>
  <c r="Q70" i="5"/>
  <c r="R70" i="5"/>
  <c r="S70" i="5"/>
  <c r="U70" i="5"/>
  <c r="V70" i="5"/>
  <c r="X70" i="5"/>
  <c r="V63" i="5"/>
  <c r="O63" i="5"/>
  <c r="P63" i="5"/>
  <c r="Q63" i="5"/>
  <c r="R63" i="5"/>
  <c r="S63" i="5"/>
  <c r="U63" i="5"/>
  <c r="W63" i="5"/>
  <c r="X63" i="5"/>
  <c r="S36" i="5"/>
  <c r="U36" i="5"/>
  <c r="V36" i="5"/>
  <c r="W36" i="5"/>
  <c r="X36" i="5"/>
  <c r="O36" i="5"/>
  <c r="P36" i="5"/>
  <c r="Q36" i="5"/>
  <c r="R36" i="5"/>
  <c r="O73" i="5"/>
  <c r="P73" i="5"/>
  <c r="Q73" i="5"/>
  <c r="R73" i="5"/>
  <c r="U73" i="5"/>
  <c r="S73" i="5"/>
  <c r="V73" i="5"/>
  <c r="W73" i="5"/>
  <c r="X73" i="5"/>
  <c r="W58" i="5"/>
  <c r="X58" i="5"/>
  <c r="O58" i="5"/>
  <c r="P58" i="5"/>
  <c r="Q58" i="5"/>
  <c r="R58" i="5"/>
  <c r="S58" i="5"/>
  <c r="U58" i="5"/>
  <c r="V58" i="5"/>
  <c r="U27" i="5"/>
  <c r="V27" i="5"/>
  <c r="X27" i="5"/>
  <c r="W27" i="5"/>
  <c r="O27" i="5"/>
  <c r="P27" i="5"/>
  <c r="Q27" i="5"/>
  <c r="R27" i="5"/>
  <c r="S27" i="5"/>
  <c r="O17" i="5"/>
  <c r="S17" i="5"/>
  <c r="P17" i="5"/>
  <c r="Q17" i="5"/>
  <c r="R17" i="5"/>
  <c r="U17" i="5"/>
  <c r="V17" i="5"/>
  <c r="W17" i="5"/>
  <c r="X17" i="5"/>
  <c r="O37" i="5"/>
  <c r="P37" i="5"/>
  <c r="Q37" i="5"/>
  <c r="R37" i="5"/>
  <c r="S37" i="5"/>
  <c r="U37" i="5"/>
  <c r="V37" i="5"/>
  <c r="W37" i="5"/>
  <c r="X37" i="5"/>
  <c r="Q52" i="5"/>
  <c r="P52" i="5"/>
  <c r="R52" i="5"/>
  <c r="S52" i="5"/>
  <c r="U52" i="5"/>
  <c r="V52" i="5"/>
  <c r="W52" i="5"/>
  <c r="X52" i="5"/>
  <c r="O52" i="5"/>
  <c r="B29" i="7"/>
  <c r="D18" i="7" l="1"/>
  <c r="C18" i="7" s="1" a="1"/>
  <c r="C18" i="7" s="1"/>
  <c r="C20" i="6" s="1"/>
  <c r="Z34" i="5"/>
  <c r="Z5" i="5"/>
  <c r="Y5" i="5"/>
  <c r="Y34" i="5"/>
  <c r="Z9" i="5"/>
  <c r="Z14" i="5"/>
  <c r="Y14" i="5"/>
  <c r="Y9" i="5"/>
  <c r="Z45" i="5"/>
  <c r="Z39" i="5"/>
  <c r="Z56" i="5"/>
  <c r="Z65" i="5"/>
  <c r="Z7" i="5"/>
  <c r="Z31" i="5"/>
  <c r="Z64" i="5"/>
  <c r="Z20" i="5"/>
  <c r="Z41" i="5"/>
  <c r="Z25" i="5"/>
  <c r="Z22" i="5"/>
  <c r="Z52" i="5"/>
  <c r="Z66" i="5"/>
  <c r="Z15" i="5"/>
  <c r="Z36" i="5"/>
  <c r="Z13" i="5"/>
  <c r="Z72" i="5"/>
  <c r="Z24" i="5"/>
  <c r="Z55" i="5"/>
  <c r="Z60" i="5"/>
  <c r="Z4" i="5"/>
  <c r="Z16" i="5"/>
  <c r="Z28" i="5"/>
  <c r="Z67" i="5"/>
  <c r="Z23" i="5"/>
  <c r="Z61" i="5"/>
  <c r="Z58" i="5"/>
  <c r="Z21" i="5"/>
  <c r="Z27" i="5"/>
  <c r="Z6" i="5"/>
  <c r="Z30" i="5"/>
  <c r="Z47" i="5"/>
  <c r="Z70" i="5"/>
  <c r="Z46" i="5"/>
  <c r="Z51" i="5"/>
  <c r="Z49" i="5"/>
  <c r="Z3" i="5"/>
  <c r="Z19" i="5"/>
  <c r="Z71" i="5"/>
  <c r="Z50" i="5"/>
  <c r="Z42" i="5"/>
  <c r="Z32" i="5"/>
  <c r="Z11" i="5"/>
  <c r="Z29" i="5"/>
  <c r="Z10" i="5"/>
  <c r="Z48" i="5"/>
  <c r="Z57" i="5"/>
  <c r="Z37" i="5"/>
  <c r="Z69" i="5"/>
  <c r="Z8" i="5"/>
  <c r="Z73" i="5"/>
  <c r="Z54" i="5"/>
  <c r="Z18" i="5"/>
  <c r="Z33" i="5"/>
  <c r="Z44" i="5"/>
  <c r="Z53" i="5"/>
  <c r="Z38" i="5"/>
  <c r="Z35" i="5"/>
  <c r="Z26" i="5"/>
  <c r="Z12" i="5"/>
  <c r="Z63" i="5"/>
  <c r="Z43" i="5"/>
  <c r="Z68" i="5"/>
  <c r="Z59" i="5"/>
  <c r="Z17" i="5"/>
  <c r="Z40" i="5"/>
  <c r="Z62" i="5"/>
  <c r="Y25" i="5"/>
  <c r="Y61" i="5"/>
  <c r="Y12" i="5"/>
  <c r="Y20" i="5"/>
  <c r="Y64" i="5"/>
  <c r="Y48" i="5"/>
  <c r="Y13" i="5"/>
  <c r="Y63" i="5"/>
  <c r="Y27" i="5"/>
  <c r="Y31" i="5"/>
  <c r="Y55" i="5"/>
  <c r="Y60" i="5"/>
  <c r="Y51" i="5"/>
  <c r="Y53" i="5"/>
  <c r="Y69" i="5"/>
  <c r="Y59" i="5"/>
  <c r="Y8" i="5"/>
  <c r="Y39" i="5"/>
  <c r="Y57" i="5"/>
  <c r="Y21" i="5"/>
  <c r="Y4" i="5"/>
  <c r="Y56" i="5"/>
  <c r="Y67" i="5"/>
  <c r="Y50" i="5"/>
  <c r="Y15" i="5"/>
  <c r="Y72" i="5"/>
  <c r="Y28" i="5"/>
  <c r="Y40" i="5"/>
  <c r="Y62" i="5"/>
  <c r="Y24" i="5"/>
  <c r="Y65" i="5"/>
  <c r="Y42" i="5"/>
  <c r="Y16" i="5"/>
  <c r="Y7" i="5"/>
  <c r="Y10" i="5"/>
  <c r="Y35" i="5"/>
  <c r="Y70" i="5"/>
  <c r="Y45" i="5"/>
  <c r="Y6" i="5"/>
  <c r="Y41" i="5"/>
  <c r="Y11" i="5"/>
  <c r="Y30" i="5"/>
  <c r="Y23" i="5"/>
  <c r="Y46" i="5"/>
  <c r="Y3" i="5"/>
  <c r="Y22" i="5"/>
  <c r="Y18" i="5"/>
  <c r="Y29" i="5"/>
  <c r="Y17" i="5"/>
  <c r="Y19" i="5"/>
  <c r="Y43" i="5"/>
  <c r="Y32" i="5"/>
  <c r="Y47" i="5"/>
  <c r="Y54" i="5"/>
  <c r="Y49" i="5"/>
  <c r="Y37" i="5"/>
  <c r="Y58" i="5"/>
  <c r="Y73" i="5"/>
  <c r="Y38" i="5"/>
  <c r="Y44" i="5"/>
  <c r="Y71" i="5"/>
  <c r="Y52" i="5"/>
  <c r="Y36" i="5"/>
  <c r="Y33" i="5"/>
  <c r="Y68" i="5"/>
  <c r="Y66" i="5"/>
  <c r="Y26" i="5"/>
  <c r="V2" i="5"/>
  <c r="W2" i="5"/>
  <c r="X2" i="5"/>
  <c r="O2" i="5"/>
  <c r="D13" i="7" s="1"/>
  <c r="C13" i="7" s="1" a="1"/>
  <c r="C13" i="7" s="1"/>
  <c r="P2" i="5"/>
  <c r="D14" i="7" s="1"/>
  <c r="C14" i="7" s="1" a="1"/>
  <c r="C14" i="7" s="1"/>
  <c r="Q2" i="5"/>
  <c r="D15" i="7" s="1"/>
  <c r="C15" i="7" s="1" a="1"/>
  <c r="C15" i="7" s="1"/>
  <c r="R2" i="5"/>
  <c r="D16" i="7" s="1"/>
  <c r="C16" i="7" s="1" a="1"/>
  <c r="C16" i="7" s="1"/>
  <c r="S2" i="5"/>
  <c r="D17" i="7" s="1"/>
  <c r="C17" i="7" s="1" a="1"/>
  <c r="C17" i="7" s="1"/>
  <c r="U2" i="5"/>
  <c r="G45" i="7" l="1"/>
  <c r="G43" i="7"/>
  <c r="G46" i="7"/>
  <c r="G42" i="7"/>
  <c r="G44" i="7"/>
  <c r="D19" i="7"/>
  <c r="C9" i="6"/>
  <c r="C17" i="6"/>
  <c r="C21" i="6"/>
  <c r="C14" i="6"/>
  <c r="Z2" i="5"/>
  <c r="Y2" i="5"/>
  <c r="C19" i="7" l="1" a="1"/>
  <c r="C19" i="7" s="1"/>
  <c r="C22" i="6" s="1"/>
  <c r="D45" i="7"/>
  <c r="D46" i="7"/>
  <c r="D44" i="7"/>
  <c r="D42" i="7"/>
  <c r="D43" i="7"/>
  <c r="E44" i="7"/>
  <c r="E43" i="7"/>
  <c r="E42" i="7"/>
  <c r="E46" i="7"/>
  <c r="E45" i="7"/>
  <c r="F45" i="7"/>
  <c r="F43" i="7"/>
  <c r="F46" i="7"/>
  <c r="F42" i="7"/>
  <c r="F44" i="7"/>
  <c r="G32" i="7"/>
  <c r="F32" i="7"/>
  <c r="D22" i="7"/>
  <c r="D23" i="7"/>
  <c r="D24" i="7"/>
  <c r="D25" i="7"/>
  <c r="D33" i="7"/>
  <c r="G35" i="7"/>
  <c r="D35" i="7"/>
  <c r="D32" i="7"/>
  <c r="D31" i="7"/>
  <c r="D34" i="7"/>
  <c r="G33" i="7"/>
  <c r="F33" i="7"/>
  <c r="F31" i="7"/>
  <c r="F35" i="7"/>
  <c r="G31" i="7"/>
  <c r="F34" i="7"/>
  <c r="G34" i="7"/>
  <c r="V26" i="6"/>
  <c r="W27" i="6"/>
  <c r="E31" i="7"/>
  <c r="E33" i="7"/>
  <c r="E32" i="7"/>
  <c r="E35" i="7"/>
  <c r="E34" i="7"/>
  <c r="C5" i="6"/>
  <c r="C25" i="7" l="1" a="1"/>
  <c r="C25" i="7" s="1"/>
  <c r="D26" i="6" s="1"/>
  <c r="C24" i="7" a="1"/>
  <c r="C24" i="7" s="1"/>
  <c r="D25" i="6" s="1"/>
  <c r="C23" i="7" a="1"/>
  <c r="C23" i="7" s="1"/>
  <c r="D24" i="6" s="1"/>
  <c r="C22" i="7" a="1"/>
  <c r="C22" i="7" s="1"/>
  <c r="D23" i="6" s="1"/>
  <c r="C42" i="7"/>
  <c r="I42" i="7" s="1"/>
  <c r="C43" i="7"/>
  <c r="I43" i="7" s="1"/>
  <c r="C45" i="7"/>
  <c r="I45" i="7" s="1"/>
  <c r="C46" i="7"/>
  <c r="C44" i="7"/>
  <c r="I44" i="7" s="1"/>
  <c r="E47" i="7"/>
  <c r="E48" i="7" s="1"/>
  <c r="D47" i="7"/>
  <c r="D48" i="7" s="1"/>
  <c r="G47" i="7"/>
  <c r="G48" i="7" s="1"/>
  <c r="F47" i="7"/>
  <c r="F48" i="7" s="1"/>
  <c r="D36" i="7"/>
  <c r="D37" i="7" s="1"/>
  <c r="D62" i="7" s="1"/>
  <c r="F36" i="7"/>
  <c r="F37" i="7" s="1"/>
  <c r="F62" i="7" s="1"/>
  <c r="G36" i="7"/>
  <c r="G37" i="7" s="1"/>
  <c r="G62" i="7" s="1"/>
  <c r="T59" i="6"/>
  <c r="T58" i="6"/>
  <c r="T57" i="6"/>
  <c r="T55" i="6"/>
  <c r="T56" i="6"/>
  <c r="T54" i="6"/>
  <c r="T53" i="6"/>
  <c r="T52" i="6"/>
  <c r="T51" i="6"/>
  <c r="T50" i="6"/>
  <c r="E36" i="7"/>
  <c r="E37" i="7" s="1"/>
  <c r="E62" i="7" s="1"/>
  <c r="C33" i="7"/>
  <c r="I33" i="7" s="1"/>
  <c r="C34" i="7"/>
  <c r="I34" i="7" s="1"/>
  <c r="C32" i="7"/>
  <c r="I32" i="7" s="1"/>
  <c r="C31" i="7"/>
  <c r="I31" i="7" s="1"/>
  <c r="C35" i="7"/>
  <c r="I35" i="7" s="1"/>
  <c r="H46" i="7" l="1"/>
  <c r="I46" i="7" s="1"/>
  <c r="D27" i="6"/>
  <c r="T60" i="6"/>
  <c r="T62" i="6" s="1"/>
  <c r="I36" i="7"/>
  <c r="I37" i="7" s="1"/>
  <c r="C36" i="7"/>
  <c r="C37" i="7" s="1"/>
  <c r="C62" i="7" s="1"/>
  <c r="K62" i="7" l="1"/>
  <c r="I40" i="7"/>
  <c r="H47" i="7"/>
  <c r="I38" i="7"/>
  <c r="C47" i="7"/>
  <c r="C48" i="7" s="1"/>
  <c r="I47" i="7"/>
  <c r="I48" i="7" s="1"/>
  <c r="J40" i="7" s="1"/>
  <c r="I49" i="7" l="1"/>
  <c r="J49" i="7" s="1"/>
  <c r="L62" i="7"/>
  <c r="J48" i="7"/>
  <c r="A73" i="3"/>
  <c r="A72" i="3"/>
  <c r="A71" i="3"/>
  <c r="A70" i="3"/>
  <c r="A69" i="3"/>
  <c r="A68" i="3"/>
  <c r="A67" i="3"/>
  <c r="A66" i="3"/>
  <c r="A65" i="3"/>
  <c r="A64" i="3"/>
  <c r="A63" i="3"/>
  <c r="A62" i="3"/>
  <c r="A61" i="3"/>
  <c r="A60" i="3"/>
  <c r="A59" i="3"/>
  <c r="A58" i="3"/>
  <c r="A57" i="3"/>
  <c r="A56" i="3"/>
  <c r="A55" i="3"/>
  <c r="A54" i="3"/>
  <c r="A53" i="3"/>
  <c r="A52" i="3"/>
  <c r="A51" i="3"/>
  <c r="A50" i="3"/>
  <c r="A49" i="3"/>
  <c r="A48" i="3"/>
  <c r="A47" i="3"/>
  <c r="A46" i="3"/>
  <c r="A45" i="3"/>
  <c r="A44" i="3"/>
  <c r="A43" i="3"/>
  <c r="A42" i="3"/>
  <c r="A41" i="3"/>
  <c r="A40" i="3"/>
  <c r="A39" i="3"/>
  <c r="A38" i="3"/>
  <c r="A37" i="3"/>
  <c r="A36" i="3"/>
  <c r="A35" i="3"/>
  <c r="A34" i="3"/>
  <c r="A33" i="3"/>
  <c r="A32" i="3"/>
  <c r="A31" i="3"/>
  <c r="A30" i="3"/>
  <c r="A29" i="3"/>
  <c r="A28" i="3"/>
  <c r="A27" i="3"/>
  <c r="A26" i="3"/>
  <c r="A25" i="3"/>
  <c r="A24" i="3"/>
  <c r="A23" i="3"/>
  <c r="A22" i="3"/>
  <c r="A21" i="3"/>
  <c r="A20" i="3"/>
  <c r="A19" i="3"/>
  <c r="A18" i="3"/>
  <c r="A17" i="3"/>
  <c r="A16" i="3"/>
  <c r="A15" i="3"/>
  <c r="A14" i="3"/>
  <c r="A13" i="3"/>
  <c r="A12" i="3"/>
  <c r="A11" i="3"/>
  <c r="A10" i="3"/>
  <c r="A9" i="3"/>
  <c r="A8" i="3"/>
  <c r="A7" i="3"/>
  <c r="A6" i="3"/>
  <c r="A5" i="3"/>
  <c r="A4" i="3"/>
  <c r="A3" i="3"/>
</calcChain>
</file>

<file path=xl/comments1.xml><?xml version="1.0" encoding="utf-8"?>
<comments xmlns="http://schemas.openxmlformats.org/spreadsheetml/2006/main">
  <authors>
    <author>Love Goyal</author>
  </authors>
  <commentList>
    <comment ref="D12" authorId="0" shapeId="0">
      <text>
        <r>
          <rPr>
            <b/>
            <sz val="9"/>
            <color indexed="81"/>
            <rFont val="Tahoma"/>
            <family val="2"/>
          </rPr>
          <t>Love Goyal:</t>
        </r>
        <r>
          <rPr>
            <sz val="9"/>
            <color indexed="81"/>
            <rFont val="Tahoma"/>
            <family val="2"/>
          </rPr>
          <t xml:space="preserve">
GREET Inputs of fuel shares are represented by MWh purchsed by each resource type</t>
        </r>
      </text>
    </comment>
    <comment ref="D21" authorId="0" shapeId="0">
      <text>
        <r>
          <rPr>
            <b/>
            <sz val="9"/>
            <color indexed="81"/>
            <rFont val="Tahoma"/>
            <family val="2"/>
          </rPr>
          <t>Love Goyal:</t>
        </r>
        <r>
          <rPr>
            <sz val="9"/>
            <color indexed="81"/>
            <rFont val="Tahoma"/>
            <family val="2"/>
          </rPr>
          <t xml:space="preserve">
GREET Inputs of fuel shares are represented by MWh purchsed by each resource type</t>
        </r>
      </text>
    </comment>
  </commentList>
</comments>
</file>

<file path=xl/comments2.xml><?xml version="1.0" encoding="utf-8"?>
<comments xmlns="http://schemas.openxmlformats.org/spreadsheetml/2006/main">
  <authors>
    <author>Love Goyal</author>
  </authors>
  <commentList>
    <comment ref="C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D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E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F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G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H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I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J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K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L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M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N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O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P1" authorId="0" shapeId="0">
      <text>
        <r>
          <rPr>
            <b/>
            <sz val="9"/>
            <color indexed="81"/>
            <rFont val="Tahoma"/>
            <family val="2"/>
          </rPr>
          <t>Love Goyal:</t>
        </r>
        <r>
          <rPr>
            <sz val="9"/>
            <color indexed="81"/>
            <rFont val="Tahoma"/>
            <family val="2"/>
          </rPr>
          <t xml:space="preserve">
Sum of "Total Claims on Plants (Specified) MWh" column by Claimant ID and fuel type</t>
        </r>
      </text>
    </comment>
    <comment ref="Q1" authorId="0" shapeId="0">
      <text>
        <r>
          <rPr>
            <b/>
            <sz val="9"/>
            <color indexed="81"/>
            <rFont val="Tahoma"/>
            <family val="2"/>
          </rPr>
          <t>Love Goyal:</t>
        </r>
        <r>
          <rPr>
            <sz val="9"/>
            <color indexed="81"/>
            <rFont val="Tahoma"/>
            <family val="2"/>
          </rPr>
          <t xml:space="preserve">
Sum of "Unspecified Purchases MWh" column by Claimant ID</t>
        </r>
      </text>
    </comment>
    <comment ref="R1" authorId="0" shapeId="0">
      <text>
        <r>
          <rPr>
            <b/>
            <sz val="9"/>
            <color indexed="81"/>
            <rFont val="Tahoma"/>
            <family val="2"/>
          </rPr>
          <t>Love Goyal:</t>
        </r>
        <r>
          <rPr>
            <sz val="9"/>
            <color indexed="81"/>
            <rFont val="Tahoma"/>
            <family val="2"/>
          </rPr>
          <t xml:space="preserve">
Sum of "BPA Unspecified Purchases MWh" column by Claimant ID</t>
        </r>
      </text>
    </comment>
  </commentList>
</comments>
</file>

<file path=xl/comments3.xml><?xml version="1.0" encoding="utf-8"?>
<comments xmlns="http://schemas.openxmlformats.org/spreadsheetml/2006/main">
  <authors>
    <author>Michael Wang</author>
    <author>jhan</author>
    <author>Love Goyal</author>
    <author>Wang2</author>
  </authors>
  <commentList>
    <comment ref="C4" authorId="0" shapeId="0">
      <text>
        <r>
          <rPr>
            <sz val="8"/>
            <color indexed="81"/>
            <rFont val="Tahoma"/>
            <family val="2"/>
          </rPr>
          <t>This generation mix is for calculating energy use and emissions of electricity generation for use in EVs, grid operations of charge-depleting HEVs, and electrolysis hydrogen.</t>
        </r>
      </text>
    </comment>
    <comment ref="B18" authorId="1" shapeId="0">
      <text>
        <r>
          <rPr>
            <sz val="9"/>
            <color indexed="81"/>
            <rFont val="Tahoma"/>
            <family val="2"/>
          </rPr>
          <t>Assuming 20% moisture in biomass feedstock</t>
        </r>
      </text>
    </comment>
    <comment ref="B19" authorId="1" shapeId="0">
      <text>
        <r>
          <rPr>
            <sz val="9"/>
            <color indexed="81"/>
            <rFont val="Tahoma"/>
            <family val="2"/>
          </rPr>
          <t>Assuming 20% moisture in biomass feedstock</t>
        </r>
      </text>
    </comment>
    <comment ref="E21" authorId="0" shapeId="0">
      <text>
        <r>
          <rPr>
            <sz val="8"/>
            <color indexed="81"/>
            <rFont val="Tahoma"/>
            <family val="2"/>
          </rPr>
          <t xml:space="preserve">The efficiency of 100% means that Btu accounting starts from Btu contained in electricity. The thermal efficiency of electricity generation in nuclear power plants (LWR) is 35%.
</t>
        </r>
      </text>
    </comment>
    <comment ref="B32" authorId="2" shapeId="0">
      <text>
        <r>
          <rPr>
            <b/>
            <sz val="9"/>
            <color indexed="81"/>
            <rFont val="Tahoma"/>
            <family val="2"/>
          </rPr>
          <t>Love Goyal:</t>
        </r>
        <r>
          <rPr>
            <sz val="9"/>
            <color indexed="81"/>
            <rFont val="Tahoma"/>
            <family val="2"/>
          </rPr>
          <t xml:space="preserve">
Based on WA-GREET for WACC Region
Factors saved on Electric!V209</t>
        </r>
      </text>
    </comment>
    <comment ref="C32" authorId="2" shapeId="0">
      <text>
        <r>
          <rPr>
            <b/>
            <sz val="9"/>
            <color indexed="81"/>
            <rFont val="Tahoma"/>
            <family val="2"/>
          </rPr>
          <t>Love Goyal:</t>
        </r>
        <r>
          <rPr>
            <sz val="9"/>
            <color indexed="81"/>
            <rFont val="Tahoma"/>
            <family val="2"/>
          </rPr>
          <t xml:space="preserve">
Petroleum!$B
269*Petroleum!$I$262+Petroleum!$I269</t>
        </r>
      </text>
    </comment>
    <comment ref="D32" authorId="2" shapeId="0">
      <text>
        <r>
          <rPr>
            <b/>
            <sz val="9"/>
            <color indexed="81"/>
            <rFont val="Tahoma"/>
            <family val="2"/>
          </rPr>
          <t>Love Goyal:</t>
        </r>
        <r>
          <rPr>
            <sz val="9"/>
            <color indexed="81"/>
            <rFont val="Tahoma"/>
            <family val="2"/>
          </rPr>
          <t xml:space="preserve">
NG!C91:101</t>
        </r>
      </text>
    </comment>
    <comment ref="E32" authorId="2" shapeId="0">
      <text>
        <r>
          <rPr>
            <b/>
            <sz val="9"/>
            <color indexed="81"/>
            <rFont val="Tahoma"/>
            <family val="2"/>
          </rPr>
          <t>Love Goyal:</t>
        </r>
        <r>
          <rPr>
            <sz val="9"/>
            <color indexed="81"/>
            <rFont val="Tahoma"/>
            <family val="2"/>
          </rPr>
          <t xml:space="preserve">
Coal!B78:B88</t>
        </r>
      </text>
    </comment>
    <comment ref="F32" authorId="2" shapeId="0">
      <text>
        <r>
          <rPr>
            <b/>
            <sz val="9"/>
            <color indexed="81"/>
            <rFont val="Tahoma"/>
            <family val="2"/>
          </rPr>
          <t>Love Goyal:</t>
        </r>
        <r>
          <rPr>
            <sz val="9"/>
            <color indexed="81"/>
            <rFont val="Tahoma"/>
            <family val="2"/>
          </rPr>
          <t xml:space="preserve">
=EtOH!$DW461/Fuel_Specs!$B$80*1e6</t>
        </r>
      </text>
    </comment>
    <comment ref="G32" authorId="2" shapeId="0">
      <text>
        <r>
          <rPr>
            <b/>
            <sz val="9"/>
            <color indexed="81"/>
            <rFont val="Tahoma"/>
            <family val="2"/>
          </rPr>
          <t>Love Goyal:</t>
        </r>
        <r>
          <rPr>
            <sz val="9"/>
            <color indexed="81"/>
            <rFont val="Tahoma"/>
            <family val="2"/>
          </rPr>
          <t xml:space="preserve">
=Uranium!$B93/(Electric!$B$12*1000*kWh2mmBTU)</t>
        </r>
      </text>
    </comment>
    <comment ref="K32" authorId="2" shapeId="0">
      <text>
        <r>
          <rPr>
            <b/>
            <sz val="9"/>
            <color indexed="81"/>
            <rFont val="Tahoma"/>
            <family val="2"/>
          </rPr>
          <t>Love Goyal:</t>
        </r>
        <r>
          <rPr>
            <sz val="9"/>
            <color indexed="81"/>
            <rFont val="Tahoma"/>
            <family val="2"/>
          </rPr>
          <t xml:space="preserve">
EF!$BG4</t>
        </r>
      </text>
    </comment>
    <comment ref="C47" authorId="0" shapeId="0">
      <text>
        <r>
          <rPr>
            <sz val="8"/>
            <color indexed="81"/>
            <rFont val="Arial"/>
            <family val="2"/>
          </rPr>
          <t>Factors extracted from corresponding column in the Table Electric!R87 except biogas</t>
        </r>
      </text>
    </comment>
    <comment ref="M58" authorId="3" shapeId="0">
      <text>
        <r>
          <rPr>
            <sz val="8"/>
            <color indexed="81"/>
            <rFont val="Tahoma"/>
            <family val="2"/>
          </rPr>
          <t xml:space="preserve">GREET-calculated emission factors.
</t>
        </r>
      </text>
    </comment>
    <comment ref="M59" authorId="3" shapeId="0">
      <text>
        <r>
          <rPr>
            <sz val="8"/>
            <color indexed="81"/>
            <rFont val="Tahoma"/>
            <family val="2"/>
          </rPr>
          <t xml:space="preserve">GREET-calculated emission factors.
</t>
        </r>
      </text>
    </comment>
    <comment ref="L61" authorId="0" shapeId="0">
      <text>
        <r>
          <rPr>
            <sz val="8"/>
            <color indexed="81"/>
            <rFont val="Tahoma"/>
            <family val="2"/>
          </rPr>
          <t>This is the amount of CO2 in burnt biomass that is from the atmosphere.</t>
        </r>
      </text>
    </comment>
    <comment ref="M61" authorId="0" shapeId="0">
      <text>
        <r>
          <rPr>
            <sz val="8"/>
            <color indexed="81"/>
            <rFont val="Tahoma"/>
            <family val="2"/>
          </rPr>
          <t>This is the amount of CO2 in burnt biomass that is from the atmosphere.</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<sst xmlns="http://schemas.openxmlformats.org/spreadsheetml/2006/main" count="3440" uniqueCount="363">
  <si>
    <r>
      <rPr>
        <b/>
        <sz val="11"/>
        <rFont val="Calibri"/>
        <family val="2"/>
      </rPr>
      <t>Report Year</t>
    </r>
  </si>
  <si>
    <r>
      <rPr>
        <b/>
        <sz val="11"/>
        <rFont val="Calibri"/>
        <family val="2"/>
      </rPr>
      <t>Customer Served State</t>
    </r>
  </si>
  <si>
    <r>
      <rPr>
        <b/>
        <sz val="11"/>
        <rFont val="Calibri"/>
        <family val="2"/>
      </rPr>
      <t>Claimant ID</t>
    </r>
  </si>
  <si>
    <r>
      <rPr>
        <b/>
        <sz val="11"/>
        <rFont val="Calibri"/>
        <family val="2"/>
      </rPr>
      <t>Claimant Name</t>
    </r>
  </si>
  <si>
    <r>
      <rPr>
        <b/>
        <sz val="11"/>
        <rFont val="Calibri"/>
        <family val="2"/>
      </rPr>
      <t>Fuel Type Category Name</t>
    </r>
  </si>
  <si>
    <r>
      <rPr>
        <b/>
        <sz val="11"/>
        <rFont val="Calibri"/>
        <family val="2"/>
      </rPr>
      <t>BPA Unspecified Purchases MWh</t>
    </r>
  </si>
  <si>
    <r>
      <rPr>
        <b/>
        <sz val="11"/>
        <rFont val="Calibri"/>
        <family val="2"/>
      </rPr>
      <t>BPA Claims on Plants MWh</t>
    </r>
  </si>
  <si>
    <r>
      <rPr>
        <b/>
        <sz val="11"/>
        <rFont val="Calibri"/>
        <family val="2"/>
      </rPr>
      <t>Total BPA MWh</t>
    </r>
  </si>
  <si>
    <r>
      <rPr>
        <b/>
        <sz val="11"/>
        <rFont val="Calibri"/>
        <family val="2"/>
      </rPr>
      <t>Adjusted WA PacifiCorp</t>
    </r>
  </si>
  <si>
    <r>
      <rPr>
        <b/>
        <sz val="11"/>
        <rFont val="Calibri"/>
        <family val="2"/>
      </rPr>
      <t>Unspecified Purchases MWh</t>
    </r>
  </si>
  <si>
    <r>
      <rPr>
        <b/>
        <sz val="11"/>
        <rFont val="Calibri"/>
        <family val="2"/>
      </rPr>
      <t>Plant Claims MWh</t>
    </r>
  </si>
  <si>
    <r>
      <rPr>
        <b/>
        <sz val="11"/>
        <rFont val="Calibri"/>
        <family val="2"/>
      </rPr>
      <t>Total Unspecified Purchases MWh</t>
    </r>
  </si>
  <si>
    <r>
      <rPr>
        <b/>
        <sz val="11"/>
        <rFont val="Calibri"/>
        <family val="2"/>
      </rPr>
      <t>Total Claims on Plants (Specified) MWh</t>
    </r>
  </si>
  <si>
    <r>
      <rPr>
        <b/>
        <sz val="11"/>
        <rFont val="Calibri"/>
        <family val="2"/>
      </rPr>
      <t>Total MWh</t>
    </r>
  </si>
  <si>
    <r>
      <rPr>
        <b/>
        <sz val="11"/>
        <rFont val="Calibri"/>
        <family val="2"/>
      </rPr>
      <t>Percent Fuel Type Share</t>
    </r>
  </si>
  <si>
    <t>WA</t>
  </si>
  <si>
    <t>Alder Mutual Light</t>
  </si>
  <si>
    <t>Biogas</t>
  </si>
  <si>
    <t>Biomass</t>
  </si>
  <si>
    <t>Coal</t>
  </si>
  <si>
    <t>Geothermal</t>
  </si>
  <si>
    <t>Hydro</t>
  </si>
  <si>
    <t>Natural Gas</t>
  </si>
  <si>
    <t>Nuclear</t>
  </si>
  <si>
    <t>Other Biogenic</t>
  </si>
  <si>
    <t>Other Non-Biogenic</t>
  </si>
  <si>
    <t>Petroleum</t>
  </si>
  <si>
    <t>Solar</t>
  </si>
  <si>
    <t>Unknown</t>
  </si>
  <si>
    <t>Waste</t>
  </si>
  <si>
    <t>Wind</t>
  </si>
  <si>
    <t>Benton County PUD #1</t>
  </si>
  <si>
    <t>Benton Rural Electric Assn</t>
  </si>
  <si>
    <t>Big Bend Electric Coop</t>
  </si>
  <si>
    <t>City of Blaine</t>
  </si>
  <si>
    <t>Centralia City Light</t>
  </si>
  <si>
    <t>Chelan County PUD #1</t>
  </si>
  <si>
    <t>Cheney Light Department</t>
  </si>
  <si>
    <t>Chewelah Electric Department</t>
  </si>
  <si>
    <t>Clallam County PUD #1</t>
  </si>
  <si>
    <t>Clark County PUD #1</t>
  </si>
  <si>
    <t>Clearwater Power (WA)</t>
  </si>
  <si>
    <t>Columbia Rural Electric Assn (WA)</t>
  </si>
  <si>
    <t>Coulee Dam, Town of</t>
  </si>
  <si>
    <t>Cowlitz County PUD #1</t>
  </si>
  <si>
    <t>Douglas County PUD #1</t>
  </si>
  <si>
    <t>Eatonville Electric Department</t>
  </si>
  <si>
    <t>Elmhurst Mutual Power &amp; Light</t>
  </si>
  <si>
    <t>Ellensburg Electric Division</t>
  </si>
  <si>
    <t>Ferry County PUD #1</t>
  </si>
  <si>
    <t>Franklin County PUD #1</t>
  </si>
  <si>
    <t>Grays Harbor County PUD #1</t>
  </si>
  <si>
    <t>Inland Power &amp; Light</t>
  </si>
  <si>
    <t>Kittitas County PUD #1</t>
  </si>
  <si>
    <t>Klickitat County PUD #1</t>
  </si>
  <si>
    <t>Kootenai Electric Coop</t>
  </si>
  <si>
    <t>Lakeview Light &amp; Power</t>
  </si>
  <si>
    <t>Lewis County PUD #1</t>
  </si>
  <si>
    <t>McCleary Light &amp; Power</t>
  </si>
  <si>
    <t>Milton Electric Division</t>
  </si>
  <si>
    <t>Modern Electric Water Company</t>
  </si>
  <si>
    <t>Nespelem Valley Elec Coop</t>
  </si>
  <si>
    <t>Northern Lights (WA)</t>
  </si>
  <si>
    <t>Ohop Mutual Light</t>
  </si>
  <si>
    <t>Okanogan County PUD #1</t>
  </si>
  <si>
    <t>Okanogan County Electric Coop</t>
  </si>
  <si>
    <t>Orcas Power &amp; Light Coop</t>
  </si>
  <si>
    <t>Pacific County PUD #2</t>
  </si>
  <si>
    <t>Parkland Light &amp; Water</t>
  </si>
  <si>
    <t>Grant County PUD #2</t>
  </si>
  <si>
    <t>Pend Oreille County PUD #1</t>
  </si>
  <si>
    <t>Peninsula Light</t>
  </si>
  <si>
    <t>Asotin County PUD #1</t>
  </si>
  <si>
    <t>Port Angeles Light Operations</t>
  </si>
  <si>
    <t>Wahkiakum County PUD #1</t>
  </si>
  <si>
    <t>Mason County PUD #3</t>
  </si>
  <si>
    <t>Puget Sound Energy</t>
  </si>
  <si>
    <t>Richland Energy Services</t>
  </si>
  <si>
    <t>Ruston, Town of</t>
  </si>
  <si>
    <t>Seattle City Light</t>
  </si>
  <si>
    <t>Skamania County PUD #1</t>
  </si>
  <si>
    <t>Snohomish County PUD #1</t>
  </si>
  <si>
    <t>Steilacoom Electric Utility</t>
  </si>
  <si>
    <t>Sumas, City of</t>
  </si>
  <si>
    <t>Tacoma Power</t>
  </si>
  <si>
    <t>Tanner Electric Coop</t>
  </si>
  <si>
    <t>Vera Water &amp; Power</t>
  </si>
  <si>
    <t>Avista (WA)</t>
  </si>
  <si>
    <t>Mason County PUD #1</t>
  </si>
  <si>
    <t>Whatcom County PUD #1</t>
  </si>
  <si>
    <t>Jefferson County PUD #1</t>
  </si>
  <si>
    <t>Port of Seattle</t>
  </si>
  <si>
    <t>Yakama Power</t>
  </si>
  <si>
    <t>Port Townsend</t>
  </si>
  <si>
    <t>Pacific Power (WA)</t>
  </si>
  <si>
    <t>Solar City (WA)</t>
  </si>
  <si>
    <t>Kalispel Tribal Utility</t>
  </si>
  <si>
    <t>Energy Northwest</t>
  </si>
  <si>
    <t>Consolidated Irrigation District #19</t>
  </si>
  <si>
    <t>Fairchild Airforce Base</t>
  </si>
  <si>
    <r>
      <rPr>
        <b/>
        <sz val="11"/>
        <rFont val="Calibri"/>
        <family val="2"/>
      </rPr>
      <t>RowHeader</t>
    </r>
  </si>
  <si>
    <r>
      <rPr>
        <b/>
        <sz val="11"/>
        <rFont val="Calibri"/>
        <family val="2"/>
      </rPr>
      <t>Criteria</t>
    </r>
  </si>
  <si>
    <t>Report Name</t>
  </si>
  <si>
    <t>12-Utility Fuel Mix Extract</t>
  </si>
  <si>
    <t>Report Description</t>
  </si>
  <si>
    <t>TBD</t>
  </si>
  <si>
    <t>Report Run Date and Time</t>
  </si>
  <si>
    <t>Monday, February 14, 2022 at 8:17 AM</t>
  </si>
  <si>
    <t>Report Year*</t>
  </si>
  <si>
    <t>2020</t>
  </si>
  <si>
    <t>Customer Served State*</t>
  </si>
  <si>
    <t>Report Summary</t>
  </si>
  <si>
    <t>Report Start Time: 2022-02-14 08:17:21.237  Report End Time: 2022-02-14 08:17:31.580  Report Run Time: 10.344 sec  Report Ran By: Austin Scharff</t>
  </si>
  <si>
    <t>Unspecified (Plant)</t>
  </si>
  <si>
    <t>Unspecified (BPA)</t>
  </si>
  <si>
    <t>Allocation of Washington Fuel Mix Disclosure Resources Categories to WA-GREET Resources Categories</t>
  </si>
  <si>
    <t>Residual oil</t>
  </si>
  <si>
    <t>Natural gas</t>
  </si>
  <si>
    <t>Nuclear power</t>
  </si>
  <si>
    <t>Hydroelectric</t>
  </si>
  <si>
    <t>Solar PV</t>
  </si>
  <si>
    <t>Total</t>
  </si>
  <si>
    <t>Residual oil %</t>
  </si>
  <si>
    <t>Natural gas %</t>
  </si>
  <si>
    <t>Nuclear power %</t>
  </si>
  <si>
    <t>Biomass %</t>
  </si>
  <si>
    <t>Hydroelectric %</t>
  </si>
  <si>
    <t>Geothermal %</t>
  </si>
  <si>
    <t>Wind %</t>
  </si>
  <si>
    <t>Solar PV %</t>
  </si>
  <si>
    <t>Total %</t>
  </si>
  <si>
    <t>VOC</t>
  </si>
  <si>
    <t>CO</t>
  </si>
  <si>
    <t>NOx</t>
  </si>
  <si>
    <t>PM10</t>
  </si>
  <si>
    <t>PM2.5</t>
  </si>
  <si>
    <t>SOx</t>
  </si>
  <si>
    <t>BC</t>
  </si>
  <si>
    <t>OC</t>
  </si>
  <si>
    <t>CH4</t>
  </si>
  <si>
    <t>N2O</t>
  </si>
  <si>
    <t xml:space="preserve">CO2 </t>
  </si>
  <si>
    <t>User-Inputted Emission Factors: Stationary Electricity Use</t>
  </si>
  <si>
    <t>By Fuel-Type Plants</t>
  </si>
  <si>
    <t>Oil-Fired</t>
  </si>
  <si>
    <t>NG-Fired</t>
  </si>
  <si>
    <t>Coal-Fired</t>
  </si>
  <si>
    <t>Biomass-Fired</t>
  </si>
  <si>
    <t>User-Inputted Emission Factors</t>
  </si>
  <si>
    <t>Stationary Use</t>
  </si>
  <si>
    <t>Residual Oil-Fired Power Plants</t>
  </si>
  <si>
    <t xml:space="preserve">     Boiler</t>
  </si>
  <si>
    <t xml:space="preserve">     Internal Combustion Engine</t>
  </si>
  <si>
    <t xml:space="preserve">     Gas Turbine</t>
  </si>
  <si>
    <t>Natural Gas-Fired Power Plants</t>
  </si>
  <si>
    <t xml:space="preserve">     Simple-cycle gas turbine</t>
  </si>
  <si>
    <t xml:space="preserve">     Combined-cycle gas turbine</t>
  </si>
  <si>
    <t>Coal-Fired Power Plants</t>
  </si>
  <si>
    <t xml:space="preserve">     IGCC</t>
  </si>
  <si>
    <t>Biomass Power Plants</t>
  </si>
  <si>
    <t>Nuclear Power Plants</t>
  </si>
  <si>
    <t>Other Power Plants (hydro, wind, geothermal, etc.)</t>
  </si>
  <si>
    <t xml:space="preserve">     Hydroelectric</t>
  </si>
  <si>
    <t xml:space="preserve">     Geothermal</t>
  </si>
  <si>
    <t xml:space="preserve">     Wind</t>
  </si>
  <si>
    <t xml:space="preserve">     Solar PV</t>
  </si>
  <si>
    <t xml:space="preserve">     Others (Biogenic Waste, Pumped Storage, etc.)</t>
  </si>
  <si>
    <t>Generation Mix for EVs, Grid-Connected PHEVs, and Electrolysis H2</t>
  </si>
  <si>
    <t>Combustion Technology Shares for A Given Plant Fuel Type: EVs, GC PHEVs, and Electrolysis</t>
  </si>
  <si>
    <t>Power Plant Energy Conversion Efficiency (Transportation)</t>
  </si>
  <si>
    <t>Electricity Production: WAMX Region</t>
  </si>
  <si>
    <t>CO2</t>
  </si>
  <si>
    <t>g/MJ</t>
  </si>
  <si>
    <t>NG</t>
  </si>
  <si>
    <t>Residual Oil</t>
  </si>
  <si>
    <t>Other renewable energy sources</t>
  </si>
  <si>
    <t>User-Inputted Emission Factors (Default Data Here Are Emission Factors for EPA Database [g/kWh])</t>
  </si>
  <si>
    <t>Oil Boiler</t>
  </si>
  <si>
    <t>Oil Internal Combustion Engine</t>
  </si>
  <si>
    <t>Oil Gas Turbine</t>
  </si>
  <si>
    <t>NG Boiler</t>
  </si>
  <si>
    <t>NG SC Turbine</t>
  </si>
  <si>
    <t>NG CC Turbine</t>
  </si>
  <si>
    <t>NG Internal Combustion Engine</t>
  </si>
  <si>
    <t>Coal Boiler</t>
  </si>
  <si>
    <t>Coal IGCC Turbine</t>
  </si>
  <si>
    <t>Biomass Boiler: Forest Residue</t>
  </si>
  <si>
    <t>Biomass IGCC Turbine: Forest Residue</t>
  </si>
  <si>
    <t>Utility Claimant ID</t>
  </si>
  <si>
    <t>Others</t>
  </si>
  <si>
    <t>User Defined Mix</t>
  </si>
  <si>
    <t>1 - Washington Utility</t>
  </si>
  <si>
    <t>Name of the Selected Utility Mix</t>
  </si>
  <si>
    <t>Convert to gCO2e/MMBtu</t>
  </si>
  <si>
    <t>g/kWh</t>
  </si>
  <si>
    <t>Electric Transmission and Distribution Loss</t>
  </si>
  <si>
    <t>Electricity Generation Mixes, Combustion Technolgy Shares and Power Plant Energy Conversion Efficiencies for GREET Calculation</t>
  </si>
  <si>
    <t>Power Plant Emissions: in Grams per kWh of Electricity Available at Power Plant Gate</t>
  </si>
  <si>
    <t>NO2</t>
  </si>
  <si>
    <t>Mass</t>
  </si>
  <si>
    <t>1 g</t>
  </si>
  <si>
    <t>1 kg</t>
  </si>
  <si>
    <t>1 metric ton</t>
  </si>
  <si>
    <t>1 lb</t>
  </si>
  <si>
    <t>1 short ton</t>
  </si>
  <si>
    <t>g</t>
  </si>
  <si>
    <t>kg</t>
  </si>
  <si>
    <t>metric ton</t>
  </si>
  <si>
    <t>lb</t>
  </si>
  <si>
    <t>short ton</t>
  </si>
  <si>
    <t>Volume</t>
  </si>
  <si>
    <t>1 m3</t>
  </si>
  <si>
    <t>1 ml</t>
  </si>
  <si>
    <t>1 L</t>
  </si>
  <si>
    <t>1 gal</t>
  </si>
  <si>
    <t>1 ft3</t>
  </si>
  <si>
    <t>m3</t>
  </si>
  <si>
    <t>ml</t>
  </si>
  <si>
    <t>L</t>
  </si>
  <si>
    <t>gal</t>
  </si>
  <si>
    <t>ft3</t>
  </si>
  <si>
    <t>Energy</t>
  </si>
  <si>
    <t>1 J</t>
  </si>
  <si>
    <t>1kJ</t>
  </si>
  <si>
    <t>1 MJ</t>
  </si>
  <si>
    <t>1Wh</t>
  </si>
  <si>
    <t>1 kWh</t>
  </si>
  <si>
    <t>1 BTU</t>
  </si>
  <si>
    <t>1 mmBTU</t>
  </si>
  <si>
    <t>J</t>
  </si>
  <si>
    <t>kJ</t>
  </si>
  <si>
    <t>MJ</t>
  </si>
  <si>
    <t>Wh</t>
  </si>
  <si>
    <t>kWh</t>
  </si>
  <si>
    <t>BTU</t>
  </si>
  <si>
    <t>mmBTU</t>
  </si>
  <si>
    <t>Global Warming Potentials of Greenhouse Gases: relative to CO2</t>
  </si>
  <si>
    <t>Unit Conversion</t>
  </si>
  <si>
    <t>Active Case for CI Calculation</t>
  </si>
  <si>
    <t>1) Selection of Washington Utility or User Defined mix</t>
  </si>
  <si>
    <t>1.1) Selection of the WA Utility ID for CI Results</t>
  </si>
  <si>
    <t>2) Electric Generation Mix: Data Table</t>
  </si>
  <si>
    <t>CO2e</t>
  </si>
  <si>
    <t>Final WTW CI</t>
  </si>
  <si>
    <t>Average CI</t>
  </si>
  <si>
    <t>St. Dev.</t>
  </si>
  <si>
    <t>WTW CI
g/kWh</t>
  </si>
  <si>
    <t>Fuel Shares %</t>
  </si>
  <si>
    <t>Life Cycle Associates, LLC</t>
  </si>
  <si>
    <t>Project</t>
  </si>
  <si>
    <t>Life Cycle Associates</t>
  </si>
  <si>
    <t>Authors</t>
  </si>
  <si>
    <t>Stefan Unnasch</t>
  </si>
  <si>
    <t>Unnasch@lifecycleassociates.com</t>
  </si>
  <si>
    <t>Description</t>
  </si>
  <si>
    <t>Legend</t>
  </si>
  <si>
    <t>Worksheets</t>
  </si>
  <si>
    <t>Text Color</t>
  </si>
  <si>
    <t>Information</t>
  </si>
  <si>
    <t>Input, Data</t>
  </si>
  <si>
    <t>Detailed System Data</t>
  </si>
  <si>
    <t>Calculations</t>
  </si>
  <si>
    <t>Results</t>
  </si>
  <si>
    <t>LCI Data, Database</t>
  </si>
  <si>
    <t>Sheet</t>
  </si>
  <si>
    <t>Contents</t>
  </si>
  <si>
    <t>Physical Property Data</t>
  </si>
  <si>
    <t>Notes</t>
  </si>
  <si>
    <t>*******************************************************************************************************************************************</t>
  </si>
  <si>
    <t xml:space="preserve">                                                    COPYRIGHT NOTIFICATION</t>
  </si>
  <si>
    <r>
      <t xml:space="preserve">1. </t>
    </r>
    <r>
      <rPr>
        <b/>
        <sz val="12"/>
        <rFont val="Arial"/>
        <family val="2"/>
      </rPr>
      <t>WARRANTY DISCLAIMER.</t>
    </r>
    <r>
      <rPr>
        <sz val="12"/>
        <rFont val="Arial"/>
        <family val="2"/>
      </rPr>
      <t xml:space="preserve"> THE SOFTWARE IS SUPPLIED "AS IS" WITHOUT WARRANTY OF ANY KIND. THE COPYRIGHT HOLDERS: (1) DISCLAIM ANY WARRANTIES, EXPRESS OR IMPLIED, INCLUDING BUT NOT LIMITED TO ANY IMPLIED WARRANTIES OF MERCHANTABILITY, FITNESS FOR A PARTICULAR PURPOSE, TITLE OR NON-INFRINGEMENT, (2) DO NOT ASSUME ANY LEGAL LIABILITY OR RESPONSIBILITY FOR THE ACCURACY, COMPLETENESS, OR USEFULNESS OF THE SOFTWARE, (3) DO NOT REPRESENT THAT USE OF THE SOFTWARE WOULD NOT INFRINGE PRIVATELY OWNED RIGHTS, (4) DO NOT WARRANT THAT THE SOFTWARE WILL FUNCTION UNINTERRUPTED, THAT IT IS ERROR-FREE OR THAT ANY ERRORS WILL BE CORRECTED.</t>
    </r>
  </si>
  <si>
    <r>
      <t>2. LIMITATION OF LIABILITY.</t>
    </r>
    <r>
      <rPr>
        <sz val="12"/>
        <rFont val="Arial"/>
        <family val="2"/>
      </rPr>
      <t xml:space="preserve"> IN NO EVENT WILL THE COPYRIGHT HOLDERS: BE LIABLE FOR ANY INDIRECT, INCIDENTAL, CONSEQUENTIAL, SPECIAL OR PUNITIVE DAMAGES OF ANY KIND OR NATURE, INCLUDING BUT NOT LIMITED TO LOSS OF PROFITS OR LOSS OF DATA, FOR ANY REASON WHATSOEVER, WHETHER SUCH LIABILITY IS ASSERTED ON THE BASIS OF CONTRACT, TORT (INCLUDING NEGLIGENCE OR STRICT LIABILITY), OR OTHERWISE, EVEN IF ANY OF SAID PARTIES HAS BEEN WARNED OF THE POSSIBILITY OF SUCH LOSS OR DAMAGES.</t>
    </r>
  </si>
  <si>
    <t>Contact:</t>
  </si>
  <si>
    <t>office:   1.650.461.9048</t>
  </si>
  <si>
    <t>mobile: 1.650.380.9504</t>
  </si>
  <si>
    <t>facsimile: 1.484.313.9504</t>
  </si>
  <si>
    <t>Unnasch@LifeCycleAssociates.com</t>
  </si>
  <si>
    <t>http://www.LifeCycleAssociates.com/</t>
  </si>
  <si>
    <t>Washington Utility CI Calculator for the Washington Clean Fuel Standard</t>
  </si>
  <si>
    <t>Date Modified</t>
  </si>
  <si>
    <t>Love Goyal</t>
  </si>
  <si>
    <t>goyal@lifecycleassociates.com</t>
  </si>
  <si>
    <t>This Excel workbook contains a life cycle GHG model for Power Production</t>
  </si>
  <si>
    <t>Utility_CI</t>
  </si>
  <si>
    <t>Utility Selection and lifecycle CI Results</t>
  </si>
  <si>
    <t>Report_Extract</t>
  </si>
  <si>
    <t>Raw data extracted from Washinton Utility Mix Disclosure Report</t>
  </si>
  <si>
    <t>Year_Disclosure</t>
  </si>
  <si>
    <t>Aggregation of the raw Utility mix disclosure data by Utility</t>
  </si>
  <si>
    <t>Year_Fuel_Share</t>
  </si>
  <si>
    <t>Calculation of the electriciy mix for each utility based on disclosure data and fuel type allocation</t>
  </si>
  <si>
    <t>EF_Tables</t>
  </si>
  <si>
    <t>LCI Data extracted from WA-GREET and resource allocation table</t>
  </si>
  <si>
    <t>Copyright © 2022, Life Cycle Associates, All rights reserved.</t>
  </si>
  <si>
    <t>Drop-down Menu</t>
  </si>
  <si>
    <t>Input parameters are in blue text and may be changed by the user</t>
  </si>
  <si>
    <t xml:space="preserve">Calculations are black text and should not be changed </t>
  </si>
  <si>
    <t>Clean Fuel Standard</t>
  </si>
  <si>
    <t>from Utilitites within Washington. This tool is developed for the Washington</t>
  </si>
  <si>
    <t>*List of all Utility IDs and names available on Report Extract sheet</t>
  </si>
  <si>
    <t>Current Version:</t>
  </si>
  <si>
    <t>Biogas
%</t>
  </si>
  <si>
    <t>Coal 
%</t>
  </si>
  <si>
    <t>Biogas-Fired</t>
  </si>
  <si>
    <t>Stationary Reciprocating Engine</t>
  </si>
  <si>
    <t xml:space="preserve">RNG Flaring </t>
  </si>
  <si>
    <t>1) Emission Factors of Fuel Combustion for Stationary Applications (grams per mmBtu of fuel burned)</t>
  </si>
  <si>
    <t>Biogas Fired</t>
  </si>
  <si>
    <t>Biogas-Fired Power Plants</t>
  </si>
  <si>
    <t>Fuel Type</t>
  </si>
  <si>
    <t>"Others" category</t>
  </si>
  <si>
    <t>Carbon ratio of VOC</t>
  </si>
  <si>
    <t>Carbon ratio of CO</t>
  </si>
  <si>
    <t>Carbon ratio of CH4</t>
  </si>
  <si>
    <t>Carbon ratio of CO2</t>
  </si>
  <si>
    <t>Sulfur ratio of SO2</t>
  </si>
  <si>
    <t>Carbon and Sulfur Ratios of Pollutants</t>
  </si>
  <si>
    <t>Upstream CI for Electricity Resources
g/MMBtu of resource</t>
  </si>
  <si>
    <t>Geothermal-Flash</t>
  </si>
  <si>
    <t>Shares of Geothermal Technologies</t>
  </si>
  <si>
    <t>Fugitive CO2 emissions from geofluid (g CO2/kWh)</t>
  </si>
  <si>
    <t>3 - User Defined Mix</t>
  </si>
  <si>
    <t>Total Upstream, g/MMBtu</t>
  </si>
  <si>
    <t>Details Breakdown of CI for Electricity Resources: Upstream phase</t>
  </si>
  <si>
    <t>Total Electricity Prod, g/MMBtu</t>
  </si>
  <si>
    <t>Details Breakdown of CI for Electricity Resources: Electricity Production phase &amp; Final WTW CI</t>
  </si>
  <si>
    <t>CO2c</t>
  </si>
  <si>
    <t>2018 WA state grid mix</t>
  </si>
  <si>
    <t>2 - 2018 Washington state grid mix</t>
  </si>
  <si>
    <t>0.5a</t>
  </si>
  <si>
    <t>LCI Data Source:</t>
  </si>
  <si>
    <t>WA-GREET v0.7e</t>
  </si>
  <si>
    <t>Feedstocks</t>
  </si>
  <si>
    <t>Fuels</t>
  </si>
  <si>
    <t>Crude for Use in U.S. Refineries</t>
  </si>
  <si>
    <t>Crude for Use in WA Refineries</t>
  </si>
  <si>
    <t>Gasoline Blendstock</t>
  </si>
  <si>
    <t>WA Gasoline Blendstock</t>
  </si>
  <si>
    <t>Gasoline</t>
  </si>
  <si>
    <t>WA Gasoline</t>
  </si>
  <si>
    <t>LPG</t>
  </si>
  <si>
    <t>Resi. Oil</t>
  </si>
  <si>
    <t>Loss factor</t>
  </si>
  <si>
    <t>CO2 (w/ C in VOC &amp; CO)</t>
  </si>
  <si>
    <t>GHGs</t>
  </si>
  <si>
    <t>4) Power Plant Emissions: in Grams per kWh of Electricity Available at Power Plant Gate</t>
  </si>
  <si>
    <t>Average Electricity from</t>
  </si>
  <si>
    <t>1-U.S Ave Mix</t>
  </si>
  <si>
    <t>(Based on EPA eGRID 2014 v2 data)</t>
  </si>
  <si>
    <t>2-WAMX Mix</t>
  </si>
  <si>
    <t>Details Breakdown of CI for Electricity Resources</t>
  </si>
  <si>
    <t xml:space="preserve">     Residual Oil</t>
  </si>
  <si>
    <t xml:space="preserve">     NG</t>
  </si>
  <si>
    <t xml:space="preserve">     Coal</t>
  </si>
  <si>
    <t xml:space="preserve">     Biomass</t>
  </si>
  <si>
    <t xml:space="preserve">     Nuclear</t>
  </si>
  <si>
    <t xml:space="preserve">     Other renewable energy sources</t>
  </si>
  <si>
    <t>Total, g/MMBtu</t>
  </si>
  <si>
    <t>Electricty Prod For Stationary Use</t>
  </si>
  <si>
    <t>Final CI, g/MJ</t>
  </si>
  <si>
    <t>Details Breakdown of CI for Electricity Available at User Site (wall outlet)</t>
  </si>
  <si>
    <t>LWR</t>
  </si>
  <si>
    <t>WTTGREET/WTT Calculator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</si>
</sst>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64" formatCode="#,##0.0"/>
    <numFmt numFmtId="165" formatCode="0.0%"/>
    <numFmt numFmtId="166" formatCode="#,##0.000"/>
    <numFmt numFmtId="167" formatCode="0.000"/>
    <numFmt numFmtId="168" formatCode="#,##0.000000"/>
    <numFmt numFmtId="169" formatCode="#,##0.00000"/>
    <numFmt numFmtId="170" formatCode="0.000000"/>
    <numFmt numFmtId="171" formatCode="0.0000"/>
    <numFmt numFmtId="172" formatCode="#,##0.0000"/>
    <numFmt numFmtId="173" formatCode="#,##0.000000000"/>
    <numFmt numFmtId="174" formatCode="#,##0.0000000000"/>
    <numFmt numFmtId="175" formatCode="#,##0.0000000"/>
    <numFmt numFmtId="176" formatCode="0.0000000"/>
    <numFmt numFmtId="177" formatCode="#,##0.00000000000"/>
    <numFmt numFmtId="178" formatCode="0.000000000000000"/>
    <numFmt numFmtId="179" formatCode="0.00000000"/>
  </numFmts>
  <fonts count="42" x14ac:knownFonts="1">
    <font>
      <sz val="11"/>
      <color theme="1"/>
      <name val="Calibri"/>
      <family val="2"/>
      <scheme val="minor"/>
    </font>
    <font>
      <b/>
      <sz val="11"/>
      <name val="Calibri"/>
      <family val="2"/>
    </font>
    <font>
      <sz val="11"/>
      <color theme="1"/>
      <name val="Calibri"/>
      <family val="2"/>
      <scheme val="minor"/>
    </font>
    <font>
      <b/>
      <sz val="11"/>
      <color theme="1"/>
      <name val="Calibri"/>
      <family val="2"/>
      <scheme val="minor"/>
    </font>
    <font>
      <sz val="9"/>
      <color indexed="81"/>
      <name val="Tahoma"/>
      <family val="2"/>
    </font>
    <font>
      <b/>
      <sz val="9"/>
      <color indexed="81"/>
      <name val="Tahoma"/>
      <family val="2"/>
    </font>
    <font>
      <b/>
      <sz val="10"/>
      <name val="Arial"/>
      <family val="2"/>
    </font>
    <font>
      <sz val="8"/>
      <color indexed="81"/>
      <name val="Tahoma"/>
      <family val="2"/>
    </font>
    <font>
      <sz val="8"/>
      <color indexed="81"/>
      <name val="Arial"/>
      <family val="2"/>
    </font>
    <font>
      <sz val="10"/>
      <color rgb="FFFF0000"/>
      <name val="Arial"/>
      <family val="2"/>
    </font>
    <font>
      <b/>
      <sz val="10"/>
      <color rgb="FFFF0000"/>
      <name val="Arial"/>
      <family val="2"/>
    </font>
    <font>
      <b/>
      <sz val="10"/>
      <name val="Calibri"/>
      <family val="2"/>
      <scheme val="minor"/>
    </font>
    <font>
      <sz val="10"/>
      <name val="Calibri"/>
      <family val="2"/>
      <scheme val="minor"/>
    </font>
    <font>
      <b/>
      <sz val="12"/>
      <name val="Calibri"/>
      <family val="2"/>
      <scheme val="minor"/>
    </font>
    <font>
      <b/>
      <sz val="12"/>
      <color theme="1"/>
      <name val="Calibri"/>
      <family val="2"/>
      <scheme val="minor"/>
    </font>
    <font>
      <u/>
      <sz val="11"/>
      <color theme="10"/>
      <name val="Calibri"/>
      <family val="2"/>
      <scheme val="minor"/>
    </font>
    <font>
      <sz val="11"/>
      <color indexed="8"/>
      <name val="Calibri"/>
      <family val="2"/>
    </font>
    <font>
      <u/>
      <sz val="16"/>
      <color indexed="8"/>
      <name val="Calibri"/>
      <family val="2"/>
    </font>
    <font>
      <sz val="16"/>
      <color indexed="8"/>
      <name val="Trebuchet MS"/>
      <family val="2"/>
    </font>
    <font>
      <sz val="11"/>
      <color indexed="9"/>
      <name val="Calibri"/>
      <family val="2"/>
    </font>
    <font>
      <sz val="16"/>
      <color indexed="8"/>
      <name val="Calibri"/>
      <family val="2"/>
    </font>
    <font>
      <sz val="16"/>
      <color indexed="8"/>
      <name val="Arial"/>
      <family val="2"/>
    </font>
    <font>
      <sz val="11"/>
      <color indexed="8"/>
      <name val="Arial"/>
      <family val="2"/>
    </font>
    <font>
      <b/>
      <sz val="14"/>
      <name val="Arial"/>
      <family val="2"/>
    </font>
    <font>
      <sz val="10"/>
      <name val="Arial"/>
      <family val="2"/>
    </font>
    <font>
      <u/>
      <sz val="11"/>
      <color indexed="12"/>
      <name val="Calibri"/>
      <family val="2"/>
    </font>
    <font>
      <u/>
      <sz val="11"/>
      <color indexed="12"/>
      <name val="Arial"/>
      <family val="2"/>
    </font>
    <font>
      <b/>
      <sz val="12"/>
      <name val="Arial"/>
      <family val="2"/>
    </font>
    <font>
      <u/>
      <sz val="11"/>
      <color indexed="8"/>
      <name val="Arial"/>
      <family val="2"/>
    </font>
    <font>
      <u/>
      <sz val="10"/>
      <name val="Arial"/>
      <family val="2"/>
    </font>
    <font>
      <sz val="10"/>
      <color indexed="12"/>
      <name val="Arial"/>
      <family val="2"/>
    </font>
    <font>
      <sz val="10"/>
      <color indexed="9"/>
      <name val="Arial"/>
      <family val="2"/>
    </font>
    <font>
      <sz val="10"/>
      <color indexed="8"/>
      <name val="Arial"/>
      <family val="2"/>
    </font>
    <font>
      <sz val="10"/>
      <name val="Arial"/>
      <family val="2"/>
    </font>
    <font>
      <sz val="9"/>
      <name val="Arial"/>
      <family val="2"/>
    </font>
    <font>
      <sz val="12"/>
      <name val="Arial"/>
      <family val="2"/>
    </font>
    <font>
      <b/>
      <sz val="11"/>
      <color rgb="FFFF0000"/>
      <name val="Calibri"/>
      <family val="2"/>
      <scheme val="minor"/>
    </font>
    <font>
      <b/>
      <sz val="11"/>
      <name val="Arial"/>
      <family val="2"/>
    </font>
    <font>
      <sz val="11"/>
      <color rgb="FFFF0000"/>
      <name val="Calibri"/>
      <family val="2"/>
      <scheme val="minor"/>
    </font>
    <font>
      <b/>
      <sz val="9"/>
      <name val="Arial"/>
      <family val="2"/>
    </font>
    <font>
      <b/>
      <sz val="10"/>
      <color theme="7" tint="-0.249977111117893"/>
      <name val="Arial"/>
      <family val="2"/>
    </font>
    <font>
      <sz val="11"/>
      <color theme="7" tint="-0.249977111117893"/>
      <name val="Calibri"/>
      <family val="2"/>
      <scheme val="minor"/>
    </font>
  </fonts>
  <fills count="19">
    <fill>
      <patternFill patternType="none"/>
    </fill>
    <fill>
      <patternFill patternType="gray125"/>
    </fill>
    <fill>
      <patternFill patternType="solid">
        <fgColor rgb="FFB8CCE4"/>
        <bgColor rgb="FF000000"/>
      </patternFill>
    </fill>
    <fill>
      <patternFill patternType="solid">
        <fgColor rgb="FFC5D9F1"/>
        <bgColor rgb="FF000000"/>
      </patternFill>
    </fill>
    <fill>
      <patternFill patternType="solid">
        <fgColor rgb="FFFFFFCC"/>
        <bgColor indexed="64"/>
      </patternFill>
    </fill>
    <fill>
      <patternFill patternType="solid">
        <fgColor rgb="FFFF8080"/>
        <bgColor indexed="64"/>
      </patternFill>
    </fill>
    <fill>
      <patternFill patternType="solid">
        <fgColor theme="6" tint="0.39997558519241921"/>
        <bgColor indexed="64"/>
      </patternFill>
    </fill>
    <fill>
      <patternFill patternType="solid">
        <fgColor rgb="FF92D050"/>
        <bgColor indexed="64"/>
      </patternFill>
    </fill>
    <fill>
      <patternFill patternType="solid">
        <fgColor indexed="13"/>
        <bgColor indexed="64"/>
      </patternFill>
    </fill>
    <fill>
      <patternFill patternType="solid">
        <fgColor theme="0" tint="-0.249977111117893"/>
        <bgColor indexed="64"/>
      </patternFill>
    </fill>
    <fill>
      <patternFill patternType="solid">
        <fgColor indexed="9"/>
        <bgColor indexed="64"/>
      </patternFill>
    </fill>
    <fill>
      <patternFill patternType="solid">
        <fgColor indexed="49"/>
        <bgColor indexed="64"/>
      </patternFill>
    </fill>
    <fill>
      <patternFill patternType="solid">
        <fgColor indexed="24"/>
        <bgColor indexed="64"/>
      </patternFill>
    </fill>
    <fill>
      <patternFill patternType="solid">
        <fgColor indexed="26"/>
        <bgColor indexed="64"/>
      </patternFill>
    </fill>
    <fill>
      <patternFill patternType="solid">
        <fgColor rgb="FFCCFFCC"/>
        <bgColor indexed="64"/>
      </patternFill>
    </fill>
    <fill>
      <patternFill patternType="solid">
        <fgColor rgb="FFFFFF99"/>
        <bgColor indexed="64"/>
      </patternFill>
    </fill>
    <fill>
      <patternFill patternType="solid">
        <fgColor rgb="FFC0C0C0"/>
        <bgColor indexed="64"/>
      </patternFill>
    </fill>
    <fill>
      <patternFill patternType="solid">
        <fgColor rgb="FFFF89FF"/>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auto="1"/>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left style="thin">
        <color auto="1"/>
      </left>
      <right/>
      <top/>
      <bottom/>
      <diagonal/>
    </border>
    <border>
      <left/>
      <right style="thin">
        <color auto="1"/>
      </right>
      <top/>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s>
  <cellStyleXfs count="6">
    <xf numFmtId="0" fontId="0" fillId="0" borderId="0"/>
    <xf numFmtId="9" fontId="2" fillId="0" borderId="0" applyFont="0" applyFill="0" applyBorder="0" applyAlignment="0" applyProtection="0"/>
    <xf numFmtId="0" fontId="15" fillId="0" borderId="0" applyNumberFormat="0" applyFill="0" applyBorder="0" applyAlignment="0" applyProtection="0"/>
    <xf numFmtId="0" fontId="16" fillId="0" borderId="0"/>
    <xf numFmtId="0" fontId="25" fillId="0" borderId="0" applyNumberFormat="0" applyFill="0" applyBorder="0" applyAlignment="0" applyProtection="0">
      <alignment vertical="top"/>
      <protection locked="0"/>
    </xf>
    <xf numFmtId="0" fontId="33" fillId="0" borderId="0"/>
  </cellStyleXfs>
  <cellXfs count="320">
    <xf numFmtId="0" fontId="0" fillId="0" borderId="0" xfId="0"/>
    <xf numFmtId="0" fontId="0" fillId="0" borderId="1" xfId="0" applyBorder="1" applyProtection="1">
      <protection locked="0"/>
    </xf>
    <xf numFmtId="10" fontId="0" fillId="0" borderId="1" xfId="0" applyNumberFormat="1" applyBorder="1"/>
    <xf numFmtId="3" fontId="0" fillId="0" borderId="1" xfId="0" applyNumberFormat="1" applyBorder="1"/>
    <xf numFmtId="0" fontId="0" fillId="0" borderId="1" xfId="0" applyBorder="1" applyAlignment="1">
      <alignment wrapText="1"/>
    </xf>
    <xf numFmtId="0" fontId="3" fillId="0" borderId="1" xfId="0" applyFont="1" applyBorder="1" applyAlignment="1">
      <alignment wrapText="1"/>
    </xf>
    <xf numFmtId="0" fontId="3" fillId="0" borderId="1" xfId="0" applyFont="1" applyBorder="1" applyAlignment="1">
      <alignment horizontal="center" wrapText="1"/>
    </xf>
    <xf numFmtId="3" fontId="0" fillId="0" borderId="0" xfId="0" applyNumberFormat="1"/>
    <xf numFmtId="3" fontId="0" fillId="0" borderId="0" xfId="0" applyNumberFormat="1" applyAlignment="1">
      <alignment horizontal="center"/>
    </xf>
    <xf numFmtId="0" fontId="0" fillId="0" borderId="0" xfId="0" applyAlignment="1">
      <alignment horizontal="center"/>
    </xf>
    <xf numFmtId="4" fontId="0" fillId="0" borderId="0" xfId="0" applyNumberFormat="1" applyAlignment="1">
      <alignment horizontal="center"/>
    </xf>
    <xf numFmtId="0" fontId="3" fillId="0" borderId="2" xfId="0" applyFont="1" applyFill="1" applyBorder="1" applyAlignment="1">
      <alignment horizontal="center" wrapText="1"/>
    </xf>
    <xf numFmtId="10" fontId="0" fillId="0" borderId="0" xfId="0" applyNumberFormat="1" applyAlignment="1">
      <alignment horizontal="center"/>
    </xf>
    <xf numFmtId="0" fontId="6" fillId="0" borderId="1" xfId="0" applyFont="1" applyBorder="1" applyAlignment="1">
      <alignment horizontal="right" vertical="center" wrapText="1"/>
    </xf>
    <xf numFmtId="0" fontId="0" fillId="0" borderId="2" xfId="0" applyBorder="1" applyAlignment="1">
      <alignment horizontal="right"/>
    </xf>
    <xf numFmtId="0" fontId="0" fillId="0" borderId="9" xfId="0" applyBorder="1" applyAlignment="1">
      <alignment horizontal="center" vertical="center" wrapText="1"/>
    </xf>
    <xf numFmtId="0" fontId="0" fillId="0" borderId="8" xfId="0" applyBorder="1" applyAlignment="1">
      <alignment horizontal="center" vertical="center" wrapText="1"/>
    </xf>
    <xf numFmtId="0" fontId="0" fillId="0" borderId="10" xfId="0" applyBorder="1" applyAlignment="1">
      <alignment horizontal="center" vertical="center" wrapText="1"/>
    </xf>
    <xf numFmtId="0" fontId="0" fillId="0" borderId="1" xfId="0" applyBorder="1" applyAlignment="1">
      <alignment horizontal="center" vertical="center" wrapText="1"/>
    </xf>
    <xf numFmtId="2" fontId="0" fillId="0" borderId="0" xfId="0" applyNumberFormat="1" applyAlignment="1">
      <alignment horizontal="center"/>
    </xf>
    <xf numFmtId="167" fontId="0" fillId="0" borderId="12" xfId="0" applyNumberFormat="1" applyBorder="1" applyAlignment="1">
      <alignment horizontal="center"/>
    </xf>
    <xf numFmtId="2" fontId="0" fillId="0" borderId="2" xfId="0" applyNumberFormat="1" applyBorder="1"/>
    <xf numFmtId="167" fontId="0" fillId="0" borderId="7" xfId="0" applyNumberFormat="1" applyBorder="1" applyAlignment="1">
      <alignment horizontal="center"/>
    </xf>
    <xf numFmtId="2" fontId="0" fillId="0" borderId="4" xfId="0" applyNumberFormat="1" applyBorder="1"/>
    <xf numFmtId="2" fontId="0" fillId="6" borderId="9" xfId="0" applyNumberFormat="1" applyFill="1" applyBorder="1" applyAlignment="1">
      <alignment horizontal="center"/>
    </xf>
    <xf numFmtId="2" fontId="9" fillId="6" borderId="10" xfId="0" applyNumberFormat="1" applyFont="1" applyFill="1" applyBorder="1" applyAlignment="1">
      <alignment horizontal="center"/>
    </xf>
    <xf numFmtId="0" fontId="0" fillId="0" borderId="4" xfId="0" applyBorder="1"/>
    <xf numFmtId="0" fontId="0" fillId="0" borderId="0" xfId="0" applyFont="1"/>
    <xf numFmtId="0" fontId="12" fillId="0" borderId="13" xfId="0" applyFont="1" applyBorder="1"/>
    <xf numFmtId="0" fontId="11" fillId="0" borderId="13" xfId="0" applyFont="1" applyBorder="1" applyAlignment="1">
      <alignment textRotation="90" wrapText="1"/>
    </xf>
    <xf numFmtId="0" fontId="11" fillId="0" borderId="14" xfId="0" applyFont="1" applyBorder="1" applyAlignment="1">
      <alignment textRotation="90" wrapText="1"/>
    </xf>
    <xf numFmtId="165" fontId="12" fillId="0" borderId="14" xfId="1" applyNumberFormat="1" applyFont="1" applyFill="1" applyBorder="1" applyAlignment="1"/>
    <xf numFmtId="165" fontId="12" fillId="0" borderId="15" xfId="1" applyNumberFormat="1" applyFont="1" applyFill="1" applyBorder="1" applyAlignment="1"/>
    <xf numFmtId="0" fontId="12" fillId="0" borderId="11" xfId="0" applyFont="1" applyBorder="1"/>
    <xf numFmtId="165" fontId="12" fillId="0" borderId="11" xfId="1" applyNumberFormat="1" applyFont="1" applyFill="1" applyBorder="1" applyAlignment="1"/>
    <xf numFmtId="165" fontId="12" fillId="0" borderId="0" xfId="1" applyNumberFormat="1" applyFont="1" applyFill="1" applyBorder="1" applyAlignment="1"/>
    <xf numFmtId="165" fontId="12" fillId="0" borderId="12" xfId="1" applyNumberFormat="1" applyFont="1" applyFill="1" applyBorder="1" applyAlignment="1"/>
    <xf numFmtId="0" fontId="12" fillId="0" borderId="5" xfId="0" applyFont="1" applyBorder="1"/>
    <xf numFmtId="165" fontId="12" fillId="0" borderId="5" xfId="1" applyNumberFormat="1" applyFont="1" applyFill="1" applyBorder="1" applyAlignment="1"/>
    <xf numFmtId="165" fontId="12" fillId="0" borderId="6" xfId="1" applyNumberFormat="1" applyFont="1" applyFill="1" applyBorder="1" applyAlignment="1"/>
    <xf numFmtId="165" fontId="12" fillId="0" borderId="7" xfId="1" applyNumberFormat="1" applyFont="1" applyFill="1" applyBorder="1" applyAlignment="1"/>
    <xf numFmtId="0" fontId="0" fillId="0" borderId="1" xfId="0" applyFont="1" applyBorder="1"/>
    <xf numFmtId="0" fontId="12" fillId="0" borderId="3" xfId="0" applyFont="1" applyBorder="1"/>
    <xf numFmtId="0" fontId="12" fillId="0" borderId="2" xfId="0" applyFont="1" applyBorder="1"/>
    <xf numFmtId="0" fontId="12" fillId="0" borderId="4" xfId="0" applyFont="1" applyBorder="1"/>
    <xf numFmtId="165" fontId="12" fillId="8" borderId="0" xfId="1" applyNumberFormat="1" applyFont="1" applyFill="1" applyBorder="1" applyAlignment="1"/>
    <xf numFmtId="0" fontId="11" fillId="0" borderId="1" xfId="0" applyFont="1" applyBorder="1" applyAlignment="1">
      <alignment horizontal="right" vertical="center" wrapText="1"/>
    </xf>
    <xf numFmtId="0" fontId="0" fillId="0" borderId="8" xfId="0" applyFont="1" applyBorder="1" applyAlignment="1">
      <alignment horizontal="center" vertical="center" wrapText="1"/>
    </xf>
    <xf numFmtId="0" fontId="0" fillId="0" borderId="9" xfId="0" applyFont="1" applyBorder="1" applyAlignment="1">
      <alignment horizontal="center" vertical="center" wrapText="1"/>
    </xf>
    <xf numFmtId="0" fontId="0" fillId="0" borderId="10" xfId="0" applyFont="1" applyBorder="1" applyAlignment="1">
      <alignment horizontal="center" vertical="center" wrapText="1"/>
    </xf>
    <xf numFmtId="0" fontId="0" fillId="0" borderId="2" xfId="0" applyFont="1" applyBorder="1" applyAlignment="1">
      <alignment horizontal="right"/>
    </xf>
    <xf numFmtId="4" fontId="0" fillId="0" borderId="0" xfId="0" applyNumberFormat="1" applyFont="1" applyBorder="1" applyAlignment="1">
      <alignment horizontal="center"/>
    </xf>
    <xf numFmtId="4" fontId="0" fillId="0" borderId="12" xfId="0" applyNumberFormat="1" applyFont="1" applyBorder="1" applyAlignment="1">
      <alignment horizontal="center"/>
    </xf>
    <xf numFmtId="0" fontId="0" fillId="0" borderId="4" xfId="0" applyFont="1" applyBorder="1" applyAlignment="1">
      <alignment horizontal="right"/>
    </xf>
    <xf numFmtId="0" fontId="12" fillId="0" borderId="4" xfId="0" applyFont="1" applyBorder="1" applyAlignment="1">
      <alignment vertical="center"/>
    </xf>
    <xf numFmtId="0" fontId="11" fillId="0" borderId="5" xfId="0" applyFont="1" applyBorder="1" applyAlignment="1">
      <alignment horizontal="right" vertical="center" wrapText="1"/>
    </xf>
    <xf numFmtId="0" fontId="11" fillId="0" borderId="6" xfId="0" applyFont="1" applyBorder="1" applyAlignment="1">
      <alignment horizontal="right" vertical="center" wrapText="1"/>
    </xf>
    <xf numFmtId="0" fontId="11" fillId="0" borderId="7" xfId="0" applyFont="1" applyBorder="1" applyAlignment="1">
      <alignment horizontal="right" vertical="center" wrapText="1"/>
    </xf>
    <xf numFmtId="167" fontId="12" fillId="0" borderId="11" xfId="0" applyNumberFormat="1" applyFont="1" applyBorder="1"/>
    <xf numFmtId="167" fontId="12" fillId="0" borderId="0" xfId="0" applyNumberFormat="1" applyFont="1"/>
    <xf numFmtId="166" fontId="12" fillId="0" borderId="12" xfId="0" applyNumberFormat="1" applyFont="1" applyBorder="1"/>
    <xf numFmtId="3" fontId="12" fillId="0" borderId="11" xfId="0" applyNumberFormat="1" applyFont="1" applyBorder="1"/>
    <xf numFmtId="3" fontId="12" fillId="0" borderId="0" xfId="0" applyNumberFormat="1" applyFont="1"/>
    <xf numFmtId="3" fontId="12" fillId="0" borderId="12" xfId="0" applyNumberFormat="1" applyFont="1" applyBorder="1"/>
    <xf numFmtId="0" fontId="0" fillId="0" borderId="4" xfId="0" applyFont="1" applyBorder="1"/>
    <xf numFmtId="3" fontId="12" fillId="0" borderId="5" xfId="0" applyNumberFormat="1" applyFont="1" applyBorder="1"/>
    <xf numFmtId="3" fontId="12" fillId="0" borderId="6" xfId="0" applyNumberFormat="1" applyFont="1" applyBorder="1"/>
    <xf numFmtId="3" fontId="12" fillId="0" borderId="7" xfId="0" applyNumberFormat="1" applyFont="1" applyBorder="1"/>
    <xf numFmtId="0" fontId="13" fillId="0" borderId="0" xfId="0" applyFont="1"/>
    <xf numFmtId="0" fontId="14" fillId="0" borderId="0" xfId="0" applyFont="1"/>
    <xf numFmtId="0" fontId="12" fillId="0" borderId="0" xfId="0" applyFont="1"/>
    <xf numFmtId="0" fontId="12" fillId="0" borderId="13" xfId="0" applyFont="1" applyBorder="1" applyAlignment="1">
      <alignment horizontal="right"/>
    </xf>
    <xf numFmtId="3" fontId="12" fillId="0" borderId="15" xfId="0" applyNumberFormat="1" applyFont="1" applyBorder="1"/>
    <xf numFmtId="0" fontId="12" fillId="0" borderId="11" xfId="0" applyFont="1" applyBorder="1" applyAlignment="1">
      <alignment horizontal="right"/>
    </xf>
    <xf numFmtId="4" fontId="12" fillId="0" borderId="12" xfId="0" applyNumberFormat="1" applyFont="1" applyBorder="1"/>
    <xf numFmtId="0" fontId="12" fillId="0" borderId="5" xfId="0" applyFont="1" applyBorder="1" applyAlignment="1">
      <alignment horizontal="right"/>
    </xf>
    <xf numFmtId="0" fontId="11" fillId="0" borderId="1" xfId="0" applyFont="1" applyBorder="1" applyAlignment="1">
      <alignment horizontal="center"/>
    </xf>
    <xf numFmtId="0" fontId="0" fillId="0" borderId="8" xfId="0" applyFont="1" applyBorder="1" applyAlignment="1">
      <alignment horizontal="center"/>
    </xf>
    <xf numFmtId="0" fontId="0" fillId="0" borderId="9" xfId="0" applyFont="1" applyBorder="1" applyAlignment="1">
      <alignment horizontal="center"/>
    </xf>
    <xf numFmtId="0" fontId="0" fillId="0" borderId="10" xfId="0" applyFont="1" applyBorder="1" applyAlignment="1">
      <alignment horizontal="center"/>
    </xf>
    <xf numFmtId="0" fontId="0" fillId="0" borderId="2" xfId="0" applyFont="1" applyBorder="1" applyAlignment="1">
      <alignment horizontal="center"/>
    </xf>
    <xf numFmtId="3" fontId="12" fillId="0" borderId="0" xfId="0" applyNumberFormat="1" applyFont="1" applyAlignment="1">
      <alignment horizontal="center"/>
    </xf>
    <xf numFmtId="166" fontId="12" fillId="0" borderId="0" xfId="0" applyNumberFormat="1" applyFont="1" applyAlignment="1">
      <alignment horizontal="center"/>
    </xf>
    <xf numFmtId="3" fontId="12" fillId="0" borderId="12" xfId="0" applyNumberFormat="1" applyFont="1" applyBorder="1" applyAlignment="1">
      <alignment horizontal="center"/>
    </xf>
    <xf numFmtId="168" fontId="12" fillId="0" borderId="0" xfId="0" applyNumberFormat="1" applyFont="1" applyAlignment="1">
      <alignment horizontal="center"/>
    </xf>
    <xf numFmtId="166" fontId="12" fillId="0" borderId="12" xfId="0" applyNumberFormat="1" applyFont="1" applyBorder="1" applyAlignment="1">
      <alignment horizontal="center"/>
    </xf>
    <xf numFmtId="169" fontId="12" fillId="0" borderId="0" xfId="0" applyNumberFormat="1" applyFont="1" applyAlignment="1">
      <alignment horizontal="center"/>
    </xf>
    <xf numFmtId="0" fontId="0" fillId="0" borderId="4" xfId="0" applyFont="1" applyBorder="1" applyAlignment="1">
      <alignment horizontal="center"/>
    </xf>
    <xf numFmtId="168" fontId="12" fillId="0" borderId="6" xfId="0" applyNumberFormat="1" applyFont="1" applyBorder="1" applyAlignment="1">
      <alignment horizontal="center"/>
    </xf>
    <xf numFmtId="166" fontId="12" fillId="0" borderId="6" xfId="0" applyNumberFormat="1" applyFont="1" applyBorder="1" applyAlignment="1">
      <alignment horizontal="center"/>
    </xf>
    <xf numFmtId="3" fontId="12" fillId="0" borderId="7" xfId="0" applyNumberFormat="1" applyFont="1" applyBorder="1" applyAlignment="1">
      <alignment horizontal="center"/>
    </xf>
    <xf numFmtId="0" fontId="12" fillId="0" borderId="0" xfId="0" applyFont="1" applyAlignment="1">
      <alignment horizontal="center"/>
    </xf>
    <xf numFmtId="170" fontId="12" fillId="0" borderId="0" xfId="0" applyNumberFormat="1" applyFont="1" applyAlignment="1">
      <alignment horizontal="center"/>
    </xf>
    <xf numFmtId="167" fontId="12" fillId="0" borderId="0" xfId="0" applyNumberFormat="1" applyFont="1" applyAlignment="1">
      <alignment horizontal="center"/>
    </xf>
    <xf numFmtId="171" fontId="12" fillId="0" borderId="0" xfId="0" applyNumberFormat="1" applyFont="1" applyAlignment="1">
      <alignment horizontal="center"/>
    </xf>
    <xf numFmtId="171" fontId="12" fillId="0" borderId="12" xfId="0" applyNumberFormat="1" applyFont="1" applyBorder="1" applyAlignment="1">
      <alignment horizontal="center"/>
    </xf>
    <xf numFmtId="164" fontId="12" fillId="0" borderId="0" xfId="0" applyNumberFormat="1" applyFont="1" applyAlignment="1">
      <alignment horizontal="center"/>
    </xf>
    <xf numFmtId="164" fontId="12" fillId="0" borderId="6" xfId="0" applyNumberFormat="1" applyFont="1" applyBorder="1" applyAlignment="1">
      <alignment horizontal="center"/>
    </xf>
    <xf numFmtId="172" fontId="12" fillId="0" borderId="6" xfId="0" applyNumberFormat="1" applyFont="1" applyBorder="1" applyAlignment="1">
      <alignment horizontal="center"/>
    </xf>
    <xf numFmtId="172" fontId="12" fillId="0" borderId="0" xfId="0" applyNumberFormat="1" applyFont="1" applyAlignment="1">
      <alignment horizontal="center"/>
    </xf>
    <xf numFmtId="173" fontId="12" fillId="0" borderId="0" xfId="0" applyNumberFormat="1" applyFont="1" applyAlignment="1">
      <alignment horizontal="center"/>
    </xf>
    <xf numFmtId="4" fontId="12" fillId="0" borderId="0" xfId="0" applyNumberFormat="1" applyFont="1" applyAlignment="1">
      <alignment horizontal="center"/>
    </xf>
    <xf numFmtId="174" fontId="12" fillId="0" borderId="6" xfId="0" applyNumberFormat="1" applyFont="1" applyBorder="1" applyAlignment="1">
      <alignment horizontal="center"/>
    </xf>
    <xf numFmtId="175" fontId="12" fillId="0" borderId="6" xfId="0" applyNumberFormat="1" applyFont="1" applyBorder="1" applyAlignment="1">
      <alignment horizontal="center"/>
    </xf>
    <xf numFmtId="2" fontId="10" fillId="7" borderId="1" xfId="0" applyNumberFormat="1" applyFont="1" applyFill="1" applyBorder="1" applyAlignment="1">
      <alignment horizontal="right"/>
    </xf>
    <xf numFmtId="0" fontId="0" fillId="0" borderId="1" xfId="0" applyBorder="1" applyAlignment="1">
      <alignment horizontal="right"/>
    </xf>
    <xf numFmtId="0" fontId="3" fillId="0" borderId="1" xfId="0" applyFont="1" applyBorder="1"/>
    <xf numFmtId="10" fontId="0" fillId="0" borderId="7" xfId="0" applyNumberFormat="1" applyBorder="1" applyAlignment="1">
      <alignment horizontal="center"/>
    </xf>
    <xf numFmtId="0" fontId="0" fillId="0" borderId="2" xfId="0" applyBorder="1"/>
    <xf numFmtId="10" fontId="0" fillId="0" borderId="2" xfId="0" applyNumberFormat="1" applyBorder="1" applyAlignment="1">
      <alignment horizontal="center"/>
    </xf>
    <xf numFmtId="10" fontId="0" fillId="0" borderId="4" xfId="0" applyNumberFormat="1" applyBorder="1" applyAlignment="1">
      <alignment horizontal="center"/>
    </xf>
    <xf numFmtId="10" fontId="0" fillId="0" borderId="11" xfId="0" applyNumberFormat="1" applyBorder="1" applyAlignment="1">
      <alignment horizontal="center"/>
    </xf>
    <xf numFmtId="10" fontId="0" fillId="0" borderId="5" xfId="0" applyNumberFormat="1" applyBorder="1" applyAlignment="1">
      <alignment horizontal="center"/>
    </xf>
    <xf numFmtId="10" fontId="0" fillId="0" borderId="0" xfId="0" applyNumberFormat="1" applyFont="1"/>
    <xf numFmtId="10" fontId="12" fillId="0" borderId="13" xfId="1" applyNumberFormat="1" applyFont="1" applyFill="1" applyBorder="1" applyAlignment="1"/>
    <xf numFmtId="10" fontId="12" fillId="0" borderId="11" xfId="1" applyNumberFormat="1" applyFont="1" applyFill="1" applyBorder="1" applyAlignment="1"/>
    <xf numFmtId="10" fontId="12" fillId="0" borderId="5" xfId="1" applyNumberFormat="1" applyFont="1" applyFill="1" applyBorder="1" applyAlignment="1"/>
    <xf numFmtId="0" fontId="12" fillId="0" borderId="1" xfId="0" applyFont="1" applyFill="1" applyBorder="1"/>
    <xf numFmtId="3" fontId="12" fillId="0" borderId="9" xfId="0" applyNumberFormat="1" applyFont="1" applyBorder="1"/>
    <xf numFmtId="0" fontId="0" fillId="0" borderId="8" xfId="0" applyFont="1" applyBorder="1" applyAlignment="1">
      <alignment horizontal="right"/>
    </xf>
    <xf numFmtId="4" fontId="0" fillId="0" borderId="9" xfId="0" applyNumberFormat="1" applyFont="1" applyBorder="1" applyAlignment="1">
      <alignment horizontal="center"/>
    </xf>
    <xf numFmtId="4" fontId="0" fillId="0" borderId="10" xfId="0" applyNumberFormat="1" applyFont="1" applyBorder="1" applyAlignment="1">
      <alignment horizontal="center"/>
    </xf>
    <xf numFmtId="0" fontId="11" fillId="0" borderId="15" xfId="0" applyFont="1" applyBorder="1" applyAlignment="1">
      <alignment textRotation="90" wrapText="1"/>
    </xf>
    <xf numFmtId="10" fontId="12" fillId="0" borderId="15" xfId="1" applyNumberFormat="1" applyFont="1" applyFill="1" applyBorder="1" applyAlignment="1"/>
    <xf numFmtId="10" fontId="12" fillId="0" borderId="12" xfId="1" applyNumberFormat="1" applyFont="1" applyFill="1" applyBorder="1" applyAlignment="1"/>
    <xf numFmtId="10" fontId="12" fillId="0" borderId="7" xfId="1" applyNumberFormat="1" applyFont="1" applyFill="1" applyBorder="1" applyAlignment="1"/>
    <xf numFmtId="0" fontId="11" fillId="0" borderId="1" xfId="0" applyFont="1" applyBorder="1" applyAlignment="1">
      <alignment horizontal="center" vertical="top" wrapText="1"/>
    </xf>
    <xf numFmtId="0" fontId="11" fillId="0" borderId="1" xfId="0" applyFont="1" applyBorder="1" applyAlignment="1">
      <alignment horizont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4" xfId="0" applyFont="1" applyBorder="1" applyAlignment="1">
      <alignment horizontal="center" vertical="center" wrapText="1"/>
    </xf>
    <xf numFmtId="166" fontId="12" fillId="2" borderId="11" xfId="0" applyNumberFormat="1" applyFont="1" applyFill="1" applyBorder="1" applyAlignment="1">
      <alignment horizontal="center"/>
    </xf>
    <xf numFmtId="166" fontId="12" fillId="0" borderId="0" xfId="0" applyNumberFormat="1" applyFont="1" applyBorder="1" applyAlignment="1">
      <alignment horizontal="center"/>
    </xf>
    <xf numFmtId="166" fontId="12" fillId="3" borderId="2" xfId="0" applyNumberFormat="1" applyFont="1" applyFill="1" applyBorder="1" applyAlignment="1">
      <alignment horizontal="center"/>
    </xf>
    <xf numFmtId="166" fontId="12" fillId="0" borderId="2" xfId="0" applyNumberFormat="1" applyFont="1" applyBorder="1" applyAlignment="1">
      <alignment horizontal="center"/>
    </xf>
    <xf numFmtId="0" fontId="0" fillId="0" borderId="5" xfId="0" applyFont="1" applyBorder="1" applyAlignment="1">
      <alignment horizontal="center"/>
    </xf>
    <xf numFmtId="0" fontId="0" fillId="0" borderId="6" xfId="0" applyFont="1" applyBorder="1" applyAlignment="1">
      <alignment horizontal="center"/>
    </xf>
    <xf numFmtId="3" fontId="12" fillId="0" borderId="4" xfId="0" applyNumberFormat="1" applyFont="1" applyBorder="1" applyAlignment="1">
      <alignment horizontal="center"/>
    </xf>
    <xf numFmtId="4" fontId="12" fillId="0" borderId="1" xfId="0" applyNumberFormat="1" applyFont="1" applyBorder="1" applyAlignment="1">
      <alignment horizontal="center"/>
    </xf>
    <xf numFmtId="4" fontId="0" fillId="0" borderId="0" xfId="0" applyNumberFormat="1" applyFont="1"/>
    <xf numFmtId="0" fontId="0" fillId="0" borderId="1" xfId="0" applyFont="1" applyBorder="1" applyAlignment="1">
      <alignment horizontal="center"/>
    </xf>
    <xf numFmtId="0" fontId="3" fillId="9" borderId="1" xfId="0" applyFont="1" applyFill="1" applyBorder="1" applyAlignment="1">
      <alignment horizontal="center" wrapText="1"/>
    </xf>
    <xf numFmtId="3" fontId="0" fillId="9" borderId="0" xfId="0" applyNumberFormat="1" applyFill="1" applyAlignment="1">
      <alignment horizontal="center"/>
    </xf>
    <xf numFmtId="0" fontId="0" fillId="9" borderId="0" xfId="0" applyFill="1"/>
    <xf numFmtId="0" fontId="17" fillId="10" borderId="0" xfId="3" applyFont="1" applyFill="1"/>
    <xf numFmtId="0" fontId="18" fillId="10" borderId="0" xfId="3" applyFont="1" applyFill="1" applyAlignment="1">
      <alignment horizontal="left"/>
    </xf>
    <xf numFmtId="0" fontId="16" fillId="10" borderId="0" xfId="3" applyFill="1"/>
    <xf numFmtId="0" fontId="19" fillId="10" borderId="0" xfId="3" applyFont="1" applyFill="1"/>
    <xf numFmtId="0" fontId="20" fillId="10" borderId="0" xfId="3" applyFont="1" applyFill="1"/>
    <xf numFmtId="0" fontId="21" fillId="10" borderId="0" xfId="3" applyFont="1" applyFill="1"/>
    <xf numFmtId="0" fontId="22" fillId="10" borderId="0" xfId="3" applyFont="1" applyFill="1"/>
    <xf numFmtId="0" fontId="23" fillId="10" borderId="0" xfId="3" applyFont="1" applyFill="1"/>
    <xf numFmtId="0" fontId="24" fillId="10" borderId="0" xfId="3" applyFont="1" applyFill="1"/>
    <xf numFmtId="15" fontId="24" fillId="10" borderId="0" xfId="3" applyNumberFormat="1" applyFont="1" applyFill="1" applyAlignment="1">
      <alignment horizontal="left"/>
    </xf>
    <xf numFmtId="0" fontId="6" fillId="10" borderId="0" xfId="3" applyFont="1" applyFill="1"/>
    <xf numFmtId="0" fontId="26" fillId="10" borderId="0" xfId="4" applyFont="1" applyFill="1" applyAlignment="1" applyProtection="1"/>
    <xf numFmtId="0" fontId="24" fillId="10" borderId="0" xfId="4" applyFont="1" applyFill="1" applyAlignment="1" applyProtection="1"/>
    <xf numFmtId="0" fontId="27" fillId="10" borderId="0" xfId="3" applyFont="1" applyFill="1" applyAlignment="1">
      <alignment vertical="top" wrapText="1"/>
    </xf>
    <xf numFmtId="0" fontId="28" fillId="10" borderId="0" xfId="3" applyFont="1" applyFill="1"/>
    <xf numFmtId="0" fontId="29" fillId="10" borderId="0" xfId="3" applyFont="1" applyFill="1"/>
    <xf numFmtId="0" fontId="30" fillId="10" borderId="0" xfId="3" applyFont="1" applyFill="1" applyAlignment="1">
      <alignment vertical="top"/>
    </xf>
    <xf numFmtId="0" fontId="24" fillId="11" borderId="0" xfId="3" applyFont="1" applyFill="1"/>
    <xf numFmtId="0" fontId="30" fillId="10" borderId="0" xfId="3" applyFont="1" applyFill="1" applyAlignment="1">
      <alignment vertical="top" wrapText="1"/>
    </xf>
    <xf numFmtId="0" fontId="24" fillId="10" borderId="0" xfId="3" applyFont="1" applyFill="1" applyAlignment="1">
      <alignment horizontal="left" vertical="top" indent="1"/>
    </xf>
    <xf numFmtId="0" fontId="24" fillId="10" borderId="0" xfId="3" applyFont="1" applyFill="1" applyAlignment="1">
      <alignment vertical="top" wrapText="1"/>
    </xf>
    <xf numFmtId="0" fontId="22" fillId="12" borderId="0" xfId="3" applyFont="1" applyFill="1"/>
    <xf numFmtId="0" fontId="24" fillId="10" borderId="0" xfId="3" applyFont="1" applyFill="1" applyAlignment="1">
      <alignment vertical="top"/>
    </xf>
    <xf numFmtId="0" fontId="6" fillId="10" borderId="1" xfId="3" applyFont="1" applyFill="1" applyBorder="1" applyAlignment="1">
      <alignment vertical="top"/>
    </xf>
    <xf numFmtId="0" fontId="6" fillId="10" borderId="8" xfId="3" applyFont="1" applyFill="1" applyBorder="1" applyAlignment="1">
      <alignment vertical="top"/>
    </xf>
    <xf numFmtId="0" fontId="6" fillId="10" borderId="9" xfId="3" applyFont="1" applyFill="1" applyBorder="1" applyAlignment="1">
      <alignment vertical="top" wrapText="1"/>
    </xf>
    <xf numFmtId="0" fontId="6" fillId="10" borderId="14" xfId="3" applyFont="1" applyFill="1" applyBorder="1" applyAlignment="1">
      <alignment vertical="top" wrapText="1"/>
    </xf>
    <xf numFmtId="0" fontId="6" fillId="10" borderId="15" xfId="3" applyFont="1" applyFill="1" applyBorder="1"/>
    <xf numFmtId="0" fontId="31" fillId="13" borderId="0" xfId="3" applyFont="1" applyFill="1" applyAlignment="1">
      <alignment vertical="top" wrapText="1"/>
    </xf>
    <xf numFmtId="0" fontId="32" fillId="10" borderId="0" xfId="3" applyFont="1" applyFill="1"/>
    <xf numFmtId="0" fontId="33" fillId="10" borderId="0" xfId="5" applyFill="1"/>
    <xf numFmtId="0" fontId="34" fillId="10" borderId="0" xfId="3" applyFont="1" applyFill="1" applyAlignment="1">
      <alignment vertical="top"/>
    </xf>
    <xf numFmtId="0" fontId="27" fillId="10" borderId="0" xfId="3" applyFont="1" applyFill="1"/>
    <xf numFmtId="0" fontId="35" fillId="10" borderId="0" xfId="3" applyFont="1" applyFill="1" applyAlignment="1">
      <alignment wrapText="1"/>
    </xf>
    <xf numFmtId="0" fontId="35" fillId="10" borderId="0" xfId="3" applyFont="1" applyFill="1"/>
    <xf numFmtId="0" fontId="15" fillId="10" borderId="0" xfId="2" applyFill="1" applyAlignment="1" applyProtection="1"/>
    <xf numFmtId="0" fontId="24" fillId="10" borderId="0" xfId="3" applyFont="1" applyFill="1" applyAlignment="1"/>
    <xf numFmtId="0" fontId="24" fillId="14" borderId="0" xfId="3" applyFont="1" applyFill="1"/>
    <xf numFmtId="0" fontId="24" fillId="15" borderId="0" xfId="3" applyFont="1" applyFill="1"/>
    <xf numFmtId="0" fontId="24" fillId="16" borderId="0" xfId="3" applyFont="1" applyFill="1"/>
    <xf numFmtId="0" fontId="24" fillId="16" borderId="8" xfId="3" applyFont="1" applyFill="1" applyBorder="1" applyAlignment="1">
      <alignment vertical="top"/>
    </xf>
    <xf numFmtId="0" fontId="6" fillId="16" borderId="9" xfId="3" applyFont="1" applyFill="1" applyBorder="1" applyAlignment="1">
      <alignment vertical="top" wrapText="1"/>
    </xf>
    <xf numFmtId="0" fontId="6" fillId="16" borderId="14" xfId="3" applyFont="1" applyFill="1" applyBorder="1" applyAlignment="1">
      <alignment vertical="top" wrapText="1"/>
    </xf>
    <xf numFmtId="0" fontId="6" fillId="16" borderId="15" xfId="3" applyFont="1" applyFill="1" applyBorder="1"/>
    <xf numFmtId="0" fontId="24" fillId="14" borderId="8" xfId="3" applyFont="1" applyFill="1" applyBorder="1" applyAlignment="1">
      <alignment vertical="top"/>
    </xf>
    <xf numFmtId="0" fontId="6" fillId="14" borderId="9" xfId="3" applyFont="1" applyFill="1" applyBorder="1" applyAlignment="1">
      <alignment vertical="top" wrapText="1"/>
    </xf>
    <xf numFmtId="0" fontId="6" fillId="14" borderId="14" xfId="3" applyFont="1" applyFill="1" applyBorder="1" applyAlignment="1">
      <alignment vertical="top" wrapText="1"/>
    </xf>
    <xf numFmtId="0" fontId="6" fillId="14" borderId="15" xfId="3" applyFont="1" applyFill="1" applyBorder="1"/>
    <xf numFmtId="0" fontId="24" fillId="15" borderId="8" xfId="3" applyFont="1" applyFill="1" applyBorder="1" applyAlignment="1">
      <alignment vertical="top"/>
    </xf>
    <xf numFmtId="0" fontId="6" fillId="15" borderId="9" xfId="3" applyFont="1" applyFill="1" applyBorder="1" applyAlignment="1">
      <alignment vertical="top" wrapText="1"/>
    </xf>
    <xf numFmtId="0" fontId="6" fillId="15" borderId="14" xfId="3" applyFont="1" applyFill="1" applyBorder="1" applyAlignment="1">
      <alignment vertical="top" wrapText="1"/>
    </xf>
    <xf numFmtId="0" fontId="6" fillId="15" borderId="15" xfId="3" applyFont="1" applyFill="1" applyBorder="1"/>
    <xf numFmtId="0" fontId="24" fillId="17" borderId="0" xfId="3" applyFont="1" applyFill="1"/>
    <xf numFmtId="0" fontId="24" fillId="17" borderId="8" xfId="3" applyFont="1" applyFill="1" applyBorder="1" applyAlignment="1">
      <alignment vertical="top"/>
    </xf>
    <xf numFmtId="0" fontId="6" fillId="17" borderId="9" xfId="3" applyFont="1" applyFill="1" applyBorder="1" applyAlignment="1">
      <alignment vertical="top" wrapText="1"/>
    </xf>
    <xf numFmtId="0" fontId="6" fillId="17" borderId="14" xfId="3" applyFont="1" applyFill="1" applyBorder="1" applyAlignment="1">
      <alignment vertical="top" wrapText="1"/>
    </xf>
    <xf numFmtId="0" fontId="6" fillId="17" borderId="15" xfId="3" applyFont="1" applyFill="1" applyBorder="1"/>
    <xf numFmtId="0" fontId="24" fillId="0" borderId="8" xfId="3" applyFont="1" applyFill="1" applyBorder="1" applyAlignment="1">
      <alignment vertical="top"/>
    </xf>
    <xf numFmtId="0" fontId="6" fillId="0" borderId="9" xfId="3" applyFont="1" applyFill="1" applyBorder="1" applyAlignment="1">
      <alignment vertical="top" wrapText="1"/>
    </xf>
    <xf numFmtId="0" fontId="6" fillId="0" borderId="14" xfId="3" applyFont="1" applyFill="1" applyBorder="1" applyAlignment="1">
      <alignment vertical="top" wrapText="1"/>
    </xf>
    <xf numFmtId="0" fontId="6" fillId="0" borderId="15" xfId="3" applyFont="1" applyFill="1" applyBorder="1"/>
    <xf numFmtId="0" fontId="32" fillId="0" borderId="1" xfId="3" applyFont="1" applyFill="1" applyBorder="1"/>
    <xf numFmtId="0" fontId="32" fillId="0" borderId="8" xfId="3" applyFont="1" applyFill="1" applyBorder="1"/>
    <xf numFmtId="0" fontId="24" fillId="0" borderId="9" xfId="3" applyFont="1" applyFill="1" applyBorder="1" applyAlignment="1">
      <alignment vertical="top" wrapText="1"/>
    </xf>
    <xf numFmtId="0" fontId="24" fillId="0" borderId="10" xfId="3" applyFont="1" applyFill="1" applyBorder="1" applyAlignment="1">
      <alignment vertical="top" wrapText="1"/>
    </xf>
    <xf numFmtId="0" fontId="32" fillId="0" borderId="5" xfId="3" applyFont="1" applyFill="1" applyBorder="1"/>
    <xf numFmtId="0" fontId="24" fillId="0" borderId="2" xfId="3" applyFont="1" applyFill="1" applyBorder="1" applyAlignment="1">
      <alignment vertical="top"/>
    </xf>
    <xf numFmtId="0" fontId="24" fillId="0" borderId="5" xfId="3" applyFont="1" applyFill="1" applyBorder="1" applyAlignment="1">
      <alignment vertical="top"/>
    </xf>
    <xf numFmtId="0" fontId="24" fillId="0" borderId="0" xfId="3" applyFont="1" applyFill="1" applyAlignment="1">
      <alignment vertical="top" wrapText="1"/>
    </xf>
    <xf numFmtId="0" fontId="24" fillId="0" borderId="12" xfId="3" applyFont="1" applyFill="1" applyBorder="1" applyAlignment="1">
      <alignment vertical="top" wrapText="1"/>
    </xf>
    <xf numFmtId="0" fontId="24" fillId="0" borderId="1" xfId="3" applyFont="1" applyFill="1" applyBorder="1" applyAlignment="1">
      <alignment vertical="top"/>
    </xf>
    <xf numFmtId="0" fontId="24" fillId="5" borderId="0" xfId="3" applyFont="1" applyFill="1"/>
    <xf numFmtId="0" fontId="22" fillId="5" borderId="0" xfId="3" applyFont="1" applyFill="1"/>
    <xf numFmtId="0" fontId="24" fillId="15" borderId="0" xfId="3" applyFont="1" applyFill="1" applyAlignment="1">
      <alignment vertical="top"/>
    </xf>
    <xf numFmtId="0" fontId="30" fillId="15" borderId="0" xfId="3" applyFont="1" applyFill="1" applyAlignment="1">
      <alignment vertical="top" wrapText="1"/>
    </xf>
    <xf numFmtId="0" fontId="24" fillId="18" borderId="0" xfId="3" applyFont="1" applyFill="1" applyBorder="1" applyAlignment="1">
      <alignment horizontal="left" indent="1"/>
    </xf>
    <xf numFmtId="0" fontId="0" fillId="5" borderId="0" xfId="0" applyFill="1" applyAlignment="1" applyProtection="1">
      <alignment horizontal="center"/>
      <protection locked="0"/>
    </xf>
    <xf numFmtId="10" fontId="0" fillId="4" borderId="12" xfId="0" applyNumberFormat="1" applyFill="1" applyBorder="1" applyAlignment="1" applyProtection="1">
      <alignment horizontal="center"/>
      <protection locked="0"/>
    </xf>
    <xf numFmtId="3" fontId="0" fillId="4" borderId="1" xfId="0" applyNumberFormat="1" applyFont="1" applyFill="1" applyBorder="1" applyAlignment="1" applyProtection="1">
      <alignment horizontal="center"/>
      <protection locked="0"/>
    </xf>
    <xf numFmtId="0" fontId="36" fillId="0" borderId="0" xfId="0" applyFont="1"/>
    <xf numFmtId="0" fontId="11" fillId="0" borderId="9" xfId="0" applyFont="1" applyBorder="1" applyAlignment="1">
      <alignment horizontal="center" wrapText="1"/>
    </xf>
    <xf numFmtId="0" fontId="24" fillId="10" borderId="0" xfId="3" applyFont="1" applyFill="1" applyAlignment="1">
      <alignment horizontal="left"/>
    </xf>
    <xf numFmtId="0" fontId="37" fillId="0" borderId="0" xfId="0" applyFont="1"/>
    <xf numFmtId="0" fontId="0" fillId="0" borderId="3" xfId="0" applyBorder="1"/>
    <xf numFmtId="0" fontId="0" fillId="0" borderId="3" xfId="0" applyFont="1" applyBorder="1"/>
    <xf numFmtId="0" fontId="0" fillId="0" borderId="2" xfId="0" applyFont="1" applyBorder="1"/>
    <xf numFmtId="4" fontId="0" fillId="0" borderId="3" xfId="0" applyNumberFormat="1" applyFont="1" applyBorder="1" applyAlignment="1">
      <alignment horizontal="center"/>
    </xf>
    <xf numFmtId="4" fontId="0" fillId="0" borderId="2" xfId="0" applyNumberFormat="1" applyFont="1" applyBorder="1" applyAlignment="1">
      <alignment horizontal="center"/>
    </xf>
    <xf numFmtId="4" fontId="0" fillId="0" borderId="4" xfId="0" applyNumberFormat="1" applyFont="1" applyBorder="1" applyAlignment="1">
      <alignment horizontal="center"/>
    </xf>
    <xf numFmtId="0" fontId="6" fillId="0" borderId="1" xfId="0" applyFont="1" applyBorder="1" applyAlignment="1">
      <alignment horizontal="center" wrapText="1"/>
    </xf>
    <xf numFmtId="0" fontId="12" fillId="0" borderId="8" xfId="0" applyFont="1" applyBorder="1"/>
    <xf numFmtId="10" fontId="12" fillId="0" borderId="8" xfId="1" applyNumberFormat="1" applyFont="1" applyFill="1" applyBorder="1" applyAlignment="1"/>
    <xf numFmtId="165" fontId="12" fillId="0" borderId="9" xfId="1" applyNumberFormat="1" applyFont="1" applyFill="1" applyBorder="1" applyAlignment="1"/>
    <xf numFmtId="9" fontId="0" fillId="0" borderId="0" xfId="0" applyNumberFormat="1"/>
    <xf numFmtId="4" fontId="0" fillId="0" borderId="0" xfId="0" applyNumberFormat="1"/>
    <xf numFmtId="10" fontId="0" fillId="0" borderId="0" xfId="0" applyNumberFormat="1"/>
    <xf numFmtId="0" fontId="0" fillId="0" borderId="0" xfId="0" applyBorder="1"/>
    <xf numFmtId="10" fontId="0" fillId="0" borderId="0" xfId="0" applyNumberFormat="1" applyBorder="1" applyAlignment="1">
      <alignment horizontal="center"/>
    </xf>
    <xf numFmtId="10" fontId="0" fillId="4" borderId="7" xfId="0" applyNumberFormat="1" applyFill="1" applyBorder="1" applyAlignment="1">
      <alignment horizontal="center"/>
    </xf>
    <xf numFmtId="10" fontId="12" fillId="0" borderId="10" xfId="1" applyNumberFormat="1" applyFont="1" applyFill="1" applyBorder="1" applyAlignment="1"/>
    <xf numFmtId="0" fontId="0" fillId="0" borderId="13" xfId="0" applyBorder="1" applyAlignment="1">
      <alignment horizontal="right"/>
    </xf>
    <xf numFmtId="2" fontId="0" fillId="0" borderId="15" xfId="0" applyNumberFormat="1" applyBorder="1"/>
    <xf numFmtId="0" fontId="0" fillId="0" borderId="11" xfId="0" applyBorder="1" applyAlignment="1">
      <alignment horizontal="right"/>
    </xf>
    <xf numFmtId="2" fontId="0" fillId="0" borderId="12" xfId="0" applyNumberFormat="1" applyBorder="1"/>
    <xf numFmtId="0" fontId="0" fillId="0" borderId="5" xfId="0" applyBorder="1" applyAlignment="1">
      <alignment horizontal="right"/>
    </xf>
    <xf numFmtId="2" fontId="0" fillId="0" borderId="7" xfId="0" applyNumberFormat="1" applyBorder="1"/>
    <xf numFmtId="0" fontId="24" fillId="0" borderId="13" xfId="0" applyFont="1" applyBorder="1" applyAlignment="1">
      <alignment wrapText="1"/>
    </xf>
    <xf numFmtId="0" fontId="24" fillId="0" borderId="11" xfId="0" applyFont="1" applyBorder="1" applyAlignment="1">
      <alignment wrapText="1"/>
    </xf>
    <xf numFmtId="0" fontId="24" fillId="0" borderId="5" xfId="0" applyFont="1" applyBorder="1"/>
    <xf numFmtId="177" fontId="0" fillId="0" borderId="0" xfId="0" applyNumberFormat="1" applyFont="1"/>
    <xf numFmtId="176" fontId="0" fillId="0" borderId="0" xfId="0" applyNumberFormat="1"/>
    <xf numFmtId="10" fontId="12" fillId="0" borderId="0" xfId="1" applyNumberFormat="1" applyFont="1" applyFill="1" applyBorder="1" applyAlignment="1"/>
    <xf numFmtId="10" fontId="12" fillId="0" borderId="6" xfId="1" applyNumberFormat="1" applyFont="1" applyFill="1" applyBorder="1" applyAlignment="1"/>
    <xf numFmtId="165" fontId="24" fillId="0" borderId="15" xfId="0" applyNumberFormat="1" applyFont="1" applyBorder="1" applyAlignment="1">
      <alignment wrapText="1"/>
    </xf>
    <xf numFmtId="165" fontId="24" fillId="0" borderId="12" xfId="0" applyNumberFormat="1" applyFont="1" applyBorder="1"/>
    <xf numFmtId="0" fontId="24" fillId="0" borderId="7" xfId="0" applyFont="1" applyBorder="1"/>
    <xf numFmtId="10" fontId="0" fillId="0" borderId="6" xfId="0" applyNumberFormat="1" applyBorder="1" applyAlignment="1">
      <alignment horizontal="center"/>
    </xf>
    <xf numFmtId="2" fontId="0" fillId="0" borderId="15" xfId="0" applyNumberFormat="1" applyBorder="1" applyAlignment="1">
      <alignment horizontal="center"/>
    </xf>
    <xf numFmtId="2" fontId="0" fillId="0" borderId="12" xfId="0" applyNumberFormat="1" applyBorder="1" applyAlignment="1">
      <alignment horizontal="center"/>
    </xf>
    <xf numFmtId="2" fontId="0" fillId="0" borderId="7" xfId="0" applyNumberFormat="1" applyBorder="1" applyAlignment="1">
      <alignment horizontal="center"/>
    </xf>
    <xf numFmtId="166" fontId="0" fillId="0" borderId="12" xfId="0" applyNumberFormat="1" applyBorder="1" applyAlignment="1">
      <alignment horizontal="center"/>
    </xf>
    <xf numFmtId="0" fontId="3" fillId="0" borderId="1" xfId="0" applyFont="1" applyBorder="1" applyAlignment="1">
      <alignment horizontal="center" vertical="center" wrapText="1"/>
    </xf>
    <xf numFmtId="167" fontId="0" fillId="0" borderId="2" xfId="0" applyNumberFormat="1" applyBorder="1" applyAlignment="1">
      <alignment horizontal="center"/>
    </xf>
    <xf numFmtId="167" fontId="0" fillId="0" borderId="4" xfId="0" applyNumberFormat="1" applyBorder="1" applyAlignment="1">
      <alignment horizontal="center"/>
    </xf>
    <xf numFmtId="2" fontId="9" fillId="6" borderId="1" xfId="0" applyNumberFormat="1" applyFont="1" applyFill="1" applyBorder="1" applyAlignment="1">
      <alignment horizontal="center"/>
    </xf>
    <xf numFmtId="4" fontId="10" fillId="7" borderId="1" xfId="0" applyNumberFormat="1" applyFont="1" applyFill="1" applyBorder="1" applyAlignment="1">
      <alignment horizontal="right"/>
    </xf>
    <xf numFmtId="0" fontId="0" fillId="0" borderId="8" xfId="0"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0" fillId="0" borderId="0" xfId="0" applyAlignment="1">
      <alignment horizontal="center" wrapText="1"/>
    </xf>
    <xf numFmtId="0" fontId="3" fillId="0" borderId="0" xfId="0" applyFont="1" applyAlignment="1">
      <alignment horizontal="left"/>
    </xf>
    <xf numFmtId="0" fontId="39" fillId="0" borderId="9" xfId="0" applyFont="1" applyBorder="1" applyAlignment="1">
      <alignment horizontal="right" wrapText="1"/>
    </xf>
    <xf numFmtId="2" fontId="0" fillId="0" borderId="0" xfId="0" applyNumberFormat="1" applyFont="1"/>
    <xf numFmtId="3" fontId="0" fillId="0" borderId="0" xfId="0" applyNumberFormat="1" applyFont="1" applyBorder="1" applyAlignment="1">
      <alignment horizontal="center"/>
    </xf>
    <xf numFmtId="3" fontId="0" fillId="0" borderId="6" xfId="0" applyNumberFormat="1" applyFont="1" applyBorder="1" applyAlignment="1">
      <alignment horizontal="center"/>
    </xf>
    <xf numFmtId="3" fontId="0" fillId="0" borderId="7" xfId="0" applyNumberFormat="1" applyFont="1" applyBorder="1" applyAlignment="1">
      <alignment horizontal="center"/>
    </xf>
    <xf numFmtId="0" fontId="38" fillId="0" borderId="0" xfId="0" applyFont="1"/>
    <xf numFmtId="0" fontId="0" fillId="0" borderId="0" xfId="0" applyAlignment="1">
      <alignment vertical="center" wrapText="1"/>
    </xf>
    <xf numFmtId="0" fontId="0" fillId="0" borderId="10" xfId="0" applyBorder="1" applyAlignment="1">
      <alignment horizontal="right"/>
    </xf>
    <xf numFmtId="2" fontId="10" fillId="7" borderId="1" xfId="0" applyNumberFormat="1" applyFont="1" applyFill="1" applyBorder="1"/>
    <xf numFmtId="0" fontId="6" fillId="0" borderId="2" xfId="0" applyFont="1" applyBorder="1" applyAlignment="1">
      <alignment horizontal="left"/>
    </xf>
    <xf numFmtId="0" fontId="0" fillId="18" borderId="14" xfId="0" applyFill="1" applyBorder="1" applyAlignment="1">
      <alignment horizontal="left"/>
    </xf>
    <xf numFmtId="2" fontId="9" fillId="0" borderId="14" xfId="0" applyNumberFormat="1" applyFont="1" applyBorder="1" applyAlignment="1">
      <alignment horizontal="right"/>
    </xf>
    <xf numFmtId="2" fontId="9" fillId="0" borderId="14" xfId="0" applyNumberFormat="1" applyFont="1" applyBorder="1" applyAlignment="1">
      <alignment horizontal="center"/>
    </xf>
    <xf numFmtId="176" fontId="9" fillId="0" borderId="14" xfId="0" applyNumberFormat="1" applyFont="1" applyBorder="1" applyAlignment="1">
      <alignment horizontal="center"/>
    </xf>
    <xf numFmtId="178" fontId="0" fillId="0" borderId="0" xfId="0" applyNumberFormat="1"/>
    <xf numFmtId="179" fontId="0" fillId="0" borderId="0" xfId="0" applyNumberFormat="1"/>
    <xf numFmtId="2" fontId="40" fillId="0" borderId="1" xfId="0" applyNumberFormat="1" applyFont="1" applyBorder="1" applyAlignment="1">
      <alignment vertical="center" wrapText="1"/>
    </xf>
    <xf numFmtId="2" fontId="40" fillId="0" borderId="0" xfId="0" applyNumberFormat="1" applyFont="1" applyAlignment="1">
      <alignment vertical="center" wrapText="1"/>
    </xf>
    <xf numFmtId="2" fontId="41" fillId="0" borderId="0" xfId="0" applyNumberFormat="1" applyFont="1" applyAlignment="1">
      <alignment vertical="center" wrapText="1"/>
    </xf>
    <xf numFmtId="0" fontId="40" fillId="0" borderId="6" xfId="0" applyFont="1" applyBorder="1" applyAlignment="1">
      <alignment vertical="center"/>
    </xf>
    <xf numFmtId="0" fontId="40" fillId="0" borderId="6" xfId="0" applyFont="1" applyBorder="1" applyAlignment="1">
      <alignment vertical="center" wrapText="1"/>
    </xf>
    <xf numFmtId="0" fontId="41" fillId="0" borderId="0" xfId="0" applyFont="1" applyAlignment="1">
      <alignment vertical="center" wrapText="1"/>
    </xf>
    <xf numFmtId="2" fontId="41" fillId="0" borderId="0" xfId="0" applyNumberFormat="1" applyFont="1" applyAlignment="1">
      <alignment horizontal="center" vertical="center" wrapText="1"/>
    </xf>
    <xf numFmtId="0" fontId="40" fillId="0" borderId="1" xfId="0" applyFont="1" applyBorder="1" applyAlignment="1">
      <alignment vertical="center" wrapText="1"/>
    </xf>
    <xf numFmtId="0" fontId="41" fillId="0" borderId="8" xfId="0" applyFont="1" applyBorder="1" applyAlignment="1">
      <alignment vertical="center"/>
    </xf>
    <xf numFmtId="0" fontId="41" fillId="0" borderId="9" xfId="0" applyFont="1" applyBorder="1" applyAlignment="1">
      <alignment vertical="center"/>
    </xf>
    <xf numFmtId="0" fontId="41" fillId="0" borderId="9" xfId="0" applyFont="1" applyBorder="1" applyAlignment="1">
      <alignment horizontal="center" vertical="center" wrapText="1"/>
    </xf>
    <xf numFmtId="0" fontId="41" fillId="0" borderId="9" xfId="0" applyFont="1" applyBorder="1" applyAlignment="1">
      <alignment horizontal="right" vertical="center" wrapText="1"/>
    </xf>
    <xf numFmtId="0" fontId="41" fillId="0" borderId="8" xfId="0" applyFont="1" applyBorder="1" applyAlignment="1">
      <alignment vertical="center" wrapText="1"/>
    </xf>
    <xf numFmtId="2" fontId="41" fillId="0" borderId="0" xfId="0" applyNumberFormat="1" applyFont="1" applyAlignment="1">
      <alignment horizontal="center"/>
    </xf>
    <xf numFmtId="167" fontId="41" fillId="0" borderId="12" xfId="0" applyNumberFormat="1" applyFont="1" applyBorder="1" applyAlignment="1">
      <alignment horizontal="center"/>
    </xf>
    <xf numFmtId="2" fontId="41" fillId="0" borderId="12" xfId="0" applyNumberFormat="1" applyFont="1" applyBorder="1" applyAlignment="1">
      <alignment horizontal="center"/>
    </xf>
    <xf numFmtId="167" fontId="41" fillId="0" borderId="7" xfId="0" applyNumberFormat="1" applyFont="1" applyBorder="1" applyAlignment="1">
      <alignment horizontal="center"/>
    </xf>
    <xf numFmtId="3" fontId="0" fillId="0" borderId="9" xfId="0" applyNumberFormat="1" applyFont="1" applyBorder="1" applyAlignment="1">
      <alignment horizontal="center"/>
    </xf>
    <xf numFmtId="165" fontId="0" fillId="0" borderId="0" xfId="0" applyNumberFormat="1" applyFont="1"/>
    <xf numFmtId="166" fontId="0" fillId="0" borderId="0" xfId="0" applyNumberFormat="1" applyFont="1"/>
    <xf numFmtId="2" fontId="0" fillId="0" borderId="0" xfId="0" applyNumberFormat="1" applyFill="1" applyAlignment="1">
      <alignment horizontal="center"/>
    </xf>
    <xf numFmtId="0" fontId="35" fillId="10" borderId="0" xfId="3" applyFont="1" applyFill="1" applyAlignment="1">
      <alignment wrapText="1"/>
    </xf>
    <xf numFmtId="0" fontId="35" fillId="10" borderId="0" xfId="3" applyFont="1" applyFill="1"/>
    <xf numFmtId="0" fontId="27" fillId="10" borderId="0" xfId="3" applyFont="1" applyFill="1" applyAlignment="1">
      <alignment wrapText="1"/>
    </xf>
    <xf numFmtId="0" fontId="6" fillId="0" borderId="8" xfId="0" applyFont="1" applyBorder="1" applyAlignment="1">
      <alignment horizontal="center"/>
    </xf>
    <xf numFmtId="0" fontId="6" fillId="0" borderId="10" xfId="0" applyFont="1" applyBorder="1" applyAlignment="1">
      <alignment horizontal="center"/>
    </xf>
    <xf numFmtId="0" fontId="11" fillId="0" borderId="8" xfId="0" applyFont="1" applyBorder="1" applyAlignment="1">
      <alignment horizontal="center" wrapText="1"/>
    </xf>
    <xf numFmtId="0" fontId="11" fillId="0" borderId="9" xfId="0" applyFont="1" applyBorder="1" applyAlignment="1">
      <alignment horizontal="center" wrapText="1"/>
    </xf>
    <xf numFmtId="0" fontId="11" fillId="0" borderId="10" xfId="0" applyFont="1" applyBorder="1" applyAlignment="1">
      <alignment horizontal="center" wrapText="1"/>
    </xf>
  </cellXfs>
  <cellStyles count="6">
    <cellStyle name="Hyperlink" xfId="2" builtinId="8"/>
    <cellStyle name="Hyperlink_Corn Soy MOUSE_v40" xfId="4"/>
    <cellStyle name="Normal" xfId="0" builtinId="0"/>
    <cellStyle name="Normal 2" xfId="5"/>
    <cellStyle name="Normal_Corn Soy MOUSE_v40" xfId="3"/>
    <cellStyle name="Percent" xfId="1" builtinId="5"/>
  </cellStyles>
  <dxfs count="2">
    <dxf>
      <font>
        <color theme="0"/>
      </font>
    </dxf>
    <dxf>
      <font>
        <color theme="0"/>
      </font>
    </dxf>
  </dxfs>
  <tableStyles count="0" defaultTableStyle="TableStyleMedium9" defaultPivotStyle="PivotStyleLight16"/>
  <colors>
    <mruColors>
      <color rgb="FFFF89FF"/>
      <color rgb="FFFFFFCC"/>
      <color rgb="FFFFFF99"/>
      <color rgb="FFFF8080"/>
      <color rgb="FFC0C0C0"/>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7620</xdr:colOff>
      <xdr:row>0</xdr:row>
      <xdr:rowOff>403860</xdr:rowOff>
    </xdr:from>
    <xdr:to>
      <xdr:col>4</xdr:col>
      <xdr:colOff>350520</xdr:colOff>
      <xdr:row>3</xdr:row>
      <xdr:rowOff>198120</xdr:rowOff>
    </xdr:to>
    <xdr:pic>
      <xdr:nvPicPr>
        <xdr:cNvPr id="2" name="Picture 4">
          <a:extLst>
            <a:ext uri="{FF2B5EF4-FFF2-40B4-BE49-F238E27FC236}">
              <a16:creationId xmlns:a16="http://schemas.microsoft.com/office/drawing/2014/main" id="{4C0FC6B7-EDE7-4469-B5B4-87AA0252574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9432"/>
        <a:stretch>
          <a:fillRect/>
        </a:stretch>
      </xdr:blipFill>
      <xdr:spPr bwMode="auto">
        <a:xfrm>
          <a:off x="353060" y="403860"/>
          <a:ext cx="2954020" cy="586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__Rex\_Sapphire%20Energy\Models\Cost%20Model\P&amp;L\200809xx%20Yield%20Assumption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LCA\Life%20Cycle%20Associate%20Dropbox\Love%20Goyal\Ripple\Model\Ripple%20LOUSE%20w%20Oat%20v3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LCA\Life%20Cycle%20Associate%20Dropbox\Love%20Goyal\WA%20Dept%20Ecology\CFS%202022\ECY%20submissions\Public%20Meeting%20submission%2003082022\Updated%20WA%20Models%20and%20docs%2003082022\WA-greet%20draft%20v0.6a.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stefa.000\Downloads\GREET1_201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gae yield parameters"/>
      <sheetName val="Sheet1"/>
      <sheetName val="Sheet2"/>
      <sheetName val="Sheet3"/>
    </sheetNames>
    <sheetDataSet>
      <sheetData sheetId="0" refreshError="1">
        <row r="32">
          <cell r="V32">
            <v>500</v>
          </cell>
          <cell r="W32">
            <v>5000</v>
          </cell>
          <cell r="X32">
            <v>50000</v>
          </cell>
          <cell r="Y32">
            <v>500000</v>
          </cell>
          <cell r="Z32">
            <v>4995000</v>
          </cell>
        </row>
        <row r="43">
          <cell r="W43">
            <v>350</v>
          </cell>
          <cell r="X43">
            <v>3500</v>
          </cell>
          <cell r="Y43">
            <v>35400</v>
          </cell>
          <cell r="Z43">
            <v>353800</v>
          </cell>
        </row>
        <row r="44">
          <cell r="T44">
            <v>130</v>
          </cell>
          <cell r="U44">
            <v>1300</v>
          </cell>
          <cell r="V44">
            <v>12900</v>
          </cell>
          <cell r="W44">
            <v>127800</v>
          </cell>
          <cell r="X44">
            <v>1277500</v>
          </cell>
          <cell r="Y44">
            <v>12921000</v>
          </cell>
          <cell r="Z44">
            <v>129137000</v>
          </cell>
        </row>
        <row r="45">
          <cell r="V45">
            <v>500</v>
          </cell>
          <cell r="W45">
            <v>5000</v>
          </cell>
          <cell r="X45">
            <v>50000</v>
          </cell>
          <cell r="Y45">
            <v>500000</v>
          </cell>
          <cell r="Z45">
            <v>4995000</v>
          </cell>
        </row>
      </sheetData>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TX to Aromatics"/>
      <sheetName val="Intro"/>
      <sheetName val="Dairy LCA"/>
      <sheetName val="Ripple LCA"/>
      <sheetName val="Results Table Formatted"/>
      <sheetName val="Coproducts"/>
      <sheetName val="Allocation 101"/>
      <sheetName val="CIs"/>
      <sheetName val="Water Scarcity"/>
      <sheetName val="Plastic"/>
      <sheetName val="Material Properties"/>
      <sheetName val="LCI GREET"/>
      <sheetName val="EF GREET"/>
      <sheetName val="Factors"/>
      <sheetName val="OS MOUSE Broken Out"/>
      <sheetName val="High-profile params"/>
      <sheetName val="Filing Cabinet&gt;&gt;&gt;&g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8">
          <cell r="D8">
            <v>43.998699999999999</v>
          </cell>
        </row>
        <row r="9">
          <cell r="C9">
            <v>30</v>
          </cell>
          <cell r="D9">
            <v>16.042000000000002</v>
          </cell>
        </row>
        <row r="10">
          <cell r="C10">
            <v>265</v>
          </cell>
        </row>
        <row r="11">
          <cell r="C11">
            <v>3.1166666666666667</v>
          </cell>
          <cell r="D11">
            <v>10.209095</v>
          </cell>
        </row>
        <row r="12">
          <cell r="C12">
            <v>1.5714285714285714</v>
          </cell>
          <cell r="D12">
            <v>28.0047</v>
          </cell>
        </row>
        <row r="14">
          <cell r="D14">
            <v>12.0107</v>
          </cell>
        </row>
        <row r="15">
          <cell r="D15">
            <v>1.007825</v>
          </cell>
        </row>
        <row r="16">
          <cell r="D16">
            <v>15.994</v>
          </cell>
        </row>
        <row r="17">
          <cell r="D17">
            <v>14.0067</v>
          </cell>
        </row>
        <row r="35">
          <cell r="C35">
            <v>1055.05585</v>
          </cell>
        </row>
        <row r="36">
          <cell r="C36">
            <v>947.81712266701334</v>
          </cell>
        </row>
        <row r="37">
          <cell r="C37">
            <v>3412.141641601248</v>
          </cell>
        </row>
        <row r="40">
          <cell r="C40">
            <v>453.59702440351998</v>
          </cell>
        </row>
        <row r="42">
          <cell r="C42">
            <v>2.2046000000000001</v>
          </cell>
        </row>
        <row r="47">
          <cell r="C47">
            <v>35.17617783238471</v>
          </cell>
        </row>
        <row r="48">
          <cell r="C48">
            <v>3.78541178</v>
          </cell>
        </row>
        <row r="50">
          <cell r="C50">
            <v>2.4710538099999999</v>
          </cell>
        </row>
      </sheetData>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Region Selection"/>
      <sheetName val="Inputs"/>
      <sheetName val="Results"/>
      <sheetName val="Petroleum"/>
      <sheetName val="NG"/>
      <sheetName val="MeOH&amp;FTD"/>
      <sheetName val="EtOH"/>
      <sheetName val="Electric"/>
      <sheetName val="Hydrogen"/>
      <sheetName val="BioOil"/>
      <sheetName val="Algae"/>
      <sheetName val="RNG"/>
      <sheetName val="Pyrolysis"/>
      <sheetName val="IDL"/>
      <sheetName val="Fuel_Prod_TS"/>
      <sheetName val="EF_TS"/>
      <sheetName val="AgMining_EF_TS"/>
      <sheetName val="EF"/>
      <sheetName val="WCF"/>
      <sheetName val="Fuel_Specs"/>
      <sheetName val="Car_TS"/>
      <sheetName val="LDT1_TS"/>
      <sheetName val="LDT2_TS"/>
      <sheetName val="Vehicles"/>
      <sheetName val="Urban_Shares"/>
      <sheetName val="Compression"/>
      <sheetName val="Coal"/>
      <sheetName val="T&amp;D_Flowcharts"/>
      <sheetName val="T&amp;D"/>
      <sheetName val="Uranium"/>
      <sheetName val="Ag_Inputs"/>
      <sheetName val="Enzymes_Yeast"/>
      <sheetName val="Pretreatment"/>
      <sheetName val="Catalyst"/>
      <sheetName val="Bioproducts"/>
      <sheetName val="E-D Additives"/>
      <sheetName val="OilGasCoalInfra"/>
      <sheetName val="ElecInfra"/>
      <sheetName val="HDV_TS"/>
      <sheetName val="HDV_WTW"/>
      <sheetName val="JetFuel_WTP"/>
      <sheetName val="JetFuel_PTWa"/>
      <sheetName val="JetFuel_WTWa"/>
      <sheetName val="Rail_PTW"/>
      <sheetName val="Rail_WTW"/>
      <sheetName val="MarineFuel_PTH"/>
      <sheetName val="MarineFuel_WTH"/>
      <sheetName val="Dist_Spec"/>
      <sheetName val="Forecast_Specs"/>
      <sheetName val="Forecast_Deleted"/>
    </sheetNames>
    <sheetDataSet>
      <sheetData sheetId="0" refreshError="1"/>
      <sheetData sheetId="1">
        <row r="1">
          <cell r="Z1">
            <v>2</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ow r="111">
          <cell r="K111">
            <v>13.8</v>
          </cell>
        </row>
        <row r="112">
          <cell r="K112">
            <v>32.6</v>
          </cell>
        </row>
      </sheetData>
      <sheetData sheetId="19" refreshError="1"/>
      <sheetData sheetId="20">
        <row r="131">
          <cell r="F131">
            <v>907184.74</v>
          </cell>
        </row>
        <row r="149">
          <cell r="G149">
            <v>2.9307106944444444E-4</v>
          </cell>
        </row>
        <row r="150">
          <cell r="F150">
            <v>3412.141641601248</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Inputs"/>
      <sheetName val="Results"/>
      <sheetName val="Petroleum"/>
      <sheetName val="NG"/>
      <sheetName val="MeOH&amp;FTD"/>
      <sheetName val="EtOH"/>
      <sheetName val="Electric"/>
      <sheetName val="Hydrogen"/>
      <sheetName val="BioOil"/>
      <sheetName val="Algae"/>
      <sheetName val="RNG"/>
      <sheetName val="Pyrolysis"/>
      <sheetName val="IDL"/>
      <sheetName val="Fuel_Prod_TS"/>
      <sheetName val="EF_TS"/>
      <sheetName val="EF"/>
      <sheetName val="WCF"/>
      <sheetName val="Fuel_Specs"/>
      <sheetName val="Car_TS"/>
      <sheetName val="LDT1_TS"/>
      <sheetName val="LDT2_TS"/>
      <sheetName val="Vehicles"/>
      <sheetName val="Urban_Shares"/>
      <sheetName val="Compression"/>
      <sheetName val="Coal"/>
      <sheetName val="T&amp;D_Flowcharts"/>
      <sheetName val="T&amp;D"/>
      <sheetName val="Uranium"/>
      <sheetName val="Ag_Inputs"/>
      <sheetName val="Enzymes_Yeast"/>
      <sheetName val="Pretreatment"/>
      <sheetName val="Catalyst"/>
      <sheetName val="Bioproducts"/>
      <sheetName val="E-D Additives"/>
      <sheetName val="OilGasCoalInfra"/>
      <sheetName val="ElecInfra"/>
      <sheetName val="HDV_TS"/>
      <sheetName val="HDV_WTW"/>
      <sheetName val="JetFuel_WTP"/>
      <sheetName val="JetFuel_PTWa"/>
      <sheetName val="JetFuel_WTWa"/>
      <sheetName val="Rail_PTW"/>
      <sheetName val="Rail_WTW"/>
      <sheetName val="MarineFuel_PTH"/>
      <sheetName val="MarineFuel_WTH"/>
      <sheetName val="Dist_Spec"/>
      <sheetName val="Forecast_Specs"/>
      <sheetName val="Forecast_Delet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129">
          <cell r="F129">
            <v>907184.74</v>
          </cell>
        </row>
        <row r="147">
          <cell r="G147">
            <v>2.9307106944444444E-4</v>
          </cell>
          <cell r="H147">
            <v>293.07106944444445</v>
          </cell>
        </row>
        <row r="148">
          <cell r="F148">
            <v>3412.141641601248</v>
          </cell>
        </row>
        <row r="149">
          <cell r="G149">
            <v>9.9999999999999995E-7</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goyal@lifecycleassociates.com" TargetMode="External"/><Relationship Id="rId1" Type="http://schemas.openxmlformats.org/officeDocument/2006/relationships/hyperlink" Target="mailto:Unnasch@lifecycleassociates.com"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Views>
    <sheetView workbookViewId="0"/>
  </sheetViews>
  <sheetFormatPr defaultRowHeight="15" x14ac:dyDescent="0.25"/>
  <cols>
    <col min="1" max="1" width="25.28515625" bestFit="1" customWidth="1"/>
    <col min="2" max="2" width="145.28515625" bestFit="1" customWidth="1"/>
  </cols>
  <sheetData>
    <row r="1" spans="1:2" x14ac:dyDescent="0.25">
      <c r="A1" s="4" t="s">
        <v>100</v>
      </c>
      <c r="B1" s="4" t="s">
        <v>101</v>
      </c>
    </row>
    <row r="2" spans="1:2" x14ac:dyDescent="0.25">
      <c r="A2" s="1" t="s">
        <v>102</v>
      </c>
      <c r="B2" s="1" t="s">
        <v>103</v>
      </c>
    </row>
    <row r="3" spans="1:2" x14ac:dyDescent="0.25">
      <c r="A3" s="1" t="s">
        <v>104</v>
      </c>
      <c r="B3" s="1" t="s">
        <v>105</v>
      </c>
    </row>
    <row r="4" spans="1:2" x14ac:dyDescent="0.25">
      <c r="A4" s="1" t="s">
        <v>106</v>
      </c>
      <c r="B4" s="1" t="s">
        <v>107</v>
      </c>
    </row>
    <row r="5" spans="1:2" x14ac:dyDescent="0.25">
      <c r="A5" s="1" t="s">
        <v>108</v>
      </c>
      <c r="B5" s="1" t="s">
        <v>109</v>
      </c>
    </row>
    <row r="6" spans="1:2" x14ac:dyDescent="0.25">
      <c r="A6" s="1" t="s">
        <v>110</v>
      </c>
      <c r="B6" s="1" t="s">
        <v>15</v>
      </c>
    </row>
    <row r="7" spans="1:2" x14ac:dyDescent="0.25">
      <c r="A7" s="1" t="s">
        <v>111</v>
      </c>
      <c r="B7" s="1" t="s">
        <v>112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9"/>
  </sheetPr>
  <dimension ref="A1:V127"/>
  <sheetViews>
    <sheetView tabSelected="1" workbookViewId="0">
      <selection activeCell="C9" sqref="C9"/>
    </sheetView>
  </sheetViews>
  <sheetFormatPr defaultColWidth="9.140625" defaultRowHeight="15" x14ac:dyDescent="0.25"/>
  <cols>
    <col min="1" max="1" width="5" style="146" customWidth="1"/>
    <col min="2" max="2" width="19.7109375" style="146" customWidth="1"/>
    <col min="3" max="3" width="9.28515625" style="146" bestFit="1" customWidth="1"/>
    <col min="4" max="4" width="19" style="146" customWidth="1"/>
    <col min="5" max="5" width="22" style="146" customWidth="1"/>
    <col min="6" max="6" width="18.7109375" style="146" customWidth="1"/>
    <col min="7" max="7" width="22.28515625" style="146" customWidth="1"/>
    <col min="8" max="9" width="9.140625" style="146"/>
    <col min="10" max="10" width="21.28515625" style="146" customWidth="1"/>
    <col min="11" max="11" width="2.85546875" style="146" customWidth="1"/>
    <col min="12" max="12" width="9.140625" style="146"/>
    <col min="13" max="13" width="18.85546875" style="146" customWidth="1"/>
    <col min="14" max="256" width="9.140625" style="146"/>
    <col min="257" max="257" width="5" style="146" customWidth="1"/>
    <col min="258" max="258" width="19.7109375" style="146" customWidth="1"/>
    <col min="259" max="262" width="9.140625" style="146"/>
    <col min="263" max="263" width="15.42578125" style="146" customWidth="1"/>
    <col min="264" max="265" width="9.140625" style="146"/>
    <col min="266" max="266" width="21.28515625" style="146" customWidth="1"/>
    <col min="267" max="267" width="2.85546875" style="146" customWidth="1"/>
    <col min="268" max="268" width="9.140625" style="146"/>
    <col min="269" max="269" width="18.85546875" style="146" customWidth="1"/>
    <col min="270" max="512" width="9.140625" style="146"/>
    <col min="513" max="513" width="5" style="146" customWidth="1"/>
    <col min="514" max="514" width="19.7109375" style="146" customWidth="1"/>
    <col min="515" max="518" width="9.140625" style="146"/>
    <col min="519" max="519" width="15.42578125" style="146" customWidth="1"/>
    <col min="520" max="521" width="9.140625" style="146"/>
    <col min="522" max="522" width="21.28515625" style="146" customWidth="1"/>
    <col min="523" max="523" width="2.85546875" style="146" customWidth="1"/>
    <col min="524" max="524" width="9.140625" style="146"/>
    <col min="525" max="525" width="18.85546875" style="146" customWidth="1"/>
    <col min="526" max="768" width="9.140625" style="146"/>
    <col min="769" max="769" width="5" style="146" customWidth="1"/>
    <col min="770" max="770" width="19.7109375" style="146" customWidth="1"/>
    <col min="771" max="774" width="9.140625" style="146"/>
    <col min="775" max="775" width="15.42578125" style="146" customWidth="1"/>
    <col min="776" max="777" width="9.140625" style="146"/>
    <col min="778" max="778" width="21.28515625" style="146" customWidth="1"/>
    <col min="779" max="779" width="2.85546875" style="146" customWidth="1"/>
    <col min="780" max="780" width="9.140625" style="146"/>
    <col min="781" max="781" width="18.85546875" style="146" customWidth="1"/>
    <col min="782" max="1024" width="9.140625" style="146"/>
    <col min="1025" max="1025" width="5" style="146" customWidth="1"/>
    <col min="1026" max="1026" width="19.7109375" style="146" customWidth="1"/>
    <col min="1027" max="1030" width="9.140625" style="146"/>
    <col min="1031" max="1031" width="15.42578125" style="146" customWidth="1"/>
    <col min="1032" max="1033" width="9.140625" style="146"/>
    <col min="1034" max="1034" width="21.28515625" style="146" customWidth="1"/>
    <col min="1035" max="1035" width="2.85546875" style="146" customWidth="1"/>
    <col min="1036" max="1036" width="9.140625" style="146"/>
    <col min="1037" max="1037" width="18.85546875" style="146" customWidth="1"/>
    <col min="1038" max="1280" width="9.140625" style="146"/>
    <col min="1281" max="1281" width="5" style="146" customWidth="1"/>
    <col min="1282" max="1282" width="19.7109375" style="146" customWidth="1"/>
    <col min="1283" max="1286" width="9.140625" style="146"/>
    <col min="1287" max="1287" width="15.42578125" style="146" customWidth="1"/>
    <col min="1288" max="1289" width="9.140625" style="146"/>
    <col min="1290" max="1290" width="21.28515625" style="146" customWidth="1"/>
    <col min="1291" max="1291" width="2.85546875" style="146" customWidth="1"/>
    <col min="1292" max="1292" width="9.140625" style="146"/>
    <col min="1293" max="1293" width="18.85546875" style="146" customWidth="1"/>
    <col min="1294" max="1536" width="9.140625" style="146"/>
    <col min="1537" max="1537" width="5" style="146" customWidth="1"/>
    <col min="1538" max="1538" width="19.7109375" style="146" customWidth="1"/>
    <col min="1539" max="1542" width="9.140625" style="146"/>
    <col min="1543" max="1543" width="15.42578125" style="146" customWidth="1"/>
    <col min="1544" max="1545" width="9.140625" style="146"/>
    <col min="1546" max="1546" width="21.28515625" style="146" customWidth="1"/>
    <col min="1547" max="1547" width="2.85546875" style="146" customWidth="1"/>
    <col min="1548" max="1548" width="9.140625" style="146"/>
    <col min="1549" max="1549" width="18.85546875" style="146" customWidth="1"/>
    <col min="1550" max="1792" width="9.140625" style="146"/>
    <col min="1793" max="1793" width="5" style="146" customWidth="1"/>
    <col min="1794" max="1794" width="19.7109375" style="146" customWidth="1"/>
    <col min="1795" max="1798" width="9.140625" style="146"/>
    <col min="1799" max="1799" width="15.42578125" style="146" customWidth="1"/>
    <col min="1800" max="1801" width="9.140625" style="146"/>
    <col min="1802" max="1802" width="21.28515625" style="146" customWidth="1"/>
    <col min="1803" max="1803" width="2.85546875" style="146" customWidth="1"/>
    <col min="1804" max="1804" width="9.140625" style="146"/>
    <col min="1805" max="1805" width="18.85546875" style="146" customWidth="1"/>
    <col min="1806" max="2048" width="9.140625" style="146"/>
    <col min="2049" max="2049" width="5" style="146" customWidth="1"/>
    <col min="2050" max="2050" width="19.7109375" style="146" customWidth="1"/>
    <col min="2051" max="2054" width="9.140625" style="146"/>
    <col min="2055" max="2055" width="15.42578125" style="146" customWidth="1"/>
    <col min="2056" max="2057" width="9.140625" style="146"/>
    <col min="2058" max="2058" width="21.28515625" style="146" customWidth="1"/>
    <col min="2059" max="2059" width="2.85546875" style="146" customWidth="1"/>
    <col min="2060" max="2060" width="9.140625" style="146"/>
    <col min="2061" max="2061" width="18.85546875" style="146" customWidth="1"/>
    <col min="2062" max="2304" width="9.140625" style="146"/>
    <col min="2305" max="2305" width="5" style="146" customWidth="1"/>
    <col min="2306" max="2306" width="19.7109375" style="146" customWidth="1"/>
    <col min="2307" max="2310" width="9.140625" style="146"/>
    <col min="2311" max="2311" width="15.42578125" style="146" customWidth="1"/>
    <col min="2312" max="2313" width="9.140625" style="146"/>
    <col min="2314" max="2314" width="21.28515625" style="146" customWidth="1"/>
    <col min="2315" max="2315" width="2.85546875" style="146" customWidth="1"/>
    <col min="2316" max="2316" width="9.140625" style="146"/>
    <col min="2317" max="2317" width="18.85546875" style="146" customWidth="1"/>
    <col min="2318" max="2560" width="9.140625" style="146"/>
    <col min="2561" max="2561" width="5" style="146" customWidth="1"/>
    <col min="2562" max="2562" width="19.7109375" style="146" customWidth="1"/>
    <col min="2563" max="2566" width="9.140625" style="146"/>
    <col min="2567" max="2567" width="15.42578125" style="146" customWidth="1"/>
    <col min="2568" max="2569" width="9.140625" style="146"/>
    <col min="2570" max="2570" width="21.28515625" style="146" customWidth="1"/>
    <col min="2571" max="2571" width="2.85546875" style="146" customWidth="1"/>
    <col min="2572" max="2572" width="9.140625" style="146"/>
    <col min="2573" max="2573" width="18.85546875" style="146" customWidth="1"/>
    <col min="2574" max="2816" width="9.140625" style="146"/>
    <col min="2817" max="2817" width="5" style="146" customWidth="1"/>
    <col min="2818" max="2818" width="19.7109375" style="146" customWidth="1"/>
    <col min="2819" max="2822" width="9.140625" style="146"/>
    <col min="2823" max="2823" width="15.42578125" style="146" customWidth="1"/>
    <col min="2824" max="2825" width="9.140625" style="146"/>
    <col min="2826" max="2826" width="21.28515625" style="146" customWidth="1"/>
    <col min="2827" max="2827" width="2.85546875" style="146" customWidth="1"/>
    <col min="2828" max="2828" width="9.140625" style="146"/>
    <col min="2829" max="2829" width="18.85546875" style="146" customWidth="1"/>
    <col min="2830" max="3072" width="9.140625" style="146"/>
    <col min="3073" max="3073" width="5" style="146" customWidth="1"/>
    <col min="3074" max="3074" width="19.7109375" style="146" customWidth="1"/>
    <col min="3075" max="3078" width="9.140625" style="146"/>
    <col min="3079" max="3079" width="15.42578125" style="146" customWidth="1"/>
    <col min="3080" max="3081" width="9.140625" style="146"/>
    <col min="3082" max="3082" width="21.28515625" style="146" customWidth="1"/>
    <col min="3083" max="3083" width="2.85546875" style="146" customWidth="1"/>
    <col min="3084" max="3084" width="9.140625" style="146"/>
    <col min="3085" max="3085" width="18.85546875" style="146" customWidth="1"/>
    <col min="3086" max="3328" width="9.140625" style="146"/>
    <col min="3329" max="3329" width="5" style="146" customWidth="1"/>
    <col min="3330" max="3330" width="19.7109375" style="146" customWidth="1"/>
    <col min="3331" max="3334" width="9.140625" style="146"/>
    <col min="3335" max="3335" width="15.42578125" style="146" customWidth="1"/>
    <col min="3336" max="3337" width="9.140625" style="146"/>
    <col min="3338" max="3338" width="21.28515625" style="146" customWidth="1"/>
    <col min="3339" max="3339" width="2.85546875" style="146" customWidth="1"/>
    <col min="3340" max="3340" width="9.140625" style="146"/>
    <col min="3341" max="3341" width="18.85546875" style="146" customWidth="1"/>
    <col min="3342" max="3584" width="9.140625" style="146"/>
    <col min="3585" max="3585" width="5" style="146" customWidth="1"/>
    <col min="3586" max="3586" width="19.7109375" style="146" customWidth="1"/>
    <col min="3587" max="3590" width="9.140625" style="146"/>
    <col min="3591" max="3591" width="15.42578125" style="146" customWidth="1"/>
    <col min="3592" max="3593" width="9.140625" style="146"/>
    <col min="3594" max="3594" width="21.28515625" style="146" customWidth="1"/>
    <col min="3595" max="3595" width="2.85546875" style="146" customWidth="1"/>
    <col min="3596" max="3596" width="9.140625" style="146"/>
    <col min="3597" max="3597" width="18.85546875" style="146" customWidth="1"/>
    <col min="3598" max="3840" width="9.140625" style="146"/>
    <col min="3841" max="3841" width="5" style="146" customWidth="1"/>
    <col min="3842" max="3842" width="19.7109375" style="146" customWidth="1"/>
    <col min="3843" max="3846" width="9.140625" style="146"/>
    <col min="3847" max="3847" width="15.42578125" style="146" customWidth="1"/>
    <col min="3848" max="3849" width="9.140625" style="146"/>
    <col min="3850" max="3850" width="21.28515625" style="146" customWidth="1"/>
    <col min="3851" max="3851" width="2.85546875" style="146" customWidth="1"/>
    <col min="3852" max="3852" width="9.140625" style="146"/>
    <col min="3853" max="3853" width="18.85546875" style="146" customWidth="1"/>
    <col min="3854" max="4096" width="9.140625" style="146"/>
    <col min="4097" max="4097" width="5" style="146" customWidth="1"/>
    <col min="4098" max="4098" width="19.7109375" style="146" customWidth="1"/>
    <col min="4099" max="4102" width="9.140625" style="146"/>
    <col min="4103" max="4103" width="15.42578125" style="146" customWidth="1"/>
    <col min="4104" max="4105" width="9.140625" style="146"/>
    <col min="4106" max="4106" width="21.28515625" style="146" customWidth="1"/>
    <col min="4107" max="4107" width="2.85546875" style="146" customWidth="1"/>
    <col min="4108" max="4108" width="9.140625" style="146"/>
    <col min="4109" max="4109" width="18.85546875" style="146" customWidth="1"/>
    <col min="4110" max="4352" width="9.140625" style="146"/>
    <col min="4353" max="4353" width="5" style="146" customWidth="1"/>
    <col min="4354" max="4354" width="19.7109375" style="146" customWidth="1"/>
    <col min="4355" max="4358" width="9.140625" style="146"/>
    <col min="4359" max="4359" width="15.42578125" style="146" customWidth="1"/>
    <col min="4360" max="4361" width="9.140625" style="146"/>
    <col min="4362" max="4362" width="21.28515625" style="146" customWidth="1"/>
    <col min="4363" max="4363" width="2.85546875" style="146" customWidth="1"/>
    <col min="4364" max="4364" width="9.140625" style="146"/>
    <col min="4365" max="4365" width="18.85546875" style="146" customWidth="1"/>
    <col min="4366" max="4608" width="9.140625" style="146"/>
    <col min="4609" max="4609" width="5" style="146" customWidth="1"/>
    <col min="4610" max="4610" width="19.7109375" style="146" customWidth="1"/>
    <col min="4611" max="4614" width="9.140625" style="146"/>
    <col min="4615" max="4615" width="15.42578125" style="146" customWidth="1"/>
    <col min="4616" max="4617" width="9.140625" style="146"/>
    <col min="4618" max="4618" width="21.28515625" style="146" customWidth="1"/>
    <col min="4619" max="4619" width="2.85546875" style="146" customWidth="1"/>
    <col min="4620" max="4620" width="9.140625" style="146"/>
    <col min="4621" max="4621" width="18.85546875" style="146" customWidth="1"/>
    <col min="4622" max="4864" width="9.140625" style="146"/>
    <col min="4865" max="4865" width="5" style="146" customWidth="1"/>
    <col min="4866" max="4866" width="19.7109375" style="146" customWidth="1"/>
    <col min="4867" max="4870" width="9.140625" style="146"/>
    <col min="4871" max="4871" width="15.42578125" style="146" customWidth="1"/>
    <col min="4872" max="4873" width="9.140625" style="146"/>
    <col min="4874" max="4874" width="21.28515625" style="146" customWidth="1"/>
    <col min="4875" max="4875" width="2.85546875" style="146" customWidth="1"/>
    <col min="4876" max="4876" width="9.140625" style="146"/>
    <col min="4877" max="4877" width="18.85546875" style="146" customWidth="1"/>
    <col min="4878" max="5120" width="9.140625" style="146"/>
    <col min="5121" max="5121" width="5" style="146" customWidth="1"/>
    <col min="5122" max="5122" width="19.7109375" style="146" customWidth="1"/>
    <col min="5123" max="5126" width="9.140625" style="146"/>
    <col min="5127" max="5127" width="15.42578125" style="146" customWidth="1"/>
    <col min="5128" max="5129" width="9.140625" style="146"/>
    <col min="5130" max="5130" width="21.28515625" style="146" customWidth="1"/>
    <col min="5131" max="5131" width="2.85546875" style="146" customWidth="1"/>
    <col min="5132" max="5132" width="9.140625" style="146"/>
    <col min="5133" max="5133" width="18.85546875" style="146" customWidth="1"/>
    <col min="5134" max="5376" width="9.140625" style="146"/>
    <col min="5377" max="5377" width="5" style="146" customWidth="1"/>
    <col min="5378" max="5378" width="19.7109375" style="146" customWidth="1"/>
    <col min="5379" max="5382" width="9.140625" style="146"/>
    <col min="5383" max="5383" width="15.42578125" style="146" customWidth="1"/>
    <col min="5384" max="5385" width="9.140625" style="146"/>
    <col min="5386" max="5386" width="21.28515625" style="146" customWidth="1"/>
    <col min="5387" max="5387" width="2.85546875" style="146" customWidth="1"/>
    <col min="5388" max="5388" width="9.140625" style="146"/>
    <col min="5389" max="5389" width="18.85546875" style="146" customWidth="1"/>
    <col min="5390" max="5632" width="9.140625" style="146"/>
    <col min="5633" max="5633" width="5" style="146" customWidth="1"/>
    <col min="5634" max="5634" width="19.7109375" style="146" customWidth="1"/>
    <col min="5635" max="5638" width="9.140625" style="146"/>
    <col min="5639" max="5639" width="15.42578125" style="146" customWidth="1"/>
    <col min="5640" max="5641" width="9.140625" style="146"/>
    <col min="5642" max="5642" width="21.28515625" style="146" customWidth="1"/>
    <col min="5643" max="5643" width="2.85546875" style="146" customWidth="1"/>
    <col min="5644" max="5644" width="9.140625" style="146"/>
    <col min="5645" max="5645" width="18.85546875" style="146" customWidth="1"/>
    <col min="5646" max="5888" width="9.140625" style="146"/>
    <col min="5889" max="5889" width="5" style="146" customWidth="1"/>
    <col min="5890" max="5890" width="19.7109375" style="146" customWidth="1"/>
    <col min="5891" max="5894" width="9.140625" style="146"/>
    <col min="5895" max="5895" width="15.42578125" style="146" customWidth="1"/>
    <col min="5896" max="5897" width="9.140625" style="146"/>
    <col min="5898" max="5898" width="21.28515625" style="146" customWidth="1"/>
    <col min="5899" max="5899" width="2.85546875" style="146" customWidth="1"/>
    <col min="5900" max="5900" width="9.140625" style="146"/>
    <col min="5901" max="5901" width="18.85546875" style="146" customWidth="1"/>
    <col min="5902" max="6144" width="9.140625" style="146"/>
    <col min="6145" max="6145" width="5" style="146" customWidth="1"/>
    <col min="6146" max="6146" width="19.7109375" style="146" customWidth="1"/>
    <col min="6147" max="6150" width="9.140625" style="146"/>
    <col min="6151" max="6151" width="15.42578125" style="146" customWidth="1"/>
    <col min="6152" max="6153" width="9.140625" style="146"/>
    <col min="6154" max="6154" width="21.28515625" style="146" customWidth="1"/>
    <col min="6155" max="6155" width="2.85546875" style="146" customWidth="1"/>
    <col min="6156" max="6156" width="9.140625" style="146"/>
    <col min="6157" max="6157" width="18.85546875" style="146" customWidth="1"/>
    <col min="6158" max="6400" width="9.140625" style="146"/>
    <col min="6401" max="6401" width="5" style="146" customWidth="1"/>
    <col min="6402" max="6402" width="19.7109375" style="146" customWidth="1"/>
    <col min="6403" max="6406" width="9.140625" style="146"/>
    <col min="6407" max="6407" width="15.42578125" style="146" customWidth="1"/>
    <col min="6408" max="6409" width="9.140625" style="146"/>
    <col min="6410" max="6410" width="21.28515625" style="146" customWidth="1"/>
    <col min="6411" max="6411" width="2.85546875" style="146" customWidth="1"/>
    <col min="6412" max="6412" width="9.140625" style="146"/>
    <col min="6413" max="6413" width="18.85546875" style="146" customWidth="1"/>
    <col min="6414" max="6656" width="9.140625" style="146"/>
    <col min="6657" max="6657" width="5" style="146" customWidth="1"/>
    <col min="6658" max="6658" width="19.7109375" style="146" customWidth="1"/>
    <col min="6659" max="6662" width="9.140625" style="146"/>
    <col min="6663" max="6663" width="15.42578125" style="146" customWidth="1"/>
    <col min="6664" max="6665" width="9.140625" style="146"/>
    <col min="6666" max="6666" width="21.28515625" style="146" customWidth="1"/>
    <col min="6667" max="6667" width="2.85546875" style="146" customWidth="1"/>
    <col min="6668" max="6668" width="9.140625" style="146"/>
    <col min="6669" max="6669" width="18.85546875" style="146" customWidth="1"/>
    <col min="6670" max="6912" width="9.140625" style="146"/>
    <col min="6913" max="6913" width="5" style="146" customWidth="1"/>
    <col min="6914" max="6914" width="19.7109375" style="146" customWidth="1"/>
    <col min="6915" max="6918" width="9.140625" style="146"/>
    <col min="6919" max="6919" width="15.42578125" style="146" customWidth="1"/>
    <col min="6920" max="6921" width="9.140625" style="146"/>
    <col min="6922" max="6922" width="21.28515625" style="146" customWidth="1"/>
    <col min="6923" max="6923" width="2.85546875" style="146" customWidth="1"/>
    <col min="6924" max="6924" width="9.140625" style="146"/>
    <col min="6925" max="6925" width="18.85546875" style="146" customWidth="1"/>
    <col min="6926" max="7168" width="9.140625" style="146"/>
    <col min="7169" max="7169" width="5" style="146" customWidth="1"/>
    <col min="7170" max="7170" width="19.7109375" style="146" customWidth="1"/>
    <col min="7171" max="7174" width="9.140625" style="146"/>
    <col min="7175" max="7175" width="15.42578125" style="146" customWidth="1"/>
    <col min="7176" max="7177" width="9.140625" style="146"/>
    <col min="7178" max="7178" width="21.28515625" style="146" customWidth="1"/>
    <col min="7179" max="7179" width="2.85546875" style="146" customWidth="1"/>
    <col min="7180" max="7180" width="9.140625" style="146"/>
    <col min="7181" max="7181" width="18.85546875" style="146" customWidth="1"/>
    <col min="7182" max="7424" width="9.140625" style="146"/>
    <col min="7425" max="7425" width="5" style="146" customWidth="1"/>
    <col min="7426" max="7426" width="19.7109375" style="146" customWidth="1"/>
    <col min="7427" max="7430" width="9.140625" style="146"/>
    <col min="7431" max="7431" width="15.42578125" style="146" customWidth="1"/>
    <col min="7432" max="7433" width="9.140625" style="146"/>
    <col min="7434" max="7434" width="21.28515625" style="146" customWidth="1"/>
    <col min="7435" max="7435" width="2.85546875" style="146" customWidth="1"/>
    <col min="7436" max="7436" width="9.140625" style="146"/>
    <col min="7437" max="7437" width="18.85546875" style="146" customWidth="1"/>
    <col min="7438" max="7680" width="9.140625" style="146"/>
    <col min="7681" max="7681" width="5" style="146" customWidth="1"/>
    <col min="7682" max="7682" width="19.7109375" style="146" customWidth="1"/>
    <col min="7683" max="7686" width="9.140625" style="146"/>
    <col min="7687" max="7687" width="15.42578125" style="146" customWidth="1"/>
    <col min="7688" max="7689" width="9.140625" style="146"/>
    <col min="7690" max="7690" width="21.28515625" style="146" customWidth="1"/>
    <col min="7691" max="7691" width="2.85546875" style="146" customWidth="1"/>
    <col min="7692" max="7692" width="9.140625" style="146"/>
    <col min="7693" max="7693" width="18.85546875" style="146" customWidth="1"/>
    <col min="7694" max="7936" width="9.140625" style="146"/>
    <col min="7937" max="7937" width="5" style="146" customWidth="1"/>
    <col min="7938" max="7938" width="19.7109375" style="146" customWidth="1"/>
    <col min="7939" max="7942" width="9.140625" style="146"/>
    <col min="7943" max="7943" width="15.42578125" style="146" customWidth="1"/>
    <col min="7944" max="7945" width="9.140625" style="146"/>
    <col min="7946" max="7946" width="21.28515625" style="146" customWidth="1"/>
    <col min="7947" max="7947" width="2.85546875" style="146" customWidth="1"/>
    <col min="7948" max="7948" width="9.140625" style="146"/>
    <col min="7949" max="7949" width="18.85546875" style="146" customWidth="1"/>
    <col min="7950" max="8192" width="9.140625" style="146"/>
    <col min="8193" max="8193" width="5" style="146" customWidth="1"/>
    <col min="8194" max="8194" width="19.7109375" style="146" customWidth="1"/>
    <col min="8195" max="8198" width="9.140625" style="146"/>
    <col min="8199" max="8199" width="15.42578125" style="146" customWidth="1"/>
    <col min="8200" max="8201" width="9.140625" style="146"/>
    <col min="8202" max="8202" width="21.28515625" style="146" customWidth="1"/>
    <col min="8203" max="8203" width="2.85546875" style="146" customWidth="1"/>
    <col min="8204" max="8204" width="9.140625" style="146"/>
    <col min="8205" max="8205" width="18.85546875" style="146" customWidth="1"/>
    <col min="8206" max="8448" width="9.140625" style="146"/>
    <col min="8449" max="8449" width="5" style="146" customWidth="1"/>
    <col min="8450" max="8450" width="19.7109375" style="146" customWidth="1"/>
    <col min="8451" max="8454" width="9.140625" style="146"/>
    <col min="8455" max="8455" width="15.42578125" style="146" customWidth="1"/>
    <col min="8456" max="8457" width="9.140625" style="146"/>
    <col min="8458" max="8458" width="21.28515625" style="146" customWidth="1"/>
    <col min="8459" max="8459" width="2.85546875" style="146" customWidth="1"/>
    <col min="8460" max="8460" width="9.140625" style="146"/>
    <col min="8461" max="8461" width="18.85546875" style="146" customWidth="1"/>
    <col min="8462" max="8704" width="9.140625" style="146"/>
    <col min="8705" max="8705" width="5" style="146" customWidth="1"/>
    <col min="8706" max="8706" width="19.7109375" style="146" customWidth="1"/>
    <col min="8707" max="8710" width="9.140625" style="146"/>
    <col min="8711" max="8711" width="15.42578125" style="146" customWidth="1"/>
    <col min="8712" max="8713" width="9.140625" style="146"/>
    <col min="8714" max="8714" width="21.28515625" style="146" customWidth="1"/>
    <col min="8715" max="8715" width="2.85546875" style="146" customWidth="1"/>
    <col min="8716" max="8716" width="9.140625" style="146"/>
    <col min="8717" max="8717" width="18.85546875" style="146" customWidth="1"/>
    <col min="8718" max="8960" width="9.140625" style="146"/>
    <col min="8961" max="8961" width="5" style="146" customWidth="1"/>
    <col min="8962" max="8962" width="19.7109375" style="146" customWidth="1"/>
    <col min="8963" max="8966" width="9.140625" style="146"/>
    <col min="8967" max="8967" width="15.42578125" style="146" customWidth="1"/>
    <col min="8968" max="8969" width="9.140625" style="146"/>
    <col min="8970" max="8970" width="21.28515625" style="146" customWidth="1"/>
    <col min="8971" max="8971" width="2.85546875" style="146" customWidth="1"/>
    <col min="8972" max="8972" width="9.140625" style="146"/>
    <col min="8973" max="8973" width="18.85546875" style="146" customWidth="1"/>
    <col min="8974" max="9216" width="9.140625" style="146"/>
    <col min="9217" max="9217" width="5" style="146" customWidth="1"/>
    <col min="9218" max="9218" width="19.7109375" style="146" customWidth="1"/>
    <col min="9219" max="9222" width="9.140625" style="146"/>
    <col min="9223" max="9223" width="15.42578125" style="146" customWidth="1"/>
    <col min="9224" max="9225" width="9.140625" style="146"/>
    <col min="9226" max="9226" width="21.28515625" style="146" customWidth="1"/>
    <col min="9227" max="9227" width="2.85546875" style="146" customWidth="1"/>
    <col min="9228" max="9228" width="9.140625" style="146"/>
    <col min="9229" max="9229" width="18.85546875" style="146" customWidth="1"/>
    <col min="9230" max="9472" width="9.140625" style="146"/>
    <col min="9473" max="9473" width="5" style="146" customWidth="1"/>
    <col min="9474" max="9474" width="19.7109375" style="146" customWidth="1"/>
    <col min="9475" max="9478" width="9.140625" style="146"/>
    <col min="9479" max="9479" width="15.42578125" style="146" customWidth="1"/>
    <col min="9480" max="9481" width="9.140625" style="146"/>
    <col min="9482" max="9482" width="21.28515625" style="146" customWidth="1"/>
    <col min="9483" max="9483" width="2.85546875" style="146" customWidth="1"/>
    <col min="9484" max="9484" width="9.140625" style="146"/>
    <col min="9485" max="9485" width="18.85546875" style="146" customWidth="1"/>
    <col min="9486" max="9728" width="9.140625" style="146"/>
    <col min="9729" max="9729" width="5" style="146" customWidth="1"/>
    <col min="9730" max="9730" width="19.7109375" style="146" customWidth="1"/>
    <col min="9731" max="9734" width="9.140625" style="146"/>
    <col min="9735" max="9735" width="15.42578125" style="146" customWidth="1"/>
    <col min="9736" max="9737" width="9.140625" style="146"/>
    <col min="9738" max="9738" width="21.28515625" style="146" customWidth="1"/>
    <col min="9739" max="9739" width="2.85546875" style="146" customWidth="1"/>
    <col min="9740" max="9740" width="9.140625" style="146"/>
    <col min="9741" max="9741" width="18.85546875" style="146" customWidth="1"/>
    <col min="9742" max="9984" width="9.140625" style="146"/>
    <col min="9985" max="9985" width="5" style="146" customWidth="1"/>
    <col min="9986" max="9986" width="19.7109375" style="146" customWidth="1"/>
    <col min="9987" max="9990" width="9.140625" style="146"/>
    <col min="9991" max="9991" width="15.42578125" style="146" customWidth="1"/>
    <col min="9992" max="9993" width="9.140625" style="146"/>
    <col min="9994" max="9994" width="21.28515625" style="146" customWidth="1"/>
    <col min="9995" max="9995" width="2.85546875" style="146" customWidth="1"/>
    <col min="9996" max="9996" width="9.140625" style="146"/>
    <col min="9997" max="9997" width="18.85546875" style="146" customWidth="1"/>
    <col min="9998" max="10240" width="9.140625" style="146"/>
    <col min="10241" max="10241" width="5" style="146" customWidth="1"/>
    <col min="10242" max="10242" width="19.7109375" style="146" customWidth="1"/>
    <col min="10243" max="10246" width="9.140625" style="146"/>
    <col min="10247" max="10247" width="15.42578125" style="146" customWidth="1"/>
    <col min="10248" max="10249" width="9.140625" style="146"/>
    <col min="10250" max="10250" width="21.28515625" style="146" customWidth="1"/>
    <col min="10251" max="10251" width="2.85546875" style="146" customWidth="1"/>
    <col min="10252" max="10252" width="9.140625" style="146"/>
    <col min="10253" max="10253" width="18.85546875" style="146" customWidth="1"/>
    <col min="10254" max="10496" width="9.140625" style="146"/>
    <col min="10497" max="10497" width="5" style="146" customWidth="1"/>
    <col min="10498" max="10498" width="19.7109375" style="146" customWidth="1"/>
    <col min="10499" max="10502" width="9.140625" style="146"/>
    <col min="10503" max="10503" width="15.42578125" style="146" customWidth="1"/>
    <col min="10504" max="10505" width="9.140625" style="146"/>
    <col min="10506" max="10506" width="21.28515625" style="146" customWidth="1"/>
    <col min="10507" max="10507" width="2.85546875" style="146" customWidth="1"/>
    <col min="10508" max="10508" width="9.140625" style="146"/>
    <col min="10509" max="10509" width="18.85546875" style="146" customWidth="1"/>
    <col min="10510" max="10752" width="9.140625" style="146"/>
    <col min="10753" max="10753" width="5" style="146" customWidth="1"/>
    <col min="10754" max="10754" width="19.7109375" style="146" customWidth="1"/>
    <col min="10755" max="10758" width="9.140625" style="146"/>
    <col min="10759" max="10759" width="15.42578125" style="146" customWidth="1"/>
    <col min="10760" max="10761" width="9.140625" style="146"/>
    <col min="10762" max="10762" width="21.28515625" style="146" customWidth="1"/>
    <col min="10763" max="10763" width="2.85546875" style="146" customWidth="1"/>
    <col min="10764" max="10764" width="9.140625" style="146"/>
    <col min="10765" max="10765" width="18.85546875" style="146" customWidth="1"/>
    <col min="10766" max="11008" width="9.140625" style="146"/>
    <col min="11009" max="11009" width="5" style="146" customWidth="1"/>
    <col min="11010" max="11010" width="19.7109375" style="146" customWidth="1"/>
    <col min="11011" max="11014" width="9.140625" style="146"/>
    <col min="11015" max="11015" width="15.42578125" style="146" customWidth="1"/>
    <col min="11016" max="11017" width="9.140625" style="146"/>
    <col min="11018" max="11018" width="21.28515625" style="146" customWidth="1"/>
    <col min="11019" max="11019" width="2.85546875" style="146" customWidth="1"/>
    <col min="11020" max="11020" width="9.140625" style="146"/>
    <col min="11021" max="11021" width="18.85546875" style="146" customWidth="1"/>
    <col min="11022" max="11264" width="9.140625" style="146"/>
    <col min="11265" max="11265" width="5" style="146" customWidth="1"/>
    <col min="11266" max="11266" width="19.7109375" style="146" customWidth="1"/>
    <col min="11267" max="11270" width="9.140625" style="146"/>
    <col min="11271" max="11271" width="15.42578125" style="146" customWidth="1"/>
    <col min="11272" max="11273" width="9.140625" style="146"/>
    <col min="11274" max="11274" width="21.28515625" style="146" customWidth="1"/>
    <col min="11275" max="11275" width="2.85546875" style="146" customWidth="1"/>
    <col min="11276" max="11276" width="9.140625" style="146"/>
    <col min="11277" max="11277" width="18.85546875" style="146" customWidth="1"/>
    <col min="11278" max="11520" width="9.140625" style="146"/>
    <col min="11521" max="11521" width="5" style="146" customWidth="1"/>
    <col min="11522" max="11522" width="19.7109375" style="146" customWidth="1"/>
    <col min="11523" max="11526" width="9.140625" style="146"/>
    <col min="11527" max="11527" width="15.42578125" style="146" customWidth="1"/>
    <col min="11528" max="11529" width="9.140625" style="146"/>
    <col min="11530" max="11530" width="21.28515625" style="146" customWidth="1"/>
    <col min="11531" max="11531" width="2.85546875" style="146" customWidth="1"/>
    <col min="11532" max="11532" width="9.140625" style="146"/>
    <col min="11533" max="11533" width="18.85546875" style="146" customWidth="1"/>
    <col min="11534" max="11776" width="9.140625" style="146"/>
    <col min="11777" max="11777" width="5" style="146" customWidth="1"/>
    <col min="11778" max="11778" width="19.7109375" style="146" customWidth="1"/>
    <col min="11779" max="11782" width="9.140625" style="146"/>
    <col min="11783" max="11783" width="15.42578125" style="146" customWidth="1"/>
    <col min="11784" max="11785" width="9.140625" style="146"/>
    <col min="11786" max="11786" width="21.28515625" style="146" customWidth="1"/>
    <col min="11787" max="11787" width="2.85546875" style="146" customWidth="1"/>
    <col min="11788" max="11788" width="9.140625" style="146"/>
    <col min="11789" max="11789" width="18.85546875" style="146" customWidth="1"/>
    <col min="11790" max="12032" width="9.140625" style="146"/>
    <col min="12033" max="12033" width="5" style="146" customWidth="1"/>
    <col min="12034" max="12034" width="19.7109375" style="146" customWidth="1"/>
    <col min="12035" max="12038" width="9.140625" style="146"/>
    <col min="12039" max="12039" width="15.42578125" style="146" customWidth="1"/>
    <col min="12040" max="12041" width="9.140625" style="146"/>
    <col min="12042" max="12042" width="21.28515625" style="146" customWidth="1"/>
    <col min="12043" max="12043" width="2.85546875" style="146" customWidth="1"/>
    <col min="12044" max="12044" width="9.140625" style="146"/>
    <col min="12045" max="12045" width="18.85546875" style="146" customWidth="1"/>
    <col min="12046" max="12288" width="9.140625" style="146"/>
    <col min="12289" max="12289" width="5" style="146" customWidth="1"/>
    <col min="12290" max="12290" width="19.7109375" style="146" customWidth="1"/>
    <col min="12291" max="12294" width="9.140625" style="146"/>
    <col min="12295" max="12295" width="15.42578125" style="146" customWidth="1"/>
    <col min="12296" max="12297" width="9.140625" style="146"/>
    <col min="12298" max="12298" width="21.28515625" style="146" customWidth="1"/>
    <col min="12299" max="12299" width="2.85546875" style="146" customWidth="1"/>
    <col min="12300" max="12300" width="9.140625" style="146"/>
    <col min="12301" max="12301" width="18.85546875" style="146" customWidth="1"/>
    <col min="12302" max="12544" width="9.140625" style="146"/>
    <col min="12545" max="12545" width="5" style="146" customWidth="1"/>
    <col min="12546" max="12546" width="19.7109375" style="146" customWidth="1"/>
    <col min="12547" max="12550" width="9.140625" style="146"/>
    <col min="12551" max="12551" width="15.42578125" style="146" customWidth="1"/>
    <col min="12552" max="12553" width="9.140625" style="146"/>
    <col min="12554" max="12554" width="21.28515625" style="146" customWidth="1"/>
    <col min="12555" max="12555" width="2.85546875" style="146" customWidth="1"/>
    <col min="12556" max="12556" width="9.140625" style="146"/>
    <col min="12557" max="12557" width="18.85546875" style="146" customWidth="1"/>
    <col min="12558" max="12800" width="9.140625" style="146"/>
    <col min="12801" max="12801" width="5" style="146" customWidth="1"/>
    <col min="12802" max="12802" width="19.7109375" style="146" customWidth="1"/>
    <col min="12803" max="12806" width="9.140625" style="146"/>
    <col min="12807" max="12807" width="15.42578125" style="146" customWidth="1"/>
    <col min="12808" max="12809" width="9.140625" style="146"/>
    <col min="12810" max="12810" width="21.28515625" style="146" customWidth="1"/>
    <col min="12811" max="12811" width="2.85546875" style="146" customWidth="1"/>
    <col min="12812" max="12812" width="9.140625" style="146"/>
    <col min="12813" max="12813" width="18.85546875" style="146" customWidth="1"/>
    <col min="12814" max="13056" width="9.140625" style="146"/>
    <col min="13057" max="13057" width="5" style="146" customWidth="1"/>
    <col min="13058" max="13058" width="19.7109375" style="146" customWidth="1"/>
    <col min="13059" max="13062" width="9.140625" style="146"/>
    <col min="13063" max="13063" width="15.42578125" style="146" customWidth="1"/>
    <col min="13064" max="13065" width="9.140625" style="146"/>
    <col min="13066" max="13066" width="21.28515625" style="146" customWidth="1"/>
    <col min="13067" max="13067" width="2.85546875" style="146" customWidth="1"/>
    <col min="13068" max="13068" width="9.140625" style="146"/>
    <col min="13069" max="13069" width="18.85546875" style="146" customWidth="1"/>
    <col min="13070" max="13312" width="9.140625" style="146"/>
    <col min="13313" max="13313" width="5" style="146" customWidth="1"/>
    <col min="13314" max="13314" width="19.7109375" style="146" customWidth="1"/>
    <col min="13315" max="13318" width="9.140625" style="146"/>
    <col min="13319" max="13319" width="15.42578125" style="146" customWidth="1"/>
    <col min="13320" max="13321" width="9.140625" style="146"/>
    <col min="13322" max="13322" width="21.28515625" style="146" customWidth="1"/>
    <col min="13323" max="13323" width="2.85546875" style="146" customWidth="1"/>
    <col min="13324" max="13324" width="9.140625" style="146"/>
    <col min="13325" max="13325" width="18.85546875" style="146" customWidth="1"/>
    <col min="13326" max="13568" width="9.140625" style="146"/>
    <col min="13569" max="13569" width="5" style="146" customWidth="1"/>
    <col min="13570" max="13570" width="19.7109375" style="146" customWidth="1"/>
    <col min="13571" max="13574" width="9.140625" style="146"/>
    <col min="13575" max="13575" width="15.42578125" style="146" customWidth="1"/>
    <col min="13576" max="13577" width="9.140625" style="146"/>
    <col min="13578" max="13578" width="21.28515625" style="146" customWidth="1"/>
    <col min="13579" max="13579" width="2.85546875" style="146" customWidth="1"/>
    <col min="13580" max="13580" width="9.140625" style="146"/>
    <col min="13581" max="13581" width="18.85546875" style="146" customWidth="1"/>
    <col min="13582" max="13824" width="9.140625" style="146"/>
    <col min="13825" max="13825" width="5" style="146" customWidth="1"/>
    <col min="13826" max="13826" width="19.7109375" style="146" customWidth="1"/>
    <col min="13827" max="13830" width="9.140625" style="146"/>
    <col min="13831" max="13831" width="15.42578125" style="146" customWidth="1"/>
    <col min="13832" max="13833" width="9.140625" style="146"/>
    <col min="13834" max="13834" width="21.28515625" style="146" customWidth="1"/>
    <col min="13835" max="13835" width="2.85546875" style="146" customWidth="1"/>
    <col min="13836" max="13836" width="9.140625" style="146"/>
    <col min="13837" max="13837" width="18.85546875" style="146" customWidth="1"/>
    <col min="13838" max="14080" width="9.140625" style="146"/>
    <col min="14081" max="14081" width="5" style="146" customWidth="1"/>
    <col min="14082" max="14082" width="19.7109375" style="146" customWidth="1"/>
    <col min="14083" max="14086" width="9.140625" style="146"/>
    <col min="14087" max="14087" width="15.42578125" style="146" customWidth="1"/>
    <col min="14088" max="14089" width="9.140625" style="146"/>
    <col min="14090" max="14090" width="21.28515625" style="146" customWidth="1"/>
    <col min="14091" max="14091" width="2.85546875" style="146" customWidth="1"/>
    <col min="14092" max="14092" width="9.140625" style="146"/>
    <col min="14093" max="14093" width="18.85546875" style="146" customWidth="1"/>
    <col min="14094" max="14336" width="9.140625" style="146"/>
    <col min="14337" max="14337" width="5" style="146" customWidth="1"/>
    <col min="14338" max="14338" width="19.7109375" style="146" customWidth="1"/>
    <col min="14339" max="14342" width="9.140625" style="146"/>
    <col min="14343" max="14343" width="15.42578125" style="146" customWidth="1"/>
    <col min="14344" max="14345" width="9.140625" style="146"/>
    <col min="14346" max="14346" width="21.28515625" style="146" customWidth="1"/>
    <col min="14347" max="14347" width="2.85546875" style="146" customWidth="1"/>
    <col min="14348" max="14348" width="9.140625" style="146"/>
    <col min="14349" max="14349" width="18.85546875" style="146" customWidth="1"/>
    <col min="14350" max="14592" width="9.140625" style="146"/>
    <col min="14593" max="14593" width="5" style="146" customWidth="1"/>
    <col min="14594" max="14594" width="19.7109375" style="146" customWidth="1"/>
    <col min="14595" max="14598" width="9.140625" style="146"/>
    <col min="14599" max="14599" width="15.42578125" style="146" customWidth="1"/>
    <col min="14600" max="14601" width="9.140625" style="146"/>
    <col min="14602" max="14602" width="21.28515625" style="146" customWidth="1"/>
    <col min="14603" max="14603" width="2.85546875" style="146" customWidth="1"/>
    <col min="14604" max="14604" width="9.140625" style="146"/>
    <col min="14605" max="14605" width="18.85546875" style="146" customWidth="1"/>
    <col min="14606" max="14848" width="9.140625" style="146"/>
    <col min="14849" max="14849" width="5" style="146" customWidth="1"/>
    <col min="14850" max="14850" width="19.7109375" style="146" customWidth="1"/>
    <col min="14851" max="14854" width="9.140625" style="146"/>
    <col min="14855" max="14855" width="15.42578125" style="146" customWidth="1"/>
    <col min="14856" max="14857" width="9.140625" style="146"/>
    <col min="14858" max="14858" width="21.28515625" style="146" customWidth="1"/>
    <col min="14859" max="14859" width="2.85546875" style="146" customWidth="1"/>
    <col min="14860" max="14860" width="9.140625" style="146"/>
    <col min="14861" max="14861" width="18.85546875" style="146" customWidth="1"/>
    <col min="14862" max="15104" width="9.140625" style="146"/>
    <col min="15105" max="15105" width="5" style="146" customWidth="1"/>
    <col min="15106" max="15106" width="19.7109375" style="146" customWidth="1"/>
    <col min="15107" max="15110" width="9.140625" style="146"/>
    <col min="15111" max="15111" width="15.42578125" style="146" customWidth="1"/>
    <col min="15112" max="15113" width="9.140625" style="146"/>
    <col min="15114" max="15114" width="21.28515625" style="146" customWidth="1"/>
    <col min="15115" max="15115" width="2.85546875" style="146" customWidth="1"/>
    <col min="15116" max="15116" width="9.140625" style="146"/>
    <col min="15117" max="15117" width="18.85546875" style="146" customWidth="1"/>
    <col min="15118" max="15360" width="9.140625" style="146"/>
    <col min="15361" max="15361" width="5" style="146" customWidth="1"/>
    <col min="15362" max="15362" width="19.7109375" style="146" customWidth="1"/>
    <col min="15363" max="15366" width="9.140625" style="146"/>
    <col min="15367" max="15367" width="15.42578125" style="146" customWidth="1"/>
    <col min="15368" max="15369" width="9.140625" style="146"/>
    <col min="15370" max="15370" width="21.28515625" style="146" customWidth="1"/>
    <col min="15371" max="15371" width="2.85546875" style="146" customWidth="1"/>
    <col min="15372" max="15372" width="9.140625" style="146"/>
    <col min="15373" max="15373" width="18.85546875" style="146" customWidth="1"/>
    <col min="15374" max="15616" width="9.140625" style="146"/>
    <col min="15617" max="15617" width="5" style="146" customWidth="1"/>
    <col min="15618" max="15618" width="19.7109375" style="146" customWidth="1"/>
    <col min="15619" max="15622" width="9.140625" style="146"/>
    <col min="15623" max="15623" width="15.42578125" style="146" customWidth="1"/>
    <col min="15624" max="15625" width="9.140625" style="146"/>
    <col min="15626" max="15626" width="21.28515625" style="146" customWidth="1"/>
    <col min="15627" max="15627" width="2.85546875" style="146" customWidth="1"/>
    <col min="15628" max="15628" width="9.140625" style="146"/>
    <col min="15629" max="15629" width="18.85546875" style="146" customWidth="1"/>
    <col min="15630" max="15872" width="9.140625" style="146"/>
    <col min="15873" max="15873" width="5" style="146" customWidth="1"/>
    <col min="15874" max="15874" width="19.7109375" style="146" customWidth="1"/>
    <col min="15875" max="15878" width="9.140625" style="146"/>
    <col min="15879" max="15879" width="15.42578125" style="146" customWidth="1"/>
    <col min="15880" max="15881" width="9.140625" style="146"/>
    <col min="15882" max="15882" width="21.28515625" style="146" customWidth="1"/>
    <col min="15883" max="15883" width="2.85546875" style="146" customWidth="1"/>
    <col min="15884" max="15884" width="9.140625" style="146"/>
    <col min="15885" max="15885" width="18.85546875" style="146" customWidth="1"/>
    <col min="15886" max="16128" width="9.140625" style="146"/>
    <col min="16129" max="16129" width="5" style="146" customWidth="1"/>
    <col min="16130" max="16130" width="19.7109375" style="146" customWidth="1"/>
    <col min="16131" max="16134" width="9.140625" style="146"/>
    <col min="16135" max="16135" width="15.42578125" style="146" customWidth="1"/>
    <col min="16136" max="16137" width="9.140625" style="146"/>
    <col min="16138" max="16138" width="21.28515625" style="146" customWidth="1"/>
    <col min="16139" max="16139" width="2.85546875" style="146" customWidth="1"/>
    <col min="16140" max="16140" width="9.140625" style="146"/>
    <col min="16141" max="16141" width="18.85546875" style="146" customWidth="1"/>
    <col min="16142" max="16384" width="9.140625" style="146"/>
  </cols>
  <sheetData>
    <row r="1" spans="1:22" ht="32.25" customHeight="1" x14ac:dyDescent="0.35">
      <c r="A1" s="144"/>
      <c r="B1" s="145" t="s">
        <v>248</v>
      </c>
      <c r="H1" s="147" t="s">
        <v>249</v>
      </c>
      <c r="I1" s="147">
        <v>6015</v>
      </c>
      <c r="J1" s="147" t="s">
        <v>250</v>
      </c>
      <c r="K1" s="147"/>
    </row>
    <row r="2" spans="1:22" ht="15" customHeight="1" x14ac:dyDescent="0.35">
      <c r="A2" s="148"/>
    </row>
    <row r="3" spans="1:22" s="150" customFormat="1" ht="15" customHeight="1" x14ac:dyDescent="0.3">
      <c r="A3" s="149"/>
    </row>
    <row r="4" spans="1:22" s="150" customFormat="1" ht="18" customHeight="1" x14ac:dyDescent="0.3">
      <c r="A4" s="149"/>
      <c r="B4" s="151"/>
      <c r="C4" s="152"/>
      <c r="D4" s="152"/>
      <c r="E4" s="152"/>
      <c r="F4" s="152"/>
      <c r="G4" s="152"/>
      <c r="H4" s="152"/>
      <c r="I4" s="152"/>
      <c r="J4" s="152"/>
      <c r="K4" s="152"/>
      <c r="L4" s="152"/>
    </row>
    <row r="5" spans="1:22" s="150" customFormat="1" ht="18" customHeight="1" x14ac:dyDescent="0.3">
      <c r="A5" s="149"/>
      <c r="B5" s="151" t="s">
        <v>278</v>
      </c>
      <c r="C5" s="152"/>
      <c r="D5" s="152"/>
      <c r="E5" s="152"/>
      <c r="F5" s="152"/>
      <c r="G5" s="152"/>
      <c r="H5" s="152"/>
      <c r="I5" s="152"/>
      <c r="J5" s="152"/>
      <c r="K5" s="152"/>
      <c r="L5" s="152"/>
    </row>
    <row r="6" spans="1:22" s="150" customFormat="1" ht="18" customHeight="1" x14ac:dyDescent="0.3">
      <c r="A6" s="149"/>
      <c r="B6" s="150" t="s">
        <v>300</v>
      </c>
      <c r="C6" s="225" t="s">
        <v>329</v>
      </c>
      <c r="D6" s="152"/>
      <c r="E6" s="152"/>
      <c r="F6" s="152"/>
      <c r="G6" s="152"/>
      <c r="H6" s="152"/>
      <c r="I6" s="152"/>
      <c r="J6" s="152"/>
      <c r="K6" s="152"/>
      <c r="L6" s="152"/>
    </row>
    <row r="7" spans="1:22" s="150" customFormat="1" ht="18" customHeight="1" x14ac:dyDescent="0.3">
      <c r="A7" s="149"/>
      <c r="B7" s="150" t="s">
        <v>330</v>
      </c>
      <c r="C7" s="225" t="s">
        <v>331</v>
      </c>
      <c r="D7" s="152"/>
      <c r="E7" s="152"/>
      <c r="F7" s="152"/>
      <c r="G7" s="152"/>
      <c r="H7" s="152"/>
      <c r="I7" s="152"/>
      <c r="J7" s="152"/>
      <c r="K7" s="152"/>
      <c r="L7" s="152"/>
    </row>
    <row r="8" spans="1:22" s="150" customFormat="1" ht="15" customHeight="1" x14ac:dyDescent="0.3">
      <c r="A8" s="149"/>
      <c r="B8" s="150" t="s">
        <v>279</v>
      </c>
      <c r="C8" s="153">
        <v>44742</v>
      </c>
      <c r="D8" s="152"/>
      <c r="E8" s="152"/>
      <c r="F8" s="152"/>
      <c r="G8" s="152"/>
      <c r="H8" s="152"/>
      <c r="I8" s="152"/>
      <c r="J8" s="152"/>
      <c r="K8" s="152"/>
      <c r="L8" s="152"/>
    </row>
    <row r="9" spans="1:22" s="150" customFormat="1" ht="15" customHeight="1" x14ac:dyDescent="0.3">
      <c r="A9" s="149"/>
      <c r="B9" s="152"/>
      <c r="C9" s="152"/>
      <c r="D9" s="152"/>
      <c r="E9" s="152"/>
      <c r="F9" s="152"/>
      <c r="G9" s="152"/>
      <c r="H9" s="152"/>
      <c r="I9" s="152"/>
      <c r="J9" s="152"/>
      <c r="K9" s="152"/>
      <c r="L9" s="152"/>
    </row>
    <row r="10" spans="1:22" s="150" customFormat="1" ht="15" customHeight="1" x14ac:dyDescent="0.3">
      <c r="A10" s="149"/>
      <c r="B10" s="154" t="s">
        <v>251</v>
      </c>
      <c r="C10" s="152"/>
      <c r="D10" s="152"/>
      <c r="E10" s="152"/>
      <c r="F10" s="152"/>
      <c r="G10" s="152"/>
      <c r="H10" s="152"/>
      <c r="I10" s="152"/>
      <c r="J10" s="152"/>
      <c r="K10" s="152"/>
      <c r="L10" s="152"/>
    </row>
    <row r="11" spans="1:22" s="150" customFormat="1" ht="15" customHeight="1" x14ac:dyDescent="0.3">
      <c r="A11" s="149"/>
      <c r="B11" s="152" t="s">
        <v>280</v>
      </c>
      <c r="C11" s="179" t="s">
        <v>281</v>
      </c>
      <c r="D11" s="152"/>
      <c r="E11" s="152"/>
      <c r="F11" s="156"/>
      <c r="G11" s="152"/>
      <c r="H11" s="152"/>
      <c r="I11" s="152"/>
      <c r="J11" s="152"/>
      <c r="K11" s="152"/>
      <c r="L11" s="152"/>
    </row>
    <row r="12" spans="1:22" s="150" customFormat="1" ht="15" customHeight="1" x14ac:dyDescent="0.3">
      <c r="A12" s="149"/>
      <c r="B12" s="152" t="s">
        <v>252</v>
      </c>
      <c r="C12" s="179" t="s">
        <v>253</v>
      </c>
      <c r="G12" s="152"/>
      <c r="H12" s="152"/>
      <c r="I12" s="152"/>
      <c r="J12" s="152"/>
      <c r="K12" s="152"/>
      <c r="L12" s="152"/>
    </row>
    <row r="13" spans="1:22" s="150" customFormat="1" ht="15" customHeight="1" x14ac:dyDescent="0.3">
      <c r="A13" s="149"/>
      <c r="B13" s="152"/>
      <c r="C13" s="155"/>
      <c r="D13" s="152"/>
      <c r="E13" s="152"/>
      <c r="F13" s="156"/>
      <c r="G13" s="152"/>
      <c r="H13" s="152"/>
      <c r="I13" s="152"/>
      <c r="K13" s="152"/>
      <c r="L13" s="152"/>
    </row>
    <row r="14" spans="1:22" s="150" customFormat="1" ht="15" customHeight="1" x14ac:dyDescent="0.3">
      <c r="A14" s="149"/>
      <c r="B14" s="157" t="s">
        <v>254</v>
      </c>
      <c r="C14" s="155"/>
      <c r="D14" s="152"/>
      <c r="E14" s="152"/>
      <c r="F14" s="156"/>
      <c r="G14" s="152"/>
      <c r="H14" s="152"/>
      <c r="I14" s="152"/>
      <c r="J14" s="157" t="s">
        <v>255</v>
      </c>
      <c r="K14" s="152"/>
    </row>
    <row r="15" spans="1:22" s="150" customFormat="1" ht="20.25" x14ac:dyDescent="0.3">
      <c r="A15" s="149"/>
      <c r="B15" s="180" t="s">
        <v>282</v>
      </c>
      <c r="C15" s="155"/>
      <c r="D15" s="152"/>
      <c r="E15" s="152"/>
      <c r="F15" s="156"/>
      <c r="G15" s="152"/>
      <c r="H15" s="152"/>
      <c r="I15" s="152"/>
      <c r="J15" s="158" t="s">
        <v>256</v>
      </c>
      <c r="K15" s="152"/>
      <c r="L15" s="159" t="s">
        <v>257</v>
      </c>
      <c r="M15" s="160"/>
      <c r="N15" s="160"/>
      <c r="O15" s="160"/>
      <c r="P15" s="160"/>
      <c r="Q15" s="160"/>
      <c r="R15" s="160"/>
      <c r="S15" s="160"/>
      <c r="T15" s="160"/>
      <c r="U15" s="160"/>
      <c r="V15" s="160"/>
    </row>
    <row r="16" spans="1:22" s="150" customFormat="1" ht="15" customHeight="1" x14ac:dyDescent="0.3">
      <c r="A16" s="149"/>
      <c r="B16" s="219" t="s">
        <v>298</v>
      </c>
      <c r="C16" s="152"/>
      <c r="D16" s="152"/>
      <c r="E16" s="152"/>
      <c r="F16" s="152"/>
      <c r="G16" s="152"/>
      <c r="H16" s="152"/>
      <c r="I16" s="152"/>
      <c r="J16" s="161" t="s">
        <v>258</v>
      </c>
      <c r="K16" s="152"/>
      <c r="L16" s="215" t="s">
        <v>294</v>
      </c>
      <c r="M16" s="216"/>
      <c r="R16" s="162"/>
      <c r="S16" s="162"/>
      <c r="T16" s="162"/>
      <c r="U16" s="162"/>
      <c r="V16" s="162"/>
    </row>
    <row r="17" spans="1:22" s="150" customFormat="1" ht="15" customHeight="1" x14ac:dyDescent="0.3">
      <c r="A17" s="149"/>
      <c r="B17" s="219" t="s">
        <v>297</v>
      </c>
      <c r="C17" s="164"/>
      <c r="D17" s="164"/>
      <c r="E17" s="164"/>
      <c r="F17" s="164"/>
      <c r="G17" s="164"/>
      <c r="H17" s="164"/>
      <c r="I17" s="164"/>
      <c r="J17" s="182" t="s">
        <v>259</v>
      </c>
      <c r="K17" s="164"/>
      <c r="L17" s="217" t="s">
        <v>295</v>
      </c>
      <c r="M17" s="218"/>
      <c r="N17" s="218"/>
      <c r="O17" s="218"/>
      <c r="P17" s="218"/>
      <c r="Q17" s="218"/>
      <c r="R17" s="164"/>
      <c r="S17" s="164"/>
      <c r="T17" s="164"/>
      <c r="U17" s="164"/>
      <c r="V17" s="164"/>
    </row>
    <row r="18" spans="1:22" s="150" customFormat="1" ht="15" customHeight="1" x14ac:dyDescent="0.3">
      <c r="A18" s="149"/>
      <c r="B18" s="163"/>
      <c r="C18" s="164"/>
      <c r="D18" s="164"/>
      <c r="E18" s="164"/>
      <c r="F18" s="164"/>
      <c r="G18" s="164"/>
      <c r="H18" s="164"/>
      <c r="I18" s="164"/>
      <c r="J18" s="165" t="s">
        <v>260</v>
      </c>
      <c r="K18" s="164"/>
      <c r="L18" s="166" t="s">
        <v>296</v>
      </c>
      <c r="O18" s="164"/>
      <c r="P18" s="164"/>
      <c r="Q18" s="164"/>
    </row>
    <row r="19" spans="1:22" s="150" customFormat="1" ht="15" customHeight="1" x14ac:dyDescent="0.3">
      <c r="A19" s="149"/>
      <c r="B19" s="163"/>
      <c r="C19" s="164"/>
      <c r="D19" s="164"/>
      <c r="E19" s="164"/>
      <c r="F19" s="164"/>
      <c r="G19" s="164"/>
      <c r="H19" s="164"/>
      <c r="I19" s="164"/>
      <c r="J19" s="196" t="s">
        <v>261</v>
      </c>
      <c r="K19" s="164"/>
      <c r="L19" s="152"/>
    </row>
    <row r="20" spans="1:22" s="150" customFormat="1" ht="15" customHeight="1" x14ac:dyDescent="0.3">
      <c r="A20" s="149"/>
      <c r="B20" s="163"/>
      <c r="C20" s="164"/>
      <c r="D20" s="164"/>
      <c r="E20" s="164"/>
      <c r="F20" s="164"/>
      <c r="G20" s="164"/>
      <c r="H20" s="164"/>
      <c r="I20" s="164"/>
      <c r="J20" s="181" t="s">
        <v>262</v>
      </c>
      <c r="K20" s="164"/>
      <c r="L20" s="152"/>
    </row>
    <row r="21" spans="1:22" s="150" customFormat="1" ht="15" customHeight="1" x14ac:dyDescent="0.3">
      <c r="A21" s="149"/>
      <c r="B21" s="166"/>
      <c r="C21" s="164"/>
      <c r="D21" s="164"/>
      <c r="E21" s="164"/>
      <c r="F21" s="164"/>
      <c r="G21" s="164"/>
      <c r="H21" s="164"/>
      <c r="I21" s="164"/>
      <c r="J21" s="183" t="s">
        <v>263</v>
      </c>
      <c r="K21" s="164"/>
      <c r="L21" s="152"/>
    </row>
    <row r="22" spans="1:22" s="150" customFormat="1" ht="15" customHeight="1" x14ac:dyDescent="0.3">
      <c r="A22" s="149"/>
      <c r="B22" s="167" t="s">
        <v>264</v>
      </c>
      <c r="C22" s="168" t="s">
        <v>265</v>
      </c>
      <c r="D22" s="169"/>
      <c r="E22" s="169"/>
      <c r="F22" s="170"/>
      <c r="G22" s="171"/>
      <c r="H22" s="164"/>
      <c r="I22" s="164"/>
      <c r="J22" s="172" t="s">
        <v>266</v>
      </c>
      <c r="K22" s="164"/>
      <c r="L22" s="152"/>
    </row>
    <row r="23" spans="1:22" s="150" customFormat="1" ht="15" customHeight="1" x14ac:dyDescent="0.3">
      <c r="A23" s="149"/>
      <c r="B23" s="188" t="s">
        <v>283</v>
      </c>
      <c r="C23" s="188" t="s">
        <v>284</v>
      </c>
      <c r="D23" s="189"/>
      <c r="E23" s="189"/>
      <c r="F23" s="190"/>
      <c r="G23" s="191"/>
      <c r="H23" s="164"/>
      <c r="I23" s="164"/>
      <c r="J23" s="164"/>
      <c r="K23" s="164"/>
      <c r="L23" s="152"/>
    </row>
    <row r="24" spans="1:22" s="150" customFormat="1" ht="15" customHeight="1" x14ac:dyDescent="0.3">
      <c r="A24" s="149"/>
      <c r="B24" s="192" t="s">
        <v>285</v>
      </c>
      <c r="C24" s="192" t="s">
        <v>286</v>
      </c>
      <c r="D24" s="193"/>
      <c r="E24" s="193"/>
      <c r="F24" s="194"/>
      <c r="G24" s="195"/>
      <c r="H24" s="164"/>
      <c r="I24" s="164"/>
      <c r="J24" s="164"/>
      <c r="K24" s="164"/>
      <c r="L24" s="174"/>
      <c r="M24" s="174"/>
      <c r="N24" s="174"/>
    </row>
    <row r="25" spans="1:22" s="173" customFormat="1" ht="15" customHeight="1" x14ac:dyDescent="0.2">
      <c r="B25" s="192" t="s">
        <v>287</v>
      </c>
      <c r="C25" s="192" t="s">
        <v>288</v>
      </c>
      <c r="D25" s="193"/>
      <c r="E25" s="193"/>
      <c r="F25" s="194"/>
      <c r="G25" s="195"/>
      <c r="H25" s="174"/>
      <c r="I25" s="174"/>
      <c r="J25" s="174"/>
      <c r="K25" s="174"/>
      <c r="L25" s="174"/>
      <c r="M25" s="174"/>
      <c r="N25" s="174"/>
    </row>
    <row r="26" spans="1:22" s="173" customFormat="1" ht="15" customHeight="1" x14ac:dyDescent="0.2">
      <c r="B26" s="197" t="s">
        <v>289</v>
      </c>
      <c r="C26" s="197" t="s">
        <v>290</v>
      </c>
      <c r="D26" s="198"/>
      <c r="E26" s="198"/>
      <c r="F26" s="199"/>
      <c r="G26" s="200"/>
      <c r="H26" s="174"/>
      <c r="I26" s="174"/>
      <c r="J26" s="174"/>
      <c r="K26" s="174"/>
      <c r="L26" s="174"/>
      <c r="M26" s="174"/>
      <c r="N26" s="174"/>
    </row>
    <row r="27" spans="1:22" s="173" customFormat="1" ht="15" customHeight="1" x14ac:dyDescent="0.2">
      <c r="B27" s="184" t="s">
        <v>291</v>
      </c>
      <c r="C27" s="184" t="s">
        <v>292</v>
      </c>
      <c r="D27" s="185"/>
      <c r="E27" s="185"/>
      <c r="F27" s="186"/>
      <c r="G27" s="187"/>
      <c r="H27" s="174"/>
      <c r="I27" s="174"/>
      <c r="J27" s="174"/>
      <c r="K27" s="174"/>
      <c r="L27" s="174"/>
      <c r="M27" s="174"/>
      <c r="N27" s="174"/>
    </row>
    <row r="28" spans="1:22" s="173" customFormat="1" ht="15" customHeight="1" x14ac:dyDescent="0.2">
      <c r="B28" s="201"/>
      <c r="C28" s="201"/>
      <c r="D28" s="202"/>
      <c r="E28" s="202"/>
      <c r="F28" s="203"/>
      <c r="G28" s="204"/>
      <c r="H28" s="174"/>
      <c r="I28" s="174"/>
      <c r="J28" s="174"/>
      <c r="K28" s="174"/>
      <c r="L28" s="174"/>
      <c r="M28" s="174"/>
      <c r="N28" s="174"/>
    </row>
    <row r="29" spans="1:22" s="173" customFormat="1" ht="15" customHeight="1" x14ac:dyDescent="0.2">
      <c r="B29" s="201"/>
      <c r="C29" s="201"/>
      <c r="D29" s="202"/>
      <c r="E29" s="202"/>
      <c r="F29" s="203"/>
      <c r="G29" s="204"/>
      <c r="H29" s="174"/>
      <c r="I29" s="174"/>
      <c r="J29" s="174"/>
      <c r="K29" s="174"/>
      <c r="L29" s="174"/>
      <c r="M29" s="174"/>
      <c r="N29" s="174"/>
    </row>
    <row r="30" spans="1:22" s="173" customFormat="1" ht="15" customHeight="1" x14ac:dyDescent="0.2">
      <c r="B30" s="205"/>
      <c r="C30" s="206"/>
      <c r="D30" s="207"/>
      <c r="E30" s="207"/>
      <c r="F30" s="207"/>
      <c r="G30" s="208"/>
      <c r="H30" s="174"/>
      <c r="I30" s="174"/>
      <c r="J30" s="174"/>
      <c r="K30" s="174"/>
      <c r="L30" s="174"/>
      <c r="M30" s="174"/>
      <c r="N30" s="174"/>
    </row>
    <row r="31" spans="1:22" s="173" customFormat="1" ht="15" customHeight="1" x14ac:dyDescent="0.2">
      <c r="B31" s="205"/>
      <c r="C31" s="209"/>
      <c r="D31" s="207"/>
      <c r="E31" s="207"/>
      <c r="F31" s="207"/>
      <c r="G31" s="208"/>
      <c r="H31" s="174"/>
      <c r="I31" s="174"/>
      <c r="J31" s="174"/>
      <c r="K31" s="174"/>
      <c r="L31" s="174"/>
      <c r="M31" s="174"/>
      <c r="N31" s="174"/>
    </row>
    <row r="32" spans="1:22" s="173" customFormat="1" ht="15" customHeight="1" x14ac:dyDescent="0.2">
      <c r="B32" s="210"/>
      <c r="C32" s="211"/>
      <c r="D32" s="212"/>
      <c r="E32" s="212"/>
      <c r="F32" s="212"/>
      <c r="G32" s="213"/>
      <c r="H32" s="174"/>
      <c r="I32" s="174"/>
      <c r="J32" s="174"/>
      <c r="K32" s="174"/>
      <c r="L32" s="174"/>
      <c r="M32" s="174"/>
      <c r="N32" s="174"/>
    </row>
    <row r="33" spans="1:14" s="173" customFormat="1" ht="15" customHeight="1" x14ac:dyDescent="0.2">
      <c r="B33" s="214"/>
      <c r="C33" s="201"/>
      <c r="D33" s="207"/>
      <c r="E33" s="207"/>
      <c r="F33" s="207"/>
      <c r="G33" s="208"/>
      <c r="H33" s="174"/>
      <c r="I33" s="174"/>
      <c r="J33" s="174"/>
      <c r="K33" s="174"/>
      <c r="L33" s="174"/>
      <c r="M33" s="174"/>
      <c r="N33" s="174"/>
    </row>
    <row r="34" spans="1:14" s="173" customFormat="1" ht="15" customHeight="1" x14ac:dyDescent="0.2">
      <c r="B34" s="214"/>
      <c r="C34" s="201"/>
      <c r="D34" s="207"/>
      <c r="E34" s="207"/>
      <c r="F34" s="207"/>
      <c r="G34" s="208"/>
      <c r="H34" s="174"/>
      <c r="I34" s="174"/>
      <c r="J34" s="174"/>
      <c r="K34" s="174"/>
      <c r="L34" s="174"/>
      <c r="M34" s="174"/>
      <c r="N34" s="174"/>
    </row>
    <row r="35" spans="1:14" s="173" customFormat="1" ht="15" customHeight="1" x14ac:dyDescent="0.2">
      <c r="B35" s="214"/>
      <c r="C35" s="201"/>
      <c r="D35" s="207"/>
      <c r="E35" s="207"/>
      <c r="F35" s="207"/>
      <c r="G35" s="208"/>
      <c r="H35" s="174"/>
      <c r="I35" s="174"/>
      <c r="J35" s="174"/>
      <c r="K35" s="174"/>
      <c r="L35" s="174"/>
      <c r="M35" s="174"/>
      <c r="N35" s="174"/>
    </row>
    <row r="36" spans="1:14" s="173" customFormat="1" ht="15" customHeight="1" x14ac:dyDescent="0.2">
      <c r="B36" s="214"/>
      <c r="C36" s="201"/>
      <c r="D36" s="207"/>
      <c r="E36" s="207"/>
      <c r="F36" s="207"/>
      <c r="G36" s="208"/>
      <c r="H36" s="174"/>
      <c r="I36" s="174"/>
      <c r="J36" s="174"/>
      <c r="K36" s="174"/>
      <c r="L36" s="174"/>
      <c r="M36" s="174"/>
      <c r="N36" s="174"/>
    </row>
    <row r="37" spans="1:14" s="173" customFormat="1" ht="15" customHeight="1" x14ac:dyDescent="0.2">
      <c r="B37" s="214"/>
      <c r="C37" s="201"/>
      <c r="D37" s="207"/>
      <c r="E37" s="207"/>
      <c r="F37" s="207"/>
      <c r="G37" s="208"/>
      <c r="H37" s="174"/>
      <c r="I37" s="174"/>
      <c r="J37" s="174"/>
      <c r="K37" s="174"/>
      <c r="L37" s="174"/>
      <c r="M37" s="174"/>
      <c r="N37" s="174"/>
    </row>
    <row r="38" spans="1:14" s="173" customFormat="1" ht="15" customHeight="1" x14ac:dyDescent="0.2">
      <c r="H38" s="174"/>
      <c r="I38" s="174"/>
      <c r="J38" s="174"/>
      <c r="K38" s="174"/>
      <c r="L38" s="150"/>
      <c r="M38" s="150"/>
      <c r="N38" s="150"/>
    </row>
    <row r="39" spans="1:14" s="150" customFormat="1" ht="15" customHeight="1" x14ac:dyDescent="0.3">
      <c r="A39" s="149"/>
      <c r="B39" s="157" t="s">
        <v>267</v>
      </c>
    </row>
    <row r="40" spans="1:14" s="150" customFormat="1" ht="15" customHeight="1" x14ac:dyDescent="0.3">
      <c r="A40" s="149"/>
      <c r="L40" s="152"/>
    </row>
    <row r="41" spans="1:14" s="150" customFormat="1" ht="15" customHeight="1" x14ac:dyDescent="0.3">
      <c r="A41" s="149"/>
      <c r="B41" s="166"/>
      <c r="C41" s="164"/>
      <c r="D41" s="164"/>
      <c r="E41" s="164"/>
      <c r="F41" s="164"/>
      <c r="G41" s="164"/>
      <c r="H41" s="164"/>
      <c r="I41" s="164"/>
      <c r="J41" s="164"/>
      <c r="K41" s="164"/>
    </row>
    <row r="42" spans="1:14" s="150" customFormat="1" ht="15" customHeight="1" x14ac:dyDescent="0.3">
      <c r="A42" s="149"/>
      <c r="B42" s="175" t="s">
        <v>268</v>
      </c>
    </row>
    <row r="43" spans="1:14" s="150" customFormat="1" ht="15" customHeight="1" x14ac:dyDescent="0.3">
      <c r="A43" s="149"/>
      <c r="B43" s="176" t="s">
        <v>269</v>
      </c>
    </row>
    <row r="44" spans="1:14" s="150" customFormat="1" ht="15" customHeight="1" x14ac:dyDescent="0.3">
      <c r="A44" s="149"/>
      <c r="B44" s="175" t="s">
        <v>268</v>
      </c>
    </row>
    <row r="45" spans="1:14" s="150" customFormat="1" ht="15" customHeight="1" x14ac:dyDescent="0.3">
      <c r="A45" s="149"/>
      <c r="B45" s="312" t="s">
        <v>293</v>
      </c>
      <c r="C45" s="313"/>
      <c r="D45" s="313"/>
      <c r="E45" s="313"/>
      <c r="F45" s="313"/>
      <c r="G45" s="313"/>
      <c r="H45" s="313"/>
      <c r="I45" s="313"/>
      <c r="J45" s="313"/>
    </row>
    <row r="46" spans="1:14" s="150" customFormat="1" ht="156" customHeight="1" x14ac:dyDescent="0.3">
      <c r="A46" s="149"/>
      <c r="B46" s="312" t="s">
        <v>270</v>
      </c>
      <c r="C46" s="313"/>
      <c r="D46" s="313"/>
      <c r="E46" s="313"/>
      <c r="F46" s="313"/>
      <c r="G46" s="313"/>
      <c r="H46" s="313"/>
      <c r="I46" s="313"/>
      <c r="J46" s="313"/>
    </row>
    <row r="47" spans="1:14" s="150" customFormat="1" ht="15" customHeight="1" x14ac:dyDescent="0.3">
      <c r="A47" s="149"/>
      <c r="B47" s="177"/>
      <c r="C47" s="178"/>
      <c r="D47" s="178"/>
      <c r="E47" s="178"/>
      <c r="F47" s="178"/>
      <c r="G47" s="178"/>
      <c r="H47" s="178"/>
      <c r="I47" s="178"/>
      <c r="J47" s="178"/>
    </row>
    <row r="48" spans="1:14" s="150" customFormat="1" ht="111.75" customHeight="1" x14ac:dyDescent="0.3">
      <c r="A48" s="149"/>
      <c r="B48" s="314" t="s">
        <v>271</v>
      </c>
      <c r="C48" s="313"/>
      <c r="D48" s="313"/>
      <c r="E48" s="313"/>
      <c r="F48" s="313"/>
      <c r="G48" s="313"/>
      <c r="H48" s="313"/>
      <c r="I48" s="313"/>
      <c r="J48" s="313"/>
    </row>
    <row r="49" spans="1:2" s="150" customFormat="1" ht="15" customHeight="1" x14ac:dyDescent="0.3">
      <c r="A49" s="149"/>
    </row>
    <row r="50" spans="1:2" s="150" customFormat="1" ht="14.25" x14ac:dyDescent="0.2"/>
    <row r="51" spans="1:2" s="150" customFormat="1" ht="14.25" x14ac:dyDescent="0.2">
      <c r="B51" s="150" t="s">
        <v>272</v>
      </c>
    </row>
    <row r="52" spans="1:2" s="150" customFormat="1" ht="14.25" x14ac:dyDescent="0.2">
      <c r="B52" s="150" t="s">
        <v>252</v>
      </c>
    </row>
    <row r="53" spans="1:2" s="150" customFormat="1" ht="14.25" x14ac:dyDescent="0.2">
      <c r="B53" s="150" t="s">
        <v>248</v>
      </c>
    </row>
    <row r="54" spans="1:2" s="150" customFormat="1" ht="14.25" x14ac:dyDescent="0.2">
      <c r="B54" s="150" t="s">
        <v>273</v>
      </c>
    </row>
    <row r="55" spans="1:2" s="150" customFormat="1" ht="14.25" x14ac:dyDescent="0.2">
      <c r="B55" s="150" t="s">
        <v>274</v>
      </c>
    </row>
    <row r="56" spans="1:2" s="150" customFormat="1" ht="14.25" x14ac:dyDescent="0.2">
      <c r="B56" s="150" t="s">
        <v>275</v>
      </c>
    </row>
    <row r="57" spans="1:2" s="150" customFormat="1" ht="14.25" x14ac:dyDescent="0.2">
      <c r="B57" s="150" t="s">
        <v>276</v>
      </c>
    </row>
    <row r="58" spans="1:2" s="150" customFormat="1" ht="14.25" x14ac:dyDescent="0.2">
      <c r="B58" s="155" t="s">
        <v>277</v>
      </c>
    </row>
    <row r="59" spans="1:2" s="150" customFormat="1" ht="14.25" x14ac:dyDescent="0.2"/>
    <row r="60" spans="1:2" s="150" customFormat="1" ht="14.25" x14ac:dyDescent="0.2"/>
    <row r="61" spans="1:2" s="150" customFormat="1" ht="14.25" x14ac:dyDescent="0.2"/>
    <row r="62" spans="1:2" s="150" customFormat="1" ht="14.25" x14ac:dyDescent="0.2"/>
    <row r="63" spans="1:2" s="150" customFormat="1" ht="14.25" x14ac:dyDescent="0.2"/>
    <row r="64" spans="1:2" s="150" customFormat="1" ht="14.25" x14ac:dyDescent="0.2"/>
    <row r="65" s="150" customFormat="1" ht="14.25" x14ac:dyDescent="0.2"/>
    <row r="66" s="150" customFormat="1" ht="14.25" x14ac:dyDescent="0.2"/>
    <row r="67" s="150" customFormat="1" ht="14.25" x14ac:dyDescent="0.2"/>
    <row r="68" s="150" customFormat="1" ht="14.25" x14ac:dyDescent="0.2"/>
    <row r="69" s="150" customFormat="1" ht="14.25" x14ac:dyDescent="0.2"/>
    <row r="70" s="150" customFormat="1" ht="14.25" x14ac:dyDescent="0.2"/>
    <row r="71" s="150" customFormat="1" ht="14.25" x14ac:dyDescent="0.2"/>
    <row r="72" s="150" customFormat="1" ht="14.25" x14ac:dyDescent="0.2"/>
    <row r="73" s="150" customFormat="1" ht="14.25" x14ac:dyDescent="0.2"/>
    <row r="74" s="150" customFormat="1" ht="14.25" x14ac:dyDescent="0.2"/>
    <row r="75" s="150" customFormat="1" ht="14.25" x14ac:dyDescent="0.2"/>
    <row r="76" s="150" customFormat="1" ht="14.25" x14ac:dyDescent="0.2"/>
    <row r="77" s="150" customFormat="1" ht="14.25" x14ac:dyDescent="0.2"/>
    <row r="78" s="150" customFormat="1" ht="14.25" x14ac:dyDescent="0.2"/>
    <row r="79" s="150" customFormat="1" ht="14.25" x14ac:dyDescent="0.2"/>
    <row r="80" s="150" customFormat="1" ht="14.25" x14ac:dyDescent="0.2"/>
    <row r="81" s="150" customFormat="1" ht="14.25" x14ac:dyDescent="0.2"/>
    <row r="82" s="150" customFormat="1" ht="14.25" x14ac:dyDescent="0.2"/>
    <row r="83" s="150" customFormat="1" ht="14.25" x14ac:dyDescent="0.2"/>
    <row r="84" s="150" customFormat="1" ht="14.25" x14ac:dyDescent="0.2"/>
    <row r="85" s="150" customFormat="1" ht="14.25" x14ac:dyDescent="0.2"/>
    <row r="86" s="150" customFormat="1" ht="14.25" x14ac:dyDescent="0.2"/>
    <row r="87" s="150" customFormat="1" ht="14.25" x14ac:dyDescent="0.2"/>
    <row r="88" s="150" customFormat="1" ht="14.25" x14ac:dyDescent="0.2"/>
    <row r="89" s="150" customFormat="1" ht="14.25" x14ac:dyDescent="0.2"/>
    <row r="90" s="150" customFormat="1" ht="14.25" x14ac:dyDescent="0.2"/>
    <row r="91" s="150" customFormat="1" ht="14.25" x14ac:dyDescent="0.2"/>
    <row r="92" s="150" customFormat="1" ht="14.25" x14ac:dyDescent="0.2"/>
    <row r="93" s="150" customFormat="1" ht="14.25" x14ac:dyDescent="0.2"/>
    <row r="94" s="150" customFormat="1" ht="14.25" x14ac:dyDescent="0.2"/>
    <row r="95" s="150" customFormat="1" ht="14.25" x14ac:dyDescent="0.2"/>
    <row r="96" s="150" customFormat="1" ht="14.25" x14ac:dyDescent="0.2"/>
    <row r="97" s="150" customFormat="1" ht="14.25" x14ac:dyDescent="0.2"/>
    <row r="98" s="150" customFormat="1" ht="14.25" x14ac:dyDescent="0.2"/>
    <row r="99" s="150" customFormat="1" ht="14.25" x14ac:dyDescent="0.2"/>
    <row r="100" s="150" customFormat="1" ht="14.25" x14ac:dyDescent="0.2"/>
    <row r="101" s="150" customFormat="1" ht="14.25" x14ac:dyDescent="0.2"/>
    <row r="102" s="150" customFormat="1" ht="14.25" x14ac:dyDescent="0.2"/>
    <row r="103" s="150" customFormat="1" ht="14.25" x14ac:dyDescent="0.2"/>
    <row r="104" s="150" customFormat="1" ht="14.25" x14ac:dyDescent="0.2"/>
    <row r="105" s="150" customFormat="1" ht="14.25" x14ac:dyDescent="0.2"/>
    <row r="106" s="150" customFormat="1" ht="14.25" x14ac:dyDescent="0.2"/>
    <row r="107" s="150" customFormat="1" ht="14.25" x14ac:dyDescent="0.2"/>
    <row r="108" s="150" customFormat="1" ht="14.25" x14ac:dyDescent="0.2"/>
    <row r="109" s="150" customFormat="1" ht="14.25" x14ac:dyDescent="0.2"/>
    <row r="110" s="150" customFormat="1" ht="14.25" x14ac:dyDescent="0.2"/>
    <row r="111" s="150" customFormat="1" ht="14.25" x14ac:dyDescent="0.2"/>
    <row r="112" s="150" customFormat="1" ht="14.25" x14ac:dyDescent="0.2"/>
    <row r="113" spans="12:14" s="150" customFormat="1" ht="14.25" x14ac:dyDescent="0.2"/>
    <row r="114" spans="12:14" s="150" customFormat="1" ht="14.25" x14ac:dyDescent="0.2"/>
    <row r="115" spans="12:14" s="150" customFormat="1" ht="14.25" x14ac:dyDescent="0.2"/>
    <row r="116" spans="12:14" s="150" customFormat="1" ht="14.25" x14ac:dyDescent="0.2"/>
    <row r="117" spans="12:14" s="150" customFormat="1" ht="14.25" x14ac:dyDescent="0.2"/>
    <row r="118" spans="12:14" s="150" customFormat="1" ht="14.25" x14ac:dyDescent="0.2"/>
    <row r="119" spans="12:14" s="150" customFormat="1" ht="14.25" x14ac:dyDescent="0.2"/>
    <row r="120" spans="12:14" s="150" customFormat="1" ht="14.25" x14ac:dyDescent="0.2"/>
    <row r="121" spans="12:14" s="150" customFormat="1" ht="14.25" x14ac:dyDescent="0.2"/>
    <row r="122" spans="12:14" s="150" customFormat="1" ht="14.25" x14ac:dyDescent="0.2"/>
    <row r="123" spans="12:14" s="150" customFormat="1" ht="14.25" x14ac:dyDescent="0.2"/>
    <row r="124" spans="12:14" s="150" customFormat="1" ht="14.25" x14ac:dyDescent="0.2"/>
    <row r="125" spans="12:14" s="150" customFormat="1" ht="14.25" x14ac:dyDescent="0.2"/>
    <row r="126" spans="12:14" s="150" customFormat="1" ht="14.25" x14ac:dyDescent="0.2"/>
    <row r="127" spans="12:14" s="150" customFormat="1" x14ac:dyDescent="0.25">
      <c r="L127" s="146"/>
      <c r="M127" s="146"/>
      <c r="N127" s="146"/>
    </row>
  </sheetData>
  <mergeCells count="3">
    <mergeCell ref="B45:J45"/>
    <mergeCell ref="B46:J46"/>
    <mergeCell ref="B48:J48"/>
  </mergeCells>
  <hyperlinks>
    <hyperlink ref="C12" r:id="rId1"/>
    <hyperlink ref="C11" r:id="rId2"/>
  </hyperlinks>
  <pageMargins left="0.78740157499999996" right="0.78740157499999996" top="0.984251969" bottom="0.984251969" header="0.5" footer="0.5"/>
  <pageSetup orientation="portrait" r:id="rId3"/>
  <headerFooter alignWithMargins="0"/>
  <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CC"/>
  </sheetPr>
  <dimension ref="B2:Z63"/>
  <sheetViews>
    <sheetView showGridLines="0" workbookViewId="0">
      <selection activeCell="H10" sqref="H10"/>
    </sheetView>
  </sheetViews>
  <sheetFormatPr defaultRowHeight="15" x14ac:dyDescent="0.25"/>
  <cols>
    <col min="2" max="2" width="54.42578125" customWidth="1"/>
    <col min="3" max="3" width="23.140625" customWidth="1"/>
    <col min="4" max="4" width="15.42578125" customWidth="1"/>
    <col min="5" max="5" width="14.7109375" customWidth="1"/>
    <col min="6" max="6" width="14.5703125" customWidth="1"/>
    <col min="7" max="7" width="16.7109375" bestFit="1" customWidth="1"/>
    <col min="8" max="8" width="14.28515625" customWidth="1"/>
    <col min="9" max="9" width="10.140625" bestFit="1" customWidth="1"/>
    <col min="10" max="10" width="16.140625" customWidth="1"/>
    <col min="11" max="11" width="10.5703125" bestFit="1" customWidth="1"/>
    <col min="12" max="12" width="9.5703125" bestFit="1" customWidth="1"/>
    <col min="13" max="13" width="9" bestFit="1" customWidth="1"/>
    <col min="14" max="14" width="11.42578125" bestFit="1" customWidth="1"/>
    <col min="15" max="15" width="9" bestFit="1" customWidth="1"/>
    <col min="16" max="16" width="10" bestFit="1" customWidth="1"/>
    <col min="17" max="17" width="9" bestFit="1" customWidth="1"/>
    <col min="18" max="18" width="11.42578125" bestFit="1" customWidth="1"/>
    <col min="19" max="24" width="9" bestFit="1" customWidth="1"/>
  </cols>
  <sheetData>
    <row r="2" spans="2:26" ht="15.75" x14ac:dyDescent="0.25">
      <c r="B2" s="69" t="s">
        <v>239</v>
      </c>
      <c r="C2" s="220">
        <v>1</v>
      </c>
      <c r="D2" t="s">
        <v>191</v>
      </c>
    </row>
    <row r="3" spans="2:26" x14ac:dyDescent="0.25">
      <c r="D3" t="s">
        <v>328</v>
      </c>
    </row>
    <row r="4" spans="2:26" x14ac:dyDescent="0.25">
      <c r="D4" t="s">
        <v>321</v>
      </c>
    </row>
    <row r="6" spans="2:26" ht="15.75" x14ac:dyDescent="0.25">
      <c r="B6" s="69" t="s">
        <v>240</v>
      </c>
    </row>
    <row r="7" spans="2:26" x14ac:dyDescent="0.25">
      <c r="B7" t="s">
        <v>188</v>
      </c>
      <c r="C7" s="220">
        <v>1</v>
      </c>
      <c r="D7" t="s">
        <v>299</v>
      </c>
    </row>
    <row r="8" spans="2:26" x14ac:dyDescent="0.25">
      <c r="B8" s="27" t="s">
        <v>192</v>
      </c>
      <c r="C8" s="273" t="str">
        <f>VLOOKUP($C$7,'2020 Fuel Share'!$A$2:$B$73,2,FALSE)</f>
        <v>Alder Mutual Light</v>
      </c>
    </row>
    <row r="9" spans="2:26" x14ac:dyDescent="0.25">
      <c r="B9" s="27"/>
      <c r="C9" s="9"/>
    </row>
    <row r="11" spans="2:26" ht="15.75" x14ac:dyDescent="0.25">
      <c r="B11" s="69" t="s">
        <v>241</v>
      </c>
      <c r="C11" s="274" t="s">
        <v>238</v>
      </c>
    </row>
    <row r="12" spans="2:26" ht="30" x14ac:dyDescent="0.25">
      <c r="B12" s="106" t="s">
        <v>309</v>
      </c>
      <c r="C12" s="6" t="str" cm="1">
        <f t="array" ref="C12">INDEX($D$12:$F$12,1,$C$2)</f>
        <v>Alder Mutual Light</v>
      </c>
      <c r="D12" s="270" t="str">
        <f>$C$8</f>
        <v>Alder Mutual Light</v>
      </c>
      <c r="E12" s="271" t="s">
        <v>327</v>
      </c>
      <c r="F12" s="272" t="s">
        <v>190</v>
      </c>
    </row>
    <row r="13" spans="2:26" x14ac:dyDescent="0.25">
      <c r="B13" s="108" t="s">
        <v>116</v>
      </c>
      <c r="C13" s="109" cm="1">
        <f t="array" ref="C13">INDEX(D13:F13,1,$C$2)</f>
        <v>0</v>
      </c>
      <c r="D13" s="111">
        <f>VLOOKUP($C$7,'2020 Fuel Share'!$A$1:$Y$73,15,FALSE)</f>
        <v>0</v>
      </c>
      <c r="E13" s="241">
        <v>1.0092503030439406E-3</v>
      </c>
      <c r="F13" s="221">
        <v>1.0092503030439406E-3</v>
      </c>
      <c r="I13" s="238"/>
      <c r="J13" s="238"/>
      <c r="K13" s="238"/>
      <c r="L13" s="238"/>
      <c r="M13" s="238"/>
      <c r="N13" s="238"/>
      <c r="O13" s="238"/>
      <c r="P13" s="238"/>
      <c r="Q13" s="238"/>
      <c r="R13" s="238"/>
      <c r="S13" s="238"/>
      <c r="T13" s="238"/>
      <c r="U13" s="239"/>
      <c r="V13" s="239"/>
      <c r="W13" s="239"/>
      <c r="X13" s="239"/>
      <c r="Y13" s="239"/>
      <c r="Z13" s="239"/>
    </row>
    <row r="14" spans="2:26" x14ac:dyDescent="0.25">
      <c r="B14" s="108" t="s">
        <v>117</v>
      </c>
      <c r="C14" s="109" cm="1">
        <f t="array" ref="C14">INDEX(D14:F14,1,$C$2)</f>
        <v>4.385321100917431E-2</v>
      </c>
      <c r="D14" s="111">
        <f>VLOOKUP($C$7,'2020 Fuel Share'!$A$1:$Y$73,16,FALSE)</f>
        <v>4.385321100917431E-2</v>
      </c>
      <c r="E14" s="241">
        <v>0.20264262761264659</v>
      </c>
      <c r="F14" s="221">
        <v>0.20264262761264659</v>
      </c>
    </row>
    <row r="15" spans="2:26" x14ac:dyDescent="0.25">
      <c r="B15" s="108" t="s">
        <v>19</v>
      </c>
      <c r="C15" s="109" cm="1">
        <f t="array" ref="C15">INDEX(D15:F15,1,$C$2)</f>
        <v>0</v>
      </c>
      <c r="D15" s="111">
        <f>VLOOKUP($C$7,'2020 Fuel Share'!$A$1:$Y$73,17,FALSE)</f>
        <v>0</v>
      </c>
      <c r="E15" s="241">
        <v>0.1021527384220485</v>
      </c>
      <c r="F15" s="221">
        <v>0.1021527384220485</v>
      </c>
      <c r="H15" s="237"/>
    </row>
    <row r="16" spans="2:26" x14ac:dyDescent="0.25">
      <c r="B16" s="108" t="s">
        <v>118</v>
      </c>
      <c r="C16" s="109" cm="1">
        <f t="array" ref="C16">INDEX(D16:F16,1,$C$2)</f>
        <v>0.10917431192660551</v>
      </c>
      <c r="D16" s="111">
        <f>VLOOKUP($C$7,'2020 Fuel Share'!$A$1:$Y$73,18,FALSE)</f>
        <v>0.10917431192660551</v>
      </c>
      <c r="E16" s="241">
        <v>4.7477673308823999E-2</v>
      </c>
      <c r="F16" s="221">
        <v>4.7477673308823999E-2</v>
      </c>
    </row>
    <row r="17" spans="2:11" x14ac:dyDescent="0.25">
      <c r="B17" s="108" t="s">
        <v>18</v>
      </c>
      <c r="C17" s="109" cm="1">
        <f t="array" ref="C17">INDEX(D17:F17,1,$C$2)</f>
        <v>0</v>
      </c>
      <c r="D17" s="111">
        <f>VLOOKUP($C$7,'2020 Fuel Share'!$A$1:$Y$73,19,FALSE)</f>
        <v>0</v>
      </c>
      <c r="E17" s="241">
        <v>4.4679625938562322E-3</v>
      </c>
      <c r="F17" s="221">
        <v>4.4679625938562322E-3</v>
      </c>
    </row>
    <row r="18" spans="2:11" x14ac:dyDescent="0.25">
      <c r="B18" s="108" t="s">
        <v>17</v>
      </c>
      <c r="C18" s="109" cm="1">
        <f t="array" ref="C18">INDEX(D18:F18,1,$C$2)</f>
        <v>0</v>
      </c>
      <c r="D18" s="111">
        <f>VLOOKUP($C$7,'2020 Fuel Share'!$A$1:$Y$73,20,FALSE)</f>
        <v>0</v>
      </c>
      <c r="E18" s="241">
        <v>1.9761153430750311E-3</v>
      </c>
      <c r="F18" s="221">
        <v>1.9761153430750311E-3</v>
      </c>
    </row>
    <row r="19" spans="2:11" x14ac:dyDescent="0.25">
      <c r="B19" s="26" t="s">
        <v>189</v>
      </c>
      <c r="C19" s="110" cm="1">
        <f t="array" ref="C19">INDEX(D19:F19,1,$C$2)</f>
        <v>0.84697247706422019</v>
      </c>
      <c r="D19" s="112">
        <f>100%-SUM(D13:D18)</f>
        <v>0.84697247706422019</v>
      </c>
      <c r="E19" s="260">
        <v>0.6402736324165057</v>
      </c>
      <c r="F19" s="107">
        <f>100%-SUM(F13:F18)</f>
        <v>0.6402736324165057</v>
      </c>
    </row>
    <row r="20" spans="2:11" x14ac:dyDescent="0.25">
      <c r="B20" s="240"/>
      <c r="C20" s="241"/>
      <c r="D20" s="241"/>
      <c r="E20" s="241"/>
      <c r="F20" s="241"/>
    </row>
    <row r="21" spans="2:11" ht="30" x14ac:dyDescent="0.25">
      <c r="B21" s="106" t="s">
        <v>310</v>
      </c>
      <c r="C21" s="6" t="str">
        <f>C12</f>
        <v>Alder Mutual Light</v>
      </c>
      <c r="D21" s="270" t="str">
        <f>$C$8</f>
        <v>Alder Mutual Light</v>
      </c>
      <c r="E21" s="271" t="s">
        <v>327</v>
      </c>
      <c r="F21" s="272" t="s">
        <v>190</v>
      </c>
    </row>
    <row r="22" spans="2:11" x14ac:dyDescent="0.25">
      <c r="B22" s="108" t="s">
        <v>119</v>
      </c>
      <c r="C22" s="109" cm="1">
        <f t="array" ref="C22">INDEX(D22:F22,1,$C$2)</f>
        <v>1</v>
      </c>
      <c r="D22" s="111">
        <f>VLOOKUP($C$7,'2020 Fuel Share'!$A$1:$Y$73,21,FALSE)/$D$19</f>
        <v>1</v>
      </c>
      <c r="E22" s="241">
        <v>0.92394656002575692</v>
      </c>
      <c r="F22" s="221">
        <v>0.92394656002575692</v>
      </c>
    </row>
    <row r="23" spans="2:11" x14ac:dyDescent="0.25">
      <c r="B23" s="108" t="s">
        <v>20</v>
      </c>
      <c r="C23" s="109" cm="1">
        <f t="array" ref="C23">INDEX(D23:F23,1,$C$2)</f>
        <v>0</v>
      </c>
      <c r="D23" s="111">
        <f>VLOOKUP($C$7,'2020 Fuel Share'!$A$1:$Y$73,22,FALSE)/$D$19</f>
        <v>0</v>
      </c>
      <c r="E23" s="241">
        <v>5.9102974126771507E-5</v>
      </c>
      <c r="F23" s="221">
        <v>5.9102974126771507E-5</v>
      </c>
    </row>
    <row r="24" spans="2:11" x14ac:dyDescent="0.25">
      <c r="B24" s="108" t="s">
        <v>30</v>
      </c>
      <c r="C24" s="109" cm="1">
        <f t="array" ref="C24">INDEX(D24:F24,1,$C$2)</f>
        <v>0</v>
      </c>
      <c r="D24" s="111">
        <f>VLOOKUP($C$7,'2020 Fuel Share'!$A$1:$Y$73,23,FALSE)/$D$19</f>
        <v>0</v>
      </c>
      <c r="E24" s="241">
        <v>7.159174977911098E-2</v>
      </c>
      <c r="F24" s="221">
        <v>7.159174977911098E-2</v>
      </c>
    </row>
    <row r="25" spans="2:11" x14ac:dyDescent="0.25">
      <c r="B25" s="26" t="s">
        <v>120</v>
      </c>
      <c r="C25" s="110" cm="1">
        <f t="array" ref="C25">INDEX(D25:F25,1,$C$2)</f>
        <v>0</v>
      </c>
      <c r="D25" s="112">
        <f>VLOOKUP($C$7,'2020 Fuel Share'!$A$1:$Y$73,24,FALSE)/$D$19</f>
        <v>0</v>
      </c>
      <c r="E25" s="260">
        <v>4.4025872210053706E-3</v>
      </c>
      <c r="F25" s="242">
        <v>4.4025872210053706E-3</v>
      </c>
    </row>
    <row r="29" spans="2:11" ht="15.75" x14ac:dyDescent="0.25">
      <c r="B29" s="69" t="e">
        <f ca="1">_xlfn.CONCAT("3) CI Results for: ",IF($C$2=1,_xlfn.CONCAT(C7, ": ",D12),F12))</f>
        <v>#NAME?</v>
      </c>
      <c r="K29" s="280" t="s">
        <v>345</v>
      </c>
    </row>
    <row r="30" spans="2:11" ht="60" x14ac:dyDescent="0.25">
      <c r="B30" s="13" t="s">
        <v>323</v>
      </c>
      <c r="C30" s="16" t="s">
        <v>174</v>
      </c>
      <c r="D30" s="15" t="s">
        <v>173</v>
      </c>
      <c r="E30" s="15" t="s">
        <v>19</v>
      </c>
      <c r="F30" s="15" t="s">
        <v>18</v>
      </c>
      <c r="G30" s="15" t="s">
        <v>23</v>
      </c>
      <c r="H30" s="15" t="s">
        <v>175</v>
      </c>
      <c r="I30" s="18" t="s">
        <v>322</v>
      </c>
    </row>
    <row r="31" spans="2:11" x14ac:dyDescent="0.25">
      <c r="B31" s="14" t="s">
        <v>131</v>
      </c>
      <c r="C31" s="19">
        <f>EF_Tables!C33*(1000000/EF_Tables!$E$5/(1-EF_Tables!$C$29)*EF_Tables!$C$5)/1000000</f>
        <v>0</v>
      </c>
      <c r="D31" s="19">
        <f>EF_Tables!D33*(1000000/EF_Tables!$E$9/(1-EF_Tables!$C$29)*EF_Tables!$C$9)/1000000</f>
        <v>1.0087430509036623</v>
      </c>
      <c r="E31" s="19">
        <f>EF_Tables!E33*(1000000/EF_Tables!$E$14/(1-EF_Tables!$C$29)*EF_Tables!$C$14)/1000000</f>
        <v>0</v>
      </c>
      <c r="F31" s="19">
        <f>EF_Tables!F33*(1000000/EF_Tables!$E$17/(1-EF_Tables!$C$29)*EF_Tables!$C$17)/1000000</f>
        <v>0</v>
      </c>
      <c r="G31" s="19">
        <f>EF_Tables!G33*(1000000/EF_Tables!$E$21/(1-EF_Tables!$C$29)*EF_Tables!$C$21)/1000000</f>
        <v>0.11070818456265413</v>
      </c>
      <c r="H31" s="19">
        <v>0</v>
      </c>
      <c r="I31" s="266">
        <f t="shared" ref="I31:I35" si="0">SUM(C31:H31)</f>
        <v>1.1194512354663164</v>
      </c>
    </row>
    <row r="32" spans="2:11" x14ac:dyDescent="0.25">
      <c r="B32" s="14" t="s">
        <v>132</v>
      </c>
      <c r="C32" s="19">
        <f>EF_Tables!C34*(1000000/EF_Tables!$E$5/(1-EF_Tables!$C$29)*EF_Tables!$C$5)/1000000</f>
        <v>0</v>
      </c>
      <c r="D32" s="19">
        <f>EF_Tables!D34*(1000000/EF_Tables!$E$9/(1-EF_Tables!$C$29)*EF_Tables!$C$9)/1000000</f>
        <v>3.139597356442998</v>
      </c>
      <c r="E32" s="19">
        <f>EF_Tables!E34*(1000000/EF_Tables!$E$14/(1-EF_Tables!$C$29)*EF_Tables!$C$14)/1000000</f>
        <v>0</v>
      </c>
      <c r="F32" s="19">
        <f>EF_Tables!F34*(1000000/EF_Tables!$E$17/(1-EF_Tables!$C$29)*EF_Tables!$C$17)/1000000</f>
        <v>0</v>
      </c>
      <c r="G32" s="19">
        <f>EF_Tables!G34*(1000000/EF_Tables!$E$21/(1-EF_Tables!$C$29)*EF_Tables!$C$21)/1000000</f>
        <v>0.46167440541662813</v>
      </c>
      <c r="H32" s="19">
        <v>0</v>
      </c>
      <c r="I32" s="266">
        <f t="shared" si="0"/>
        <v>3.6012717618596262</v>
      </c>
    </row>
    <row r="33" spans="2:11" x14ac:dyDescent="0.25">
      <c r="B33" s="14" t="s">
        <v>139</v>
      </c>
      <c r="C33" s="19">
        <f>EF_Tables!C35*(1000000/EF_Tables!$E$5/(1-EF_Tables!$C$29)*EF_Tables!$C$5)/1000000</f>
        <v>0</v>
      </c>
      <c r="D33" s="19">
        <f>EF_Tables!D35*(1000000/EF_Tables!$E$9/(1-EF_Tables!$C$29)*EF_Tables!$C$9)/1000000</f>
        <v>25.388383777652695</v>
      </c>
      <c r="E33" s="19">
        <f>EF_Tables!E35*(1000000/EF_Tables!$E$14/(1-EF_Tables!$C$29)*EF_Tables!$C$14)/1000000</f>
        <v>0</v>
      </c>
      <c r="F33" s="19">
        <f>EF_Tables!F35*(1000000/EF_Tables!$E$17/(1-EF_Tables!$C$29)*EF_Tables!$C$17)/1000000</f>
        <v>0</v>
      </c>
      <c r="G33" s="19">
        <f>EF_Tables!G35*(1000000/EF_Tables!$E$21/(1-EF_Tables!$C$29)*EF_Tables!$C$21)/1000000</f>
        <v>0.7560990688570034</v>
      </c>
      <c r="H33" s="19">
        <v>0</v>
      </c>
      <c r="I33" s="266">
        <f t="shared" si="0"/>
        <v>26.1444828465097</v>
      </c>
    </row>
    <row r="34" spans="2:11" x14ac:dyDescent="0.25">
      <c r="B34" s="14" t="s">
        <v>140</v>
      </c>
      <c r="C34" s="19">
        <f>EF_Tables!C36*(1000000/EF_Tables!$E$5/(1-EF_Tables!$C$29)*EF_Tables!$C$5)/1000000</f>
        <v>0</v>
      </c>
      <c r="D34" s="19">
        <f>EF_Tables!D36*(1000000/EF_Tables!$E$9/(1-EF_Tables!$C$29)*EF_Tables!$C$9)/1000000</f>
        <v>0.13894875698498052</v>
      </c>
      <c r="E34" s="19">
        <f>EF_Tables!E36*(1000000/EF_Tables!$E$14/(1-EF_Tables!$C$29)*EF_Tables!$C$14)/1000000</f>
        <v>0</v>
      </c>
      <c r="F34" s="19">
        <f>EF_Tables!F36*(1000000/EF_Tables!$E$17/(1-EF_Tables!$C$29)*EF_Tables!$C$17)/1000000</f>
        <v>0</v>
      </c>
      <c r="G34" s="19">
        <f>EF_Tables!G36*(1000000/EF_Tables!$E$21/(1-EF_Tables!$C$29)*EF_Tables!$C$21)/1000000</f>
        <v>5.4394178807502767E-3</v>
      </c>
      <c r="H34" s="19">
        <v>0</v>
      </c>
      <c r="I34" s="266">
        <f t="shared" si="0"/>
        <v>0.1443881748657308</v>
      </c>
    </row>
    <row r="35" spans="2:11" x14ac:dyDescent="0.25">
      <c r="B35" s="14" t="s">
        <v>171</v>
      </c>
      <c r="C35" s="19">
        <f>EF_Tables!C37*(1000000/EF_Tables!$E$5/(1-EF_Tables!$C$29)*EF_Tables!$C$5)/1000000</f>
        <v>0</v>
      </c>
      <c r="D35" s="19">
        <f>EF_Tables!D37*(1000000/EF_Tables!$E$9/(1-EF_Tables!$C$29)*EF_Tables!$C$9)/1000000</f>
        <v>662.00364780734208</v>
      </c>
      <c r="E35" s="19">
        <f>EF_Tables!E37*(1000000/EF_Tables!$E$14/(1-EF_Tables!$C$29)*EF_Tables!$C$14)/1000000</f>
        <v>0</v>
      </c>
      <c r="F35" s="19">
        <f>EF_Tables!F37*(1000000/EF_Tables!$E$17/(1-EF_Tables!$C$29)*EF_Tables!$C$17)/1000000</f>
        <v>0</v>
      </c>
      <c r="G35" s="19">
        <f>EF_Tables!G37*(1000000/EF_Tables!$E$21/(1-EF_Tables!$C$29)*EF_Tables!$C$21)/1000000</f>
        <v>279.44237467231954</v>
      </c>
      <c r="H35" s="19">
        <v>0</v>
      </c>
      <c r="I35" s="266">
        <f t="shared" si="0"/>
        <v>941.44602247966168</v>
      </c>
    </row>
    <row r="36" spans="2:11" x14ac:dyDescent="0.25">
      <c r="B36" s="14" t="s">
        <v>193</v>
      </c>
      <c r="C36" s="19">
        <f>C31*EF_Tables!$C$69+C32*EF_Tables!$C$70+C33*EF_Tables!$C$67+C34*EF_Tables!$C$68+C35</f>
        <v>0</v>
      </c>
      <c r="D36" s="19">
        <f>D31*EF_Tables!$C$69+D32*EF_Tables!$C$70+D33*EF_Tables!$C$67+D34*EF_Tables!$C$68+D35</f>
        <v>1346.1975406608628</v>
      </c>
      <c r="E36" s="19">
        <f>E31*EF_Tables!$C$69+E32*EF_Tables!$C$70+E33*EF_Tables!$C$67+E34*EF_Tables!$C$68+E35</f>
        <v>0</v>
      </c>
      <c r="F36" s="311">
        <f>F31*EF_Tables!$C$69+F32*EF_Tables!$C$70+F33*EF_Tables!$C$67+F34*EF_Tables!$C$68+F35</f>
        <v>0</v>
      </c>
      <c r="G36" s="19">
        <f>G31*EF_Tables!$C$69+G32*EF_Tables!$C$70+G33*EF_Tables!$C$67+G34*EF_Tables!$C$68+G35</f>
        <v>301.0363267821308</v>
      </c>
      <c r="H36" s="19">
        <f>H31*EF_Tables!$C$69+H32*EF_Tables!$C$70+H33*EF_Tables!$C$67+H34*EF_Tables!$C$68+H35</f>
        <v>0</v>
      </c>
      <c r="I36" s="267">
        <f>I31*EF_Tables!$C$69+I32*EF_Tables!$C$70+I33*EF_Tables!$C$67+I34*EF_Tables!$C$68+I35</f>
        <v>1647.2338674429939</v>
      </c>
    </row>
    <row r="37" spans="2:11" x14ac:dyDescent="0.25">
      <c r="B37" s="105" t="s">
        <v>172</v>
      </c>
      <c r="C37" s="24">
        <f>C36/EF_Tables!$I$92</f>
        <v>0</v>
      </c>
      <c r="D37" s="24">
        <f>D36/EF_Tables!$I$92</f>
        <v>1.2759490795305888</v>
      </c>
      <c r="E37" s="24">
        <f>E36/EF_Tables!$I$92</f>
        <v>0</v>
      </c>
      <c r="F37" s="24">
        <f>F36/EF_Tables!$I$92</f>
        <v>0</v>
      </c>
      <c r="G37" s="24">
        <f>G36/EF_Tables!$I$92</f>
        <v>0.285327385068886</v>
      </c>
      <c r="H37" s="24">
        <f>H36/EF_Tables!$I$92</f>
        <v>0</v>
      </c>
      <c r="I37" s="268">
        <f>I36/EF_Tables!$I$92</f>
        <v>1.561276464599475</v>
      </c>
    </row>
    <row r="38" spans="2:11" x14ac:dyDescent="0.25">
      <c r="B38" s="105" t="s">
        <v>194</v>
      </c>
      <c r="C38" s="24"/>
      <c r="D38" s="24"/>
      <c r="E38" s="24"/>
      <c r="F38" s="24"/>
      <c r="G38" s="24"/>
      <c r="H38" s="24"/>
      <c r="I38" s="268">
        <f>I37/EF_Tables!$E$94</f>
        <v>5.6205952725581101</v>
      </c>
      <c r="J38" s="254"/>
    </row>
    <row r="39" spans="2:11" x14ac:dyDescent="0.25">
      <c r="I39" s="254">
        <v>7.7511523448717297</v>
      </c>
      <c r="J39">
        <v>55.76147369163926</v>
      </c>
      <c r="K39" s="254"/>
    </row>
    <row r="40" spans="2:11" x14ac:dyDescent="0.25">
      <c r="I40" s="254" t="b">
        <f>I39=I37</f>
        <v>0</v>
      </c>
      <c r="J40" s="254" t="b">
        <f>J39=I48</f>
        <v>0</v>
      </c>
      <c r="K40" s="254"/>
    </row>
    <row r="41" spans="2:11" ht="60" x14ac:dyDescent="0.25">
      <c r="B41" s="13" t="s">
        <v>325</v>
      </c>
      <c r="C41" s="16" t="s">
        <v>174</v>
      </c>
      <c r="D41" s="15" t="s">
        <v>173</v>
      </c>
      <c r="E41" s="15" t="s">
        <v>19</v>
      </c>
      <c r="F41" s="15" t="s">
        <v>18</v>
      </c>
      <c r="G41" s="15" t="s">
        <v>17</v>
      </c>
      <c r="H41" s="17" t="s">
        <v>175</v>
      </c>
      <c r="I41" s="18" t="s">
        <v>324</v>
      </c>
      <c r="J41" s="265" t="s">
        <v>243</v>
      </c>
    </row>
    <row r="42" spans="2:11" x14ac:dyDescent="0.25">
      <c r="B42" s="14" t="s">
        <v>131</v>
      </c>
      <c r="C42" s="19">
        <f>EF_Tables!O50*EF_Tables!$C$5/(1-EF_Tables!$C$29)*1000000/EF_Tables!$G$95</f>
        <v>0</v>
      </c>
      <c r="D42" s="19">
        <f>EF_Tables!P50*EF_Tables!$C$9/(1-EF_Tables!$C$29)*1000000/EF_Tables!$G$95</f>
        <v>0.20566121032343412</v>
      </c>
      <c r="E42" s="19">
        <f>EF_Tables!Q50*EF_Tables!$C$14/(1-EF_Tables!$C$29)*1000000/EF_Tables!$G$95</f>
        <v>0</v>
      </c>
      <c r="F42" s="19">
        <f>EF_Tables!R50*EF_Tables!$C$17/(1-EF_Tables!$C$29)*1000000/EF_Tables!$G$95</f>
        <v>0</v>
      </c>
      <c r="G42" s="19">
        <f>EF_Tables!S50*EF_Tables!$C$20/(1-EF_Tables!$C$29)*1000000/EF_Tables!$G$95</f>
        <v>0</v>
      </c>
      <c r="H42" s="261">
        <v>0</v>
      </c>
      <c r="I42" s="20">
        <f>SUM(C42:H42)</f>
        <v>0.20566121032343412</v>
      </c>
      <c r="J42" s="21"/>
    </row>
    <row r="43" spans="2:11" x14ac:dyDescent="0.25">
      <c r="B43" s="14" t="s">
        <v>132</v>
      </c>
      <c r="C43" s="19">
        <f>EF_Tables!O51*EF_Tables!$C$5/(1-EF_Tables!$C$29)*1000000/EF_Tables!$G$95</f>
        <v>0</v>
      </c>
      <c r="D43" s="19">
        <f>EF_Tables!P51*EF_Tables!$C$9/(1-EF_Tables!$C$29)*1000000/EF_Tables!$G$95</f>
        <v>2.276403758966977</v>
      </c>
      <c r="E43" s="19">
        <f>EF_Tables!Q51*EF_Tables!$C$14/(1-EF_Tables!$C$29)*1000000/EF_Tables!$G$95</f>
        <v>0</v>
      </c>
      <c r="F43" s="19">
        <f>EF_Tables!R51*EF_Tables!$C$17/(1-EF_Tables!$C$29)*1000000/EF_Tables!$G$95</f>
        <v>0</v>
      </c>
      <c r="G43" s="19">
        <f>EF_Tables!S51*EF_Tables!$C$20/(1-EF_Tables!$C$29)*1000000/EF_Tables!$G$95</f>
        <v>0</v>
      </c>
      <c r="H43" s="262">
        <v>0</v>
      </c>
      <c r="I43" s="20">
        <f t="shared" ref="I43:I46" si="1">SUM(C43:H43)</f>
        <v>2.276403758966977</v>
      </c>
      <c r="J43" s="21"/>
    </row>
    <row r="44" spans="2:11" x14ac:dyDescent="0.25">
      <c r="B44" s="14" t="s">
        <v>139</v>
      </c>
      <c r="C44" s="19">
        <f>EF_Tables!O58*EF_Tables!$C$5/(1-EF_Tables!$C$29)*1000000/EF_Tables!$G$95</f>
        <v>0</v>
      </c>
      <c r="D44" s="19">
        <f>EF_Tables!P58*EF_Tables!$C$9/(1-EF_Tables!$C$29)*1000000/EF_Tables!$G$95</f>
        <v>0.10200587099386471</v>
      </c>
      <c r="E44" s="19">
        <f>EF_Tables!Q58*EF_Tables!$C$14/(1-EF_Tables!$C$29)*1000000/EF_Tables!$G$95</f>
        <v>0</v>
      </c>
      <c r="F44" s="19">
        <f>EF_Tables!R58*EF_Tables!$C$17/(1-EF_Tables!$C$29)*1000000/EF_Tables!$G$95</f>
        <v>0</v>
      </c>
      <c r="G44" s="19">
        <f>EF_Tables!S58*EF_Tables!$C$20/(1-EF_Tables!$C$29)*1000000/EF_Tables!$G$95</f>
        <v>0</v>
      </c>
      <c r="H44" s="262">
        <v>0</v>
      </c>
      <c r="I44" s="20">
        <f t="shared" si="1"/>
        <v>0.10200587099386471</v>
      </c>
      <c r="J44" s="21"/>
    </row>
    <row r="45" spans="2:11" x14ac:dyDescent="0.25">
      <c r="B45" s="14" t="s">
        <v>140</v>
      </c>
      <c r="C45" s="19">
        <f>EF_Tables!O59*EF_Tables!$C$5/(1-EF_Tables!$C$29)*1000000/EF_Tables!$G$95</f>
        <v>0</v>
      </c>
      <c r="D45" s="19">
        <f>EF_Tables!P59*EF_Tables!$C$9/(1-EF_Tables!$C$29)*1000000/EF_Tables!$G$95</f>
        <v>1.374556946420492E-2</v>
      </c>
      <c r="E45" s="19">
        <f>EF_Tables!Q59*EF_Tables!$C$14/(1-EF_Tables!$C$29)*1000000/EF_Tables!$G$95</f>
        <v>0</v>
      </c>
      <c r="F45" s="19">
        <f>EF_Tables!R59*EF_Tables!$C$17/(1-EF_Tables!$C$29)*1000000/EF_Tables!$G$95</f>
        <v>0</v>
      </c>
      <c r="G45" s="19">
        <f>EF_Tables!S59*EF_Tables!$C$20/(1-EF_Tables!$C$29)*1000000/EF_Tables!$G$95</f>
        <v>0</v>
      </c>
      <c r="H45" s="262">
        <v>0</v>
      </c>
      <c r="I45" s="20">
        <f t="shared" si="1"/>
        <v>1.374556946420492E-2</v>
      </c>
      <c r="J45" s="21"/>
    </row>
    <row r="46" spans="2:11" x14ac:dyDescent="0.25">
      <c r="B46" s="14" t="s">
        <v>171</v>
      </c>
      <c r="C46" s="19">
        <f>EF_Tables!O60*EF_Tables!$C$5/(1-EF_Tables!$C$29)*1000000/EF_Tables!$G$95</f>
        <v>0</v>
      </c>
      <c r="D46" s="19">
        <f>EF_Tables!P60*EF_Tables!$C$9/(1-EF_Tables!$C$29)*1000000/EF_Tables!$G$95</f>
        <v>5786.4978582553749</v>
      </c>
      <c r="E46" s="19">
        <f>EF_Tables!Q60*EF_Tables!$C$14/(1-EF_Tables!$C$29)*1000000/EF_Tables!$G$95</f>
        <v>0</v>
      </c>
      <c r="F46" s="19">
        <f>EF_Tables!R60*EF_Tables!$C$17/(1-EF_Tables!$C$29)*1000000/EF_Tables!$G$95</f>
        <v>0</v>
      </c>
      <c r="G46" s="19">
        <f>EF_Tables!S60*EF_Tables!$C$20/(1-EF_Tables!$C$29)*1000000/EF_Tables!$G$95</f>
        <v>0</v>
      </c>
      <c r="H46" s="264">
        <f>EF_Tables!C42*EF_Tables!D24*EF_Tables!C22*EF_Tables!C41/(1-EF_Tables!$C$29)*1000000/EF_Tables!$G$95</f>
        <v>0</v>
      </c>
      <c r="I46" s="20">
        <f t="shared" si="1"/>
        <v>5786.4978582553749</v>
      </c>
      <c r="J46" s="21"/>
    </row>
    <row r="47" spans="2:11" x14ac:dyDescent="0.25">
      <c r="B47" s="14" t="s">
        <v>193</v>
      </c>
      <c r="C47" s="19">
        <f>C42*EF_Tables!$C$69+C43*EF_Tables!$C$70+C44*EF_Tables!$C$67+C45*EF_Tables!$C$68+C46</f>
        <v>0</v>
      </c>
      <c r="D47" s="19">
        <f>D42*EF_Tables!$C$69+D43*EF_Tables!$C$70+D44*EF_Tables!$C$67+D45*EF_Tables!$C$68+D46</f>
        <v>5797.362368076344</v>
      </c>
      <c r="E47" s="19">
        <f>E42*EF_Tables!$C$69+E43*EF_Tables!$C$70+E44*EF_Tables!$C$67+E45*EF_Tables!$C$68+E46</f>
        <v>0</v>
      </c>
      <c r="F47" s="19">
        <f>F42*EF_Tables!$C$69+F43*EF_Tables!$C$70+F44*EF_Tables!$C$67+F45*EF_Tables!$C$68+F46</f>
        <v>0</v>
      </c>
      <c r="G47" s="19">
        <f>G42*EF_Tables!$C$69+G43*EF_Tables!$C$70+G44*EF_Tables!$C$67+G45*EF_Tables!$C$68+G46</f>
        <v>0</v>
      </c>
      <c r="H47" s="263">
        <f>H42*EF_Tables!$C$69+H43*EF_Tables!$C$70+H44*EF_Tables!$C$67+H45*EF_Tables!$C$68+H46</f>
        <v>0</v>
      </c>
      <c r="I47" s="22">
        <f>I42*EF_Tables!$C$69+I43*EF_Tables!$C$70+I44*EF_Tables!$C$67+I45*EF_Tables!$C$68+I46</f>
        <v>5797.362368076344</v>
      </c>
      <c r="J47" s="23"/>
    </row>
    <row r="48" spans="2:11" x14ac:dyDescent="0.25">
      <c r="B48" s="105" t="s">
        <v>172</v>
      </c>
      <c r="C48" s="24">
        <f>C47/EF_Tables!$I$92</f>
        <v>0</v>
      </c>
      <c r="D48" s="24">
        <f>D47/EF_Tables!$I$92</f>
        <v>5.4948393187681432</v>
      </c>
      <c r="E48" s="24">
        <f>E47/EF_Tables!$I$92</f>
        <v>0</v>
      </c>
      <c r="F48" s="24">
        <f>F47/EF_Tables!$I$92</f>
        <v>0</v>
      </c>
      <c r="G48" s="24">
        <f>G47/EF_Tables!$I$92</f>
        <v>0</v>
      </c>
      <c r="H48" s="24"/>
      <c r="I48" s="25">
        <f>I47/EF_Tables!$I$92</f>
        <v>5.4948393187681432</v>
      </c>
      <c r="J48" s="269">
        <f>SUM(I37,I48)</f>
        <v>7.056115783367618</v>
      </c>
    </row>
    <row r="49" spans="2:15" x14ac:dyDescent="0.25">
      <c r="B49" s="105" t="s">
        <v>194</v>
      </c>
      <c r="C49" s="24"/>
      <c r="D49" s="24"/>
      <c r="E49" s="24"/>
      <c r="F49" s="24"/>
      <c r="G49" s="24"/>
      <c r="H49" s="24"/>
      <c r="I49" s="25">
        <f>I48/EF_Tables!$E$94</f>
        <v>19.781421547565316</v>
      </c>
      <c r="J49" s="104">
        <f>SUM(I38,I49)</f>
        <v>25.402016820123425</v>
      </c>
    </row>
    <row r="53" spans="2:15" ht="25.5" x14ac:dyDescent="0.25">
      <c r="B53" s="13" t="s">
        <v>346</v>
      </c>
      <c r="C53" s="291" t="s">
        <v>347</v>
      </c>
      <c r="D53" s="292"/>
      <c r="E53" s="293"/>
      <c r="F53" s="294" t="s">
        <v>348</v>
      </c>
      <c r="G53" s="295"/>
      <c r="H53" s="296"/>
      <c r="I53" s="296"/>
      <c r="J53" s="297"/>
      <c r="K53" s="296"/>
      <c r="L53" s="298" t="s">
        <v>349</v>
      </c>
      <c r="M53" s="296"/>
      <c r="N53" s="296"/>
      <c r="O53" s="281"/>
    </row>
    <row r="54" spans="2:15" ht="60" x14ac:dyDescent="0.25">
      <c r="B54" s="13" t="s">
        <v>350</v>
      </c>
      <c r="C54" s="299" t="s">
        <v>351</v>
      </c>
      <c r="D54" s="300" t="s">
        <v>352</v>
      </c>
      <c r="E54" s="300" t="s">
        <v>353</v>
      </c>
      <c r="F54" s="300" t="s">
        <v>354</v>
      </c>
      <c r="G54" s="300" t="s">
        <v>355</v>
      </c>
      <c r="H54" s="301" t="s">
        <v>356</v>
      </c>
      <c r="I54" s="302"/>
      <c r="J54" s="302"/>
      <c r="K54" s="301" t="s">
        <v>357</v>
      </c>
      <c r="L54" s="303" t="s">
        <v>358</v>
      </c>
      <c r="M54" s="300"/>
      <c r="N54" s="301" t="s">
        <v>357</v>
      </c>
      <c r="O54" s="18" t="s">
        <v>359</v>
      </c>
    </row>
    <row r="55" spans="2:15" x14ac:dyDescent="0.25">
      <c r="B55" s="14" t="s">
        <v>131</v>
      </c>
      <c r="C55" s="304">
        <v>1.8479724066771838E-2</v>
      </c>
      <c r="D55" s="304">
        <v>4.6613312393099635</v>
      </c>
      <c r="E55" s="304">
        <v>2.3703067079701428</v>
      </c>
      <c r="F55" s="304">
        <v>2.1709332252497181E-2</v>
      </c>
      <c r="G55" s="304">
        <v>4.8144723117762751E-2</v>
      </c>
      <c r="H55" s="304">
        <v>0</v>
      </c>
      <c r="I55" s="304"/>
      <c r="J55" s="304"/>
      <c r="K55" s="305">
        <v>7.1199717267171385</v>
      </c>
      <c r="L55" s="304">
        <v>2.0019996042295705</v>
      </c>
      <c r="M55" s="304"/>
      <c r="N55" s="306">
        <v>2.0019996042295705</v>
      </c>
      <c r="O55" s="21"/>
    </row>
    <row r="56" spans="2:15" x14ac:dyDescent="0.25">
      <c r="B56" s="14" t="s">
        <v>132</v>
      </c>
      <c r="C56" s="304">
        <v>3.9291764185474934E-2</v>
      </c>
      <c r="D56" s="304">
        <v>14.507860275550369</v>
      </c>
      <c r="E56" s="304">
        <v>0.95582662910689031</v>
      </c>
      <c r="F56" s="304">
        <v>9.1166695833564126E-2</v>
      </c>
      <c r="G56" s="304">
        <v>0.20077274780675372</v>
      </c>
      <c r="H56" s="304">
        <v>0</v>
      </c>
      <c r="I56" s="304"/>
      <c r="J56" s="304"/>
      <c r="K56" s="305">
        <v>15.794918112483053</v>
      </c>
      <c r="L56" s="304">
        <v>22.771335016136476</v>
      </c>
      <c r="M56" s="304"/>
      <c r="N56" s="306">
        <v>22.771335016136476</v>
      </c>
      <c r="O56" s="21"/>
    </row>
    <row r="57" spans="2:15" x14ac:dyDescent="0.25">
      <c r="B57" s="14" t="s">
        <v>139</v>
      </c>
      <c r="C57" s="304">
        <v>0.52006893985359348</v>
      </c>
      <c r="D57" s="304">
        <v>117.31794961298323</v>
      </c>
      <c r="E57" s="304">
        <v>46.966277545431332</v>
      </c>
      <c r="F57" s="304">
        <v>0.1006712486000433</v>
      </c>
      <c r="G57" s="304">
        <v>0.32881200665988003</v>
      </c>
      <c r="H57" s="304">
        <v>0</v>
      </c>
      <c r="I57" s="304"/>
      <c r="J57" s="304"/>
      <c r="K57" s="305">
        <v>165.23377935352806</v>
      </c>
      <c r="L57" s="304">
        <v>4.2124794311044766</v>
      </c>
      <c r="M57" s="304"/>
      <c r="N57" s="306">
        <v>4.2124794311044766</v>
      </c>
      <c r="O57" s="21"/>
    </row>
    <row r="58" spans="2:15" x14ac:dyDescent="0.25">
      <c r="B58" s="14" t="s">
        <v>140</v>
      </c>
      <c r="C58" s="304">
        <v>6.6182720653084584E-4</v>
      </c>
      <c r="D58" s="304">
        <v>0.64207250896763202</v>
      </c>
      <c r="E58" s="304">
        <v>1.1360593667280495E-2</v>
      </c>
      <c r="F58" s="304">
        <v>5.4891000665360616E-4</v>
      </c>
      <c r="G58" s="304">
        <v>2.3654914839861913E-3</v>
      </c>
      <c r="H58" s="304">
        <v>0</v>
      </c>
      <c r="I58" s="304"/>
      <c r="J58" s="304"/>
      <c r="K58" s="305">
        <v>0.65700933133208317</v>
      </c>
      <c r="L58" s="304">
        <v>0.67275638163257045</v>
      </c>
      <c r="M58" s="304"/>
      <c r="N58" s="306">
        <v>0.67275638163257045</v>
      </c>
      <c r="O58" s="21"/>
    </row>
    <row r="59" spans="2:15" x14ac:dyDescent="0.25">
      <c r="B59" s="14" t="s">
        <v>171</v>
      </c>
      <c r="C59" s="304">
        <v>34.276660960856844</v>
      </c>
      <c r="D59" s="304">
        <v>3059.0726561111333</v>
      </c>
      <c r="E59" s="304">
        <v>544.88507123200759</v>
      </c>
      <c r="F59" s="304">
        <v>44.496040489456277</v>
      </c>
      <c r="G59" s="304">
        <v>121.52376817591997</v>
      </c>
      <c r="H59" s="304">
        <v>0</v>
      </c>
      <c r="I59" s="304"/>
      <c r="J59" s="304"/>
      <c r="K59" s="305">
        <v>3804.2541969693743</v>
      </c>
      <c r="L59" s="304">
        <v>58483.65254359386</v>
      </c>
      <c r="M59" s="304"/>
      <c r="N59" s="306">
        <v>58483.65254359386</v>
      </c>
      <c r="O59" s="21"/>
    </row>
    <row r="60" spans="2:15" x14ac:dyDescent="0.25">
      <c r="B60" s="14" t="s">
        <v>193</v>
      </c>
      <c r="C60" s="304">
        <v>47.594948305613869</v>
      </c>
      <c r="D60" s="304">
        <v>6220.6848859512111</v>
      </c>
      <c r="E60" s="304">
        <v>1731.3169359614581</v>
      </c>
      <c r="F60" s="304">
        <v>47.387319589222685</v>
      </c>
      <c r="G60" s="304">
        <v>130.91453589062965</v>
      </c>
      <c r="H60" s="304">
        <v>0</v>
      </c>
      <c r="I60" s="304">
        <v>0</v>
      </c>
      <c r="J60" s="304">
        <v>0</v>
      </c>
      <c r="K60" s="307">
        <v>8177.8986256981352</v>
      </c>
      <c r="L60" s="304">
        <v>58831.469022985089</v>
      </c>
      <c r="M60" s="304"/>
      <c r="N60" s="306">
        <v>58831.469022985089</v>
      </c>
      <c r="O60" s="23"/>
    </row>
    <row r="61" spans="2:15" x14ac:dyDescent="0.25">
      <c r="B61" s="282" t="s">
        <v>172</v>
      </c>
      <c r="C61" s="24">
        <v>4.5111306956512179E-2</v>
      </c>
      <c r="D61" s="24">
        <v>5.8960716496204553</v>
      </c>
      <c r="E61" s="24">
        <v>1.6409718366676589</v>
      </c>
      <c r="F61" s="24">
        <v>4.4914512903959244E-2</v>
      </c>
      <c r="G61" s="24">
        <v>0.12408303872314405</v>
      </c>
      <c r="H61" s="24">
        <v>0</v>
      </c>
      <c r="I61" s="24">
        <v>0</v>
      </c>
      <c r="J61" s="24">
        <v>0</v>
      </c>
      <c r="K61" s="25">
        <v>7.7511523448717305</v>
      </c>
      <c r="L61" s="24">
        <v>55.761473691639253</v>
      </c>
      <c r="M61" s="24"/>
      <c r="N61" s="25">
        <v>55.761473691639253</v>
      </c>
      <c r="O61" s="283">
        <v>63.51262603651098</v>
      </c>
    </row>
    <row r="62" spans="2:15" x14ac:dyDescent="0.25">
      <c r="B62" s="284" t="s">
        <v>360</v>
      </c>
      <c r="C62" s="289" t="e">
        <f>C61/C37</f>
        <v>#DIV/0!</v>
      </c>
      <c r="D62" s="290">
        <f t="shared" ref="D62:G62" si="2">D61/D37</f>
        <v>4.6209302112507276</v>
      </c>
      <c r="E62" s="290" t="e">
        <f t="shared" si="2"/>
        <v>#DIV/0!</v>
      </c>
      <c r="F62" s="290" t="e">
        <f t="shared" si="2"/>
        <v>#DIV/0!</v>
      </c>
      <c r="G62" s="290">
        <f t="shared" si="2"/>
        <v>0.43487952862704343</v>
      </c>
      <c r="H62" s="289"/>
      <c r="K62" s="287">
        <f>K61/I37</f>
        <v>4.9646251132467993</v>
      </c>
      <c r="L62" s="288">
        <f>L61/I48</f>
        <v>10.147971661551717</v>
      </c>
      <c r="M62" s="285"/>
      <c r="N62" s="285"/>
      <c r="O62" s="286">
        <v>228.64545373143952</v>
      </c>
    </row>
    <row r="63" spans="2:15" x14ac:dyDescent="0.25">
      <c r="E63" t="s">
        <v>362</v>
      </c>
    </row>
  </sheetData>
  <conditionalFormatting sqref="K62">
    <cfRule type="expression" dxfId="1" priority="2">
      <formula>$J$368="OK"</formula>
    </cfRule>
  </conditionalFormatting>
  <conditionalFormatting sqref="L62">
    <cfRule type="expression" dxfId="0" priority="1">
      <formula>$J$368="OK"</formula>
    </cfRule>
  </conditionalFormatting>
  <dataValidations count="1">
    <dataValidation type="list" allowBlank="1" showInputMessage="1" showErrorMessage="1" sqref="C2">
      <formula1>"1,2,3"</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'2020 Fuel Share'!$A$2:$A$73</xm:f>
          </x14:formula1>
          <xm:sqref>C7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9FF"/>
  </sheetPr>
  <dimension ref="A1:Z73"/>
  <sheetViews>
    <sheetView workbookViewId="0">
      <pane xSplit="2" ySplit="1" topLeftCell="C14" activePane="bottomRight" state="frozen"/>
      <selection pane="topRight" activeCell="C1" sqref="C1"/>
      <selection pane="bottomLeft" activeCell="A2" sqref="A2"/>
      <selection pane="bottomRight" activeCell="A67" sqref="A67"/>
    </sheetView>
  </sheetViews>
  <sheetFormatPr defaultRowHeight="15" x14ac:dyDescent="0.25"/>
  <cols>
    <col min="2" max="2" width="29.7109375" bestFit="1" customWidth="1"/>
    <col min="3" max="3" width="9" bestFit="1" customWidth="1"/>
    <col min="4" max="5" width="11.42578125" bestFit="1" customWidth="1"/>
    <col min="6" max="7" width="10" bestFit="1" customWidth="1"/>
    <col min="8" max="8" width="10" customWidth="1"/>
    <col min="9" max="9" width="15.140625" customWidth="1"/>
    <col min="10" max="10" width="11.5703125" customWidth="1"/>
    <col min="11" max="11" width="11.42578125" bestFit="1" customWidth="1"/>
    <col min="12" max="12" width="10" bestFit="1" customWidth="1"/>
    <col min="13" max="13" width="12.42578125" bestFit="1" customWidth="1"/>
    <col min="14" max="14" width="11.28515625" style="143" customWidth="1"/>
    <col min="17" max="17" width="11.7109375" customWidth="1"/>
    <col min="18" max="18" width="14.28515625" customWidth="1"/>
    <col min="19" max="20" width="8.85546875" customWidth="1"/>
    <col min="21" max="21" width="13.140625" customWidth="1"/>
    <col min="22" max="22" width="11.5703125" customWidth="1"/>
    <col min="23" max="23" width="11.7109375" customWidth="1"/>
    <col min="24" max="24" width="10.42578125" customWidth="1"/>
    <col min="25" max="25" width="8.85546875" customWidth="1"/>
    <col min="26" max="26" width="13.5703125" customWidth="1"/>
    <col min="27" max="29" width="8.85546875" customWidth="1"/>
  </cols>
  <sheetData>
    <row r="1" spans="1:26" ht="30" x14ac:dyDescent="0.25">
      <c r="A1" s="5" t="s">
        <v>2</v>
      </c>
      <c r="B1" s="5" t="s">
        <v>3</v>
      </c>
      <c r="C1" s="6" t="s">
        <v>116</v>
      </c>
      <c r="D1" s="6" t="s">
        <v>117</v>
      </c>
      <c r="E1" s="6" t="s">
        <v>19</v>
      </c>
      <c r="F1" s="6" t="s">
        <v>118</v>
      </c>
      <c r="G1" s="6" t="s">
        <v>18</v>
      </c>
      <c r="H1" s="6" t="s">
        <v>17</v>
      </c>
      <c r="I1" s="6" t="s">
        <v>119</v>
      </c>
      <c r="J1" s="6" t="s">
        <v>20</v>
      </c>
      <c r="K1" s="6" t="s">
        <v>30</v>
      </c>
      <c r="L1" s="6" t="s">
        <v>120</v>
      </c>
      <c r="M1" s="6" t="s">
        <v>121</v>
      </c>
      <c r="N1" s="141" t="s">
        <v>247</v>
      </c>
      <c r="O1" s="6" t="s">
        <v>122</v>
      </c>
      <c r="P1" s="6" t="s">
        <v>123</v>
      </c>
      <c r="Q1" s="6" t="s">
        <v>302</v>
      </c>
      <c r="R1" s="6" t="s">
        <v>124</v>
      </c>
      <c r="S1" s="6" t="s">
        <v>125</v>
      </c>
      <c r="T1" s="6" t="s">
        <v>301</v>
      </c>
      <c r="U1" s="6" t="s">
        <v>126</v>
      </c>
      <c r="V1" s="6" t="s">
        <v>127</v>
      </c>
      <c r="W1" s="6" t="s">
        <v>128</v>
      </c>
      <c r="X1" s="6" t="s">
        <v>129</v>
      </c>
      <c r="Y1" s="6" t="s">
        <v>130</v>
      </c>
      <c r="Z1" s="11" t="s">
        <v>246</v>
      </c>
    </row>
    <row r="2" spans="1:26" x14ac:dyDescent="0.25">
      <c r="A2">
        <f>'2020 Disclosure'!A2</f>
        <v>1</v>
      </c>
      <c r="B2" t="str">
        <f>'2020 Disclosure'!B2</f>
        <v>Alder Mutual Light</v>
      </c>
      <c r="C2" s="8" cm="1">
        <f t="array" ref="C2">SUMPRODUCT('2020 Disclosure'!$C2:$R2,TRANSPOSE(EF_Tables!J$9:J$24))</f>
        <v>0</v>
      </c>
      <c r="D2" s="8" cm="1">
        <f t="array" ref="D2">SUMPRODUCT('2020 Disclosure'!$C2:$R2,TRANSPOSE(EF_Tables!K$9:K$24))</f>
        <v>239</v>
      </c>
      <c r="E2" s="8" cm="1">
        <f t="array" ref="E2">SUMPRODUCT('2020 Disclosure'!$C2:$R2,TRANSPOSE(EF_Tables!L$9:L$24))</f>
        <v>0</v>
      </c>
      <c r="F2" s="8" cm="1">
        <f t="array" ref="F2">SUMPRODUCT('2020 Disclosure'!$C2:$R2,TRANSPOSE(EF_Tables!M$9:M$24))</f>
        <v>595</v>
      </c>
      <c r="G2" s="8" cm="1">
        <f t="array" ref="G2">SUMPRODUCT('2020 Disclosure'!$C2:$R2,TRANSPOSE(EF_Tables!N$9:N$24))</f>
        <v>0</v>
      </c>
      <c r="H2" s="8" cm="1">
        <f t="array" ref="H2">SUMPRODUCT('2020 Disclosure'!$C2:$R2,TRANSPOSE(EF_Tables!O$9:O$24))</f>
        <v>0</v>
      </c>
      <c r="I2" s="8" cm="1">
        <f t="array" ref="I2">SUMPRODUCT('2020 Disclosure'!$C2:$R2,TRANSPOSE(EF_Tables!P$9:P$24))</f>
        <v>4616</v>
      </c>
      <c r="J2" s="8" cm="1">
        <f t="array" ref="J2">SUMPRODUCT('2020 Disclosure'!$C2:$R2,TRANSPOSE(EF_Tables!Q$9:Q$24))</f>
        <v>0</v>
      </c>
      <c r="K2" s="8" cm="1">
        <f t="array" ref="K2">SUMPRODUCT('2020 Disclosure'!$C2:$R2,TRANSPOSE(EF_Tables!R$9:R$24))</f>
        <v>0</v>
      </c>
      <c r="L2" s="8" cm="1">
        <f t="array" ref="L2">SUMPRODUCT('2020 Disclosure'!$C2:$R2,TRANSPOSE(EF_Tables!S$9:S$24))</f>
        <v>0</v>
      </c>
      <c r="M2" s="8">
        <f t="shared" ref="M2:M33" si="0">SUM(C2:L2)</f>
        <v>5450</v>
      </c>
      <c r="N2" s="142"/>
      <c r="O2" s="12">
        <f t="shared" ref="O2:O33" si="1">IF($M2=0,0,C2/$M2)</f>
        <v>0</v>
      </c>
      <c r="P2" s="12">
        <f t="shared" ref="P2:P33" si="2">IF($M2=0,0,D2/$M2)</f>
        <v>4.385321100917431E-2</v>
      </c>
      <c r="Q2" s="12">
        <f t="shared" ref="Q2:Q33" si="3">IF($M2=0,0,E2/$M2)</f>
        <v>0</v>
      </c>
      <c r="R2" s="12">
        <f t="shared" ref="R2:R33" si="4">IF($M2=0,0,F2/$M2)</f>
        <v>0.10917431192660551</v>
      </c>
      <c r="S2" s="12">
        <f t="shared" ref="S2:S33" si="5">IF($M2=0,0,G2/$M2)</f>
        <v>0</v>
      </c>
      <c r="T2" s="12">
        <f t="shared" ref="T2:T33" si="6">IF($M2=0,0,H2/$M2)</f>
        <v>0</v>
      </c>
      <c r="U2" s="12">
        <f t="shared" ref="U2:U33" si="7">IF($M2=0,0,I2/$M2)</f>
        <v>0.84697247706422019</v>
      </c>
      <c r="V2" s="12">
        <f t="shared" ref="V2:V33" si="8">IF($M2=0,0,J2/$M2)</f>
        <v>0</v>
      </c>
      <c r="W2" s="12">
        <f t="shared" ref="W2:W33" si="9">IF($M2=0,0,K2/$M2)</f>
        <v>0</v>
      </c>
      <c r="X2" s="12">
        <f t="shared" ref="X2:X33" si="10">IF($M2=0,0,L2/$M2)</f>
        <v>0</v>
      </c>
      <c r="Y2" s="12">
        <f t="shared" ref="Y2:Y33" si="11">SUM(O2:X2)</f>
        <v>1</v>
      </c>
      <c r="Z2" s="10">
        <f>(EF_Tables!$C$38*O2/EF_Tables!$E$5+EF_Tables!$D$38*P2/EF_Tables!$E$9+EF_Tables!$E$38*Q2/EF_Tables!$E$14+EF_Tables!$F$38*S2/EF_Tables!$E$17+EF_Tables!$G$38*R2/EF_Tables!$E$21)/(1-EF_Tables!$C$29)/EF_Tables!$I$94 + (EF_Tables!$O$62*O2+EF_Tables!$P$62*P2+EF_Tables!$Q$62*Q2+EF_Tables!$R$62*S2)/(1-EF_Tables!$C$29)</f>
        <v>25.402016820123428</v>
      </c>
    </row>
    <row r="3" spans="1:26" x14ac:dyDescent="0.25">
      <c r="A3">
        <f>'2020 Disclosure'!A3</f>
        <v>4</v>
      </c>
      <c r="B3" t="str">
        <f>'2020 Disclosure'!B3</f>
        <v>Benton County PUD #1</v>
      </c>
      <c r="C3" s="8" cm="1">
        <f t="array" ref="C3">SUMPRODUCT('2020 Disclosure'!$C3:$R3,TRANSPOSE(EF_Tables!J$9:J$24))</f>
        <v>0</v>
      </c>
      <c r="D3" s="8" cm="1">
        <f t="array" ref="D3">SUMPRODUCT('2020 Disclosure'!$C3:$R3,TRANSPOSE(EF_Tables!K$9:K$24))</f>
        <v>72061</v>
      </c>
      <c r="E3" s="8" cm="1">
        <f t="array" ref="E3">SUMPRODUCT('2020 Disclosure'!$C3:$R3,TRANSPOSE(EF_Tables!L$9:L$24))</f>
        <v>0</v>
      </c>
      <c r="F3" s="8" cm="1">
        <f t="array" ref="F3">SUMPRODUCT('2020 Disclosure'!$C3:$R3,TRANSPOSE(EF_Tables!M$9:M$24))</f>
        <v>179185</v>
      </c>
      <c r="G3" s="8" cm="1">
        <f t="array" ref="G3">SUMPRODUCT('2020 Disclosure'!$C3:$R3,TRANSPOSE(EF_Tables!N$9:N$24))</f>
        <v>0</v>
      </c>
      <c r="H3" s="8" cm="1">
        <f t="array" ref="H3">SUMPRODUCT('2020 Disclosure'!$C3:$R3,TRANSPOSE(EF_Tables!O$9:O$24))</f>
        <v>0</v>
      </c>
      <c r="I3" s="8" cm="1">
        <f t="array" ref="I3">SUMPRODUCT('2020 Disclosure'!$C3:$R3,TRANSPOSE(EF_Tables!P$9:P$24))</f>
        <v>1403185</v>
      </c>
      <c r="J3" s="8" cm="1">
        <f t="array" ref="J3">SUMPRODUCT('2020 Disclosure'!$C3:$R3,TRANSPOSE(EF_Tables!Q$9:Q$24))</f>
        <v>0</v>
      </c>
      <c r="K3" s="8" cm="1">
        <f t="array" ref="K3">SUMPRODUCT('2020 Disclosure'!$C3:$R3,TRANSPOSE(EF_Tables!R$9:R$24))</f>
        <v>147426</v>
      </c>
      <c r="L3" s="8" cm="1">
        <f t="array" ref="L3">SUMPRODUCT('2020 Disclosure'!$C3:$R3,TRANSPOSE(EF_Tables!S$9:S$24))</f>
        <v>0</v>
      </c>
      <c r="M3" s="8">
        <f t="shared" si="0"/>
        <v>1801857</v>
      </c>
      <c r="N3" s="142"/>
      <c r="O3" s="12">
        <f t="shared" si="1"/>
        <v>0</v>
      </c>
      <c r="P3" s="12">
        <f t="shared" si="2"/>
        <v>3.9992629825785289E-2</v>
      </c>
      <c r="Q3" s="12">
        <f t="shared" si="3"/>
        <v>0</v>
      </c>
      <c r="R3" s="12">
        <f t="shared" si="4"/>
        <v>9.9444628513805478E-2</v>
      </c>
      <c r="S3" s="12">
        <f t="shared" si="5"/>
        <v>0</v>
      </c>
      <c r="T3" s="12">
        <f t="shared" si="6"/>
        <v>0</v>
      </c>
      <c r="U3" s="12">
        <f t="shared" si="7"/>
        <v>0.77874381818312999</v>
      </c>
      <c r="V3" s="12">
        <f t="shared" si="8"/>
        <v>0</v>
      </c>
      <c r="W3" s="12">
        <f t="shared" si="9"/>
        <v>8.1818923477279273E-2</v>
      </c>
      <c r="X3" s="12">
        <f t="shared" si="10"/>
        <v>0</v>
      </c>
      <c r="Y3" s="12">
        <f t="shared" si="11"/>
        <v>1</v>
      </c>
      <c r="Z3" s="10">
        <f>(EF_Tables!$C$38*O3/EF_Tables!$E$5+EF_Tables!$D$38*P3/EF_Tables!$E$9+EF_Tables!$E$38*Q3/EF_Tables!$E$14+EF_Tables!$F$38*S3/EF_Tables!$E$17+EF_Tables!$G$38*R3/EF_Tables!$E$21)/(1-EF_Tables!$C$29)/EF_Tables!$I$94 + (EF_Tables!$O$62*O3+EF_Tables!$P$62*P3+EF_Tables!$Q$62*Q3+EF_Tables!$R$62*S3)/(1-EF_Tables!$C$29)</f>
        <v>23.164655281447892</v>
      </c>
    </row>
    <row r="4" spans="1:26" x14ac:dyDescent="0.25">
      <c r="A4">
        <f>'2020 Disclosure'!A4</f>
        <v>5</v>
      </c>
      <c r="B4" t="str">
        <f>'2020 Disclosure'!B4</f>
        <v>Benton Rural Electric Assn</v>
      </c>
      <c r="C4" s="8" cm="1">
        <f t="array" ref="C4">SUMPRODUCT('2020 Disclosure'!$C4:$R4,TRANSPOSE(EF_Tables!J$9:J$24))</f>
        <v>0</v>
      </c>
      <c r="D4" s="8" cm="1">
        <f t="array" ref="D4">SUMPRODUCT('2020 Disclosure'!$C4:$R4,TRANSPOSE(EF_Tables!K$9:K$24))</f>
        <v>23495</v>
      </c>
      <c r="E4" s="8" cm="1">
        <f t="array" ref="E4">SUMPRODUCT('2020 Disclosure'!$C4:$R4,TRANSPOSE(EF_Tables!L$9:L$24))</f>
        <v>0</v>
      </c>
      <c r="F4" s="8" cm="1">
        <f t="array" ref="F4">SUMPRODUCT('2020 Disclosure'!$C4:$R4,TRANSPOSE(EF_Tables!M$9:M$24))</f>
        <v>58420</v>
      </c>
      <c r="G4" s="8" cm="1">
        <f t="array" ref="G4">SUMPRODUCT('2020 Disclosure'!$C4:$R4,TRANSPOSE(EF_Tables!N$9:N$24))</f>
        <v>0</v>
      </c>
      <c r="H4" s="8" cm="1">
        <f t="array" ref="H4">SUMPRODUCT('2020 Disclosure'!$C4:$R4,TRANSPOSE(EF_Tables!O$9:O$24))</f>
        <v>0</v>
      </c>
      <c r="I4" s="8" cm="1">
        <f t="array" ref="I4">SUMPRODUCT('2020 Disclosure'!$C4:$R4,TRANSPOSE(EF_Tables!P$9:P$24))</f>
        <v>452998</v>
      </c>
      <c r="J4" s="8" cm="1">
        <f t="array" ref="J4">SUMPRODUCT('2020 Disclosure'!$C4:$R4,TRANSPOSE(EF_Tables!Q$9:Q$24))</f>
        <v>0</v>
      </c>
      <c r="K4" s="8" cm="1">
        <f t="array" ref="K4">SUMPRODUCT('2020 Disclosure'!$C4:$R4,TRANSPOSE(EF_Tables!R$9:R$24))</f>
        <v>0</v>
      </c>
      <c r="L4" s="8" cm="1">
        <f t="array" ref="L4">SUMPRODUCT('2020 Disclosure'!$C4:$R4,TRANSPOSE(EF_Tables!S$9:S$24))</f>
        <v>0</v>
      </c>
      <c r="M4" s="8">
        <f t="shared" si="0"/>
        <v>534913</v>
      </c>
      <c r="N4" s="142"/>
      <c r="O4" s="12">
        <f t="shared" si="1"/>
        <v>0</v>
      </c>
      <c r="P4" s="12">
        <f t="shared" si="2"/>
        <v>4.3923030474114486E-2</v>
      </c>
      <c r="Q4" s="12">
        <f t="shared" si="3"/>
        <v>0</v>
      </c>
      <c r="R4" s="12">
        <f t="shared" si="4"/>
        <v>0.1092140217194198</v>
      </c>
      <c r="S4" s="12">
        <f t="shared" si="5"/>
        <v>0</v>
      </c>
      <c r="T4" s="12">
        <f t="shared" si="6"/>
        <v>0</v>
      </c>
      <c r="U4" s="12">
        <f t="shared" si="7"/>
        <v>0.84686294780646576</v>
      </c>
      <c r="V4" s="12">
        <f t="shared" si="8"/>
        <v>0</v>
      </c>
      <c r="W4" s="12">
        <f t="shared" si="9"/>
        <v>0</v>
      </c>
      <c r="X4" s="12">
        <f t="shared" si="10"/>
        <v>0</v>
      </c>
      <c r="Y4" s="12">
        <f t="shared" si="11"/>
        <v>1</v>
      </c>
      <c r="Z4" s="10">
        <f>(EF_Tables!$C$38*O4/EF_Tables!$E$5+EF_Tables!$D$38*P4/EF_Tables!$E$9+EF_Tables!$E$38*Q4/EF_Tables!$E$14+EF_Tables!$F$38*S4/EF_Tables!$E$17+EF_Tables!$G$38*R4/EF_Tables!$E$21)/(1-EF_Tables!$C$29)/EF_Tables!$I$94 + (EF_Tables!$O$62*O4+EF_Tables!$P$62*P4+EF_Tables!$Q$62*Q4+EF_Tables!$R$62*S4)/(1-EF_Tables!$C$29)</f>
        <v>25.441198040757271</v>
      </c>
    </row>
    <row r="5" spans="1:26" x14ac:dyDescent="0.25">
      <c r="A5">
        <f>'2020 Disclosure'!A5</f>
        <v>6</v>
      </c>
      <c r="B5" t="str">
        <f>'2020 Disclosure'!B5</f>
        <v>Big Bend Electric Coop</v>
      </c>
      <c r="C5" s="8" cm="1">
        <f t="array" ref="C5">SUMPRODUCT('2020 Disclosure'!$C5:$R5,TRANSPOSE(EF_Tables!J$9:J$24))</f>
        <v>0</v>
      </c>
      <c r="D5" s="8" cm="1">
        <f t="array" ref="D5">SUMPRODUCT('2020 Disclosure'!$C5:$R5,TRANSPOSE(EF_Tables!K$9:K$24))</f>
        <v>62203</v>
      </c>
      <c r="E5" s="8" cm="1">
        <f t="array" ref="E5">SUMPRODUCT('2020 Disclosure'!$C5:$R5,TRANSPOSE(EF_Tables!L$9:L$24))</f>
        <v>0</v>
      </c>
      <c r="F5" s="8" cm="1">
        <f t="array" ref="F5">SUMPRODUCT('2020 Disclosure'!$C5:$R5,TRANSPOSE(EF_Tables!M$9:M$24))</f>
        <v>61815</v>
      </c>
      <c r="G5" s="8" cm="1">
        <f t="array" ref="G5">SUMPRODUCT('2020 Disclosure'!$C5:$R5,TRANSPOSE(EF_Tables!N$9:N$24))</f>
        <v>0</v>
      </c>
      <c r="H5" s="8" cm="1">
        <f t="array" ref="H5">SUMPRODUCT('2020 Disclosure'!$C5:$R5,TRANSPOSE(EF_Tables!O$9:O$24))</f>
        <v>0</v>
      </c>
      <c r="I5" s="8" cm="1">
        <f t="array" ref="I5">SUMPRODUCT('2020 Disclosure'!$C5:$R5,TRANSPOSE(EF_Tables!P$9:P$24))</f>
        <v>479324</v>
      </c>
      <c r="J5" s="8" cm="1">
        <f t="array" ref="J5">SUMPRODUCT('2020 Disclosure'!$C5:$R5,TRANSPOSE(EF_Tables!Q$9:Q$24))</f>
        <v>0</v>
      </c>
      <c r="K5" s="8" cm="1">
        <f t="array" ref="K5">SUMPRODUCT('2020 Disclosure'!$C5:$R5,TRANSPOSE(EF_Tables!R$9:R$24))</f>
        <v>0</v>
      </c>
      <c r="L5" s="8" cm="1">
        <f t="array" ref="L5">SUMPRODUCT('2020 Disclosure'!$C5:$R5,TRANSPOSE(EF_Tables!S$9:S$24))</f>
        <v>0</v>
      </c>
      <c r="M5" s="8">
        <f t="shared" si="0"/>
        <v>603342</v>
      </c>
      <c r="N5" s="142"/>
      <c r="O5" s="12">
        <f t="shared" si="1"/>
        <v>0</v>
      </c>
      <c r="P5" s="12">
        <f t="shared" si="2"/>
        <v>0.10309741407029513</v>
      </c>
      <c r="Q5" s="12">
        <f t="shared" si="3"/>
        <v>0</v>
      </c>
      <c r="R5" s="12">
        <f t="shared" si="4"/>
        <v>0.10245432938532374</v>
      </c>
      <c r="S5" s="12">
        <f t="shared" si="5"/>
        <v>0</v>
      </c>
      <c r="T5" s="12">
        <f t="shared" si="6"/>
        <v>0</v>
      </c>
      <c r="U5" s="12">
        <f t="shared" si="7"/>
        <v>0.79444825654438112</v>
      </c>
      <c r="V5" s="12">
        <f t="shared" si="8"/>
        <v>0</v>
      </c>
      <c r="W5" s="12">
        <f t="shared" si="9"/>
        <v>0</v>
      </c>
      <c r="X5" s="12">
        <f t="shared" si="10"/>
        <v>0</v>
      </c>
      <c r="Y5" s="12">
        <f t="shared" si="11"/>
        <v>1</v>
      </c>
      <c r="Z5" s="10">
        <f>(EF_Tables!$C$38*O5/EF_Tables!$E$5+EF_Tables!$D$38*P5/EF_Tables!$E$9+EF_Tables!$E$38*Q5/EF_Tables!$E$14+EF_Tables!$F$38*S5/EF_Tables!$E$17+EF_Tables!$G$38*R5/EF_Tables!$E$21)/(1-EF_Tables!$C$29)/EF_Tables!$I$94 + (EF_Tables!$O$62*O5+EF_Tables!$P$62*P5+EF_Tables!$Q$62*Q5+EF_Tables!$R$62*S5)/(1-EF_Tables!$C$29)</f>
        <v>58.268372163999118</v>
      </c>
    </row>
    <row r="6" spans="1:26" x14ac:dyDescent="0.25">
      <c r="A6">
        <f>'2020 Disclosure'!A6</f>
        <v>12</v>
      </c>
      <c r="B6" t="str">
        <f>'2020 Disclosure'!B6</f>
        <v>City of Blaine</v>
      </c>
      <c r="C6" s="8" cm="1">
        <f t="array" ref="C6">SUMPRODUCT('2020 Disclosure'!$C6:$R6,TRANSPOSE(EF_Tables!J$9:J$24))</f>
        <v>0</v>
      </c>
      <c r="D6" s="8" cm="1">
        <f t="array" ref="D6">SUMPRODUCT('2020 Disclosure'!$C6:$R6,TRANSPOSE(EF_Tables!K$9:K$24))</f>
        <v>3535</v>
      </c>
      <c r="E6" s="8" cm="1">
        <f t="array" ref="E6">SUMPRODUCT('2020 Disclosure'!$C6:$R6,TRANSPOSE(EF_Tables!L$9:L$24))</f>
        <v>0</v>
      </c>
      <c r="F6" s="8" cm="1">
        <f t="array" ref="F6">SUMPRODUCT('2020 Disclosure'!$C6:$R6,TRANSPOSE(EF_Tables!M$9:M$24))</f>
        <v>8789</v>
      </c>
      <c r="G6" s="8" cm="1">
        <f t="array" ref="G6">SUMPRODUCT('2020 Disclosure'!$C6:$R6,TRANSPOSE(EF_Tables!N$9:N$24))</f>
        <v>0</v>
      </c>
      <c r="H6" s="8" cm="1">
        <f t="array" ref="H6">SUMPRODUCT('2020 Disclosure'!$C6:$R6,TRANSPOSE(EF_Tables!O$9:O$24))</f>
        <v>0</v>
      </c>
      <c r="I6" s="8" cm="1">
        <f t="array" ref="I6">SUMPRODUCT('2020 Disclosure'!$C6:$R6,TRANSPOSE(EF_Tables!P$9:P$24))</f>
        <v>68150</v>
      </c>
      <c r="J6" s="8" cm="1">
        <f t="array" ref="J6">SUMPRODUCT('2020 Disclosure'!$C6:$R6,TRANSPOSE(EF_Tables!Q$9:Q$24))</f>
        <v>0</v>
      </c>
      <c r="K6" s="8" cm="1">
        <f t="array" ref="K6">SUMPRODUCT('2020 Disclosure'!$C6:$R6,TRANSPOSE(EF_Tables!R$9:R$24))</f>
        <v>0</v>
      </c>
      <c r="L6" s="8" cm="1">
        <f t="array" ref="L6">SUMPRODUCT('2020 Disclosure'!$C6:$R6,TRANSPOSE(EF_Tables!S$9:S$24))</f>
        <v>0</v>
      </c>
      <c r="M6" s="8">
        <f t="shared" si="0"/>
        <v>80474</v>
      </c>
      <c r="N6" s="142"/>
      <c r="O6" s="12">
        <f t="shared" si="1"/>
        <v>0</v>
      </c>
      <c r="P6" s="12">
        <f t="shared" si="2"/>
        <v>4.3927231155404228E-2</v>
      </c>
      <c r="Q6" s="12">
        <f t="shared" si="3"/>
        <v>0</v>
      </c>
      <c r="R6" s="12">
        <f t="shared" si="4"/>
        <v>0.10921539876233317</v>
      </c>
      <c r="S6" s="12">
        <f t="shared" si="5"/>
        <v>0</v>
      </c>
      <c r="T6" s="12">
        <f t="shared" si="6"/>
        <v>0</v>
      </c>
      <c r="U6" s="12">
        <f t="shared" si="7"/>
        <v>0.84685737008226258</v>
      </c>
      <c r="V6" s="12">
        <f t="shared" si="8"/>
        <v>0</v>
      </c>
      <c r="W6" s="12">
        <f t="shared" si="9"/>
        <v>0</v>
      </c>
      <c r="X6" s="12">
        <f t="shared" si="10"/>
        <v>0</v>
      </c>
      <c r="Y6" s="12">
        <f t="shared" si="11"/>
        <v>1</v>
      </c>
      <c r="Z6" s="10">
        <f>(EF_Tables!$C$38*O6/EF_Tables!$E$5+EF_Tables!$D$38*P6/EF_Tables!$E$9+EF_Tables!$E$38*Q6/EF_Tables!$E$14+EF_Tables!$F$38*S6/EF_Tables!$E$17+EF_Tables!$G$38*R6/EF_Tables!$E$21)/(1-EF_Tables!$C$29)/EF_Tables!$I$94 + (EF_Tables!$O$62*O6+EF_Tables!$P$62*P6+EF_Tables!$Q$62*Q6+EF_Tables!$R$62*S6)/(1-EF_Tables!$C$29)</f>
        <v>25.443545852682469</v>
      </c>
    </row>
    <row r="7" spans="1:26" x14ac:dyDescent="0.25">
      <c r="A7">
        <f>'2020 Disclosure'!A7</f>
        <v>18</v>
      </c>
      <c r="B7" t="str">
        <f>'2020 Disclosure'!B7</f>
        <v>Centralia City Light</v>
      </c>
      <c r="C7" s="8" cm="1">
        <f t="array" ref="C7">SUMPRODUCT('2020 Disclosure'!$C7:$R7,TRANSPOSE(EF_Tables!J$9:J$24))</f>
        <v>42</v>
      </c>
      <c r="D7" s="8" cm="1">
        <f t="array" ref="D7">SUMPRODUCT('2020 Disclosure'!$C7:$R7,TRANSPOSE(EF_Tables!K$9:K$24))</f>
        <v>8254</v>
      </c>
      <c r="E7" s="8" cm="1">
        <f t="array" ref="E7">SUMPRODUCT('2020 Disclosure'!$C7:$R7,TRANSPOSE(EF_Tables!L$9:L$24))</f>
        <v>37303</v>
      </c>
      <c r="F7" s="8" cm="1">
        <f t="array" ref="F7">SUMPRODUCT('2020 Disclosure'!$C7:$R7,TRANSPOSE(EF_Tables!M$9:M$24))</f>
        <v>20523</v>
      </c>
      <c r="G7" s="8" cm="1">
        <f t="array" ref="G7">SUMPRODUCT('2020 Disclosure'!$C7:$R7,TRANSPOSE(EF_Tables!N$9:N$24))</f>
        <v>0</v>
      </c>
      <c r="H7" s="8" cm="1">
        <f t="array" ref="H7">SUMPRODUCT('2020 Disclosure'!$C7:$R7,TRANSPOSE(EF_Tables!O$9:O$24))</f>
        <v>0</v>
      </c>
      <c r="I7" s="8" cm="1">
        <f t="array" ref="I7">SUMPRODUCT('2020 Disclosure'!$C7:$R7,TRANSPOSE(EF_Tables!P$9:P$24))</f>
        <v>199125</v>
      </c>
      <c r="J7" s="8" cm="1">
        <f t="array" ref="J7">SUMPRODUCT('2020 Disclosure'!$C7:$R7,TRANSPOSE(EF_Tables!Q$9:Q$24))</f>
        <v>0</v>
      </c>
      <c r="K7" s="8" cm="1">
        <f t="array" ref="K7">SUMPRODUCT('2020 Disclosure'!$C7:$R7,TRANSPOSE(EF_Tables!R$9:R$24))</f>
        <v>0</v>
      </c>
      <c r="L7" s="8" cm="1">
        <f t="array" ref="L7">SUMPRODUCT('2020 Disclosure'!$C7:$R7,TRANSPOSE(EF_Tables!S$9:S$24))</f>
        <v>0</v>
      </c>
      <c r="M7" s="8">
        <f t="shared" si="0"/>
        <v>265247</v>
      </c>
      <c r="N7" s="142"/>
      <c r="O7" s="12">
        <f t="shared" si="1"/>
        <v>1.583429784314243E-4</v>
      </c>
      <c r="P7" s="12">
        <f t="shared" si="2"/>
        <v>3.1118165332689907E-2</v>
      </c>
      <c r="Q7" s="12">
        <f t="shared" si="3"/>
        <v>0.14063495534351</v>
      </c>
      <c r="R7" s="12">
        <f t="shared" si="4"/>
        <v>7.7373165389240967E-2</v>
      </c>
      <c r="S7" s="12">
        <f t="shared" si="5"/>
        <v>0</v>
      </c>
      <c r="T7" s="12">
        <f t="shared" si="6"/>
        <v>0</v>
      </c>
      <c r="U7" s="12">
        <f t="shared" si="7"/>
        <v>0.75071537095612773</v>
      </c>
      <c r="V7" s="12">
        <f t="shared" si="8"/>
        <v>0</v>
      </c>
      <c r="W7" s="12">
        <f t="shared" si="9"/>
        <v>0</v>
      </c>
      <c r="X7" s="12">
        <f t="shared" si="10"/>
        <v>0</v>
      </c>
      <c r="Y7" s="12">
        <f t="shared" si="11"/>
        <v>1</v>
      </c>
      <c r="Z7" s="10">
        <f>(EF_Tables!$C$38*O7/EF_Tables!$E$5+EF_Tables!$D$38*P7/EF_Tables!$E$9+EF_Tables!$E$38*Q7/EF_Tables!$E$14+EF_Tables!$F$38*S7/EF_Tables!$E$17+EF_Tables!$G$38*R7/EF_Tables!$E$21)/(1-EF_Tables!$C$29)/EF_Tables!$I$94 + (EF_Tables!$O$62*O7+EF_Tables!$P$62*P7+EF_Tables!$Q$62*Q7+EF_Tables!$R$62*S7)/(1-EF_Tables!$C$29)</f>
        <v>175.06873016270575</v>
      </c>
    </row>
    <row r="8" spans="1:26" x14ac:dyDescent="0.25">
      <c r="A8">
        <f>'2020 Disclosure'!A8</f>
        <v>19</v>
      </c>
      <c r="B8" t="str">
        <f>'2020 Disclosure'!B8</f>
        <v>Chelan County PUD #1</v>
      </c>
      <c r="C8" s="8" cm="1">
        <f t="array" ref="C8">SUMPRODUCT('2020 Disclosure'!$C8:$R8,TRANSPOSE(EF_Tables!J$9:J$24))</f>
        <v>24</v>
      </c>
      <c r="D8" s="8" cm="1">
        <f t="array" ref="D8">SUMPRODUCT('2020 Disclosure'!$C8:$R8,TRANSPOSE(EF_Tables!K$9:K$24))</f>
        <v>0</v>
      </c>
      <c r="E8" s="8" cm="1">
        <f t="array" ref="E8">SUMPRODUCT('2020 Disclosure'!$C8:$R8,TRANSPOSE(EF_Tables!L$9:L$24))</f>
        <v>0</v>
      </c>
      <c r="F8" s="8" cm="1">
        <f t="array" ref="F8">SUMPRODUCT('2020 Disclosure'!$C8:$R8,TRANSPOSE(EF_Tables!M$9:M$24))</f>
        <v>0</v>
      </c>
      <c r="G8" s="8" cm="1">
        <f t="array" ref="G8">SUMPRODUCT('2020 Disclosure'!$C8:$R8,TRANSPOSE(EF_Tables!N$9:N$24))</f>
        <v>0</v>
      </c>
      <c r="H8" s="8" cm="1">
        <f t="array" ref="H8">SUMPRODUCT('2020 Disclosure'!$C8:$R8,TRANSPOSE(EF_Tables!O$9:O$24))</f>
        <v>0</v>
      </c>
      <c r="I8" s="8" cm="1">
        <f t="array" ref="I8">SUMPRODUCT('2020 Disclosure'!$C8:$R8,TRANSPOSE(EF_Tables!P$9:P$24))</f>
        <v>1663395</v>
      </c>
      <c r="J8" s="8" cm="1">
        <f t="array" ref="J8">SUMPRODUCT('2020 Disclosure'!$C8:$R8,TRANSPOSE(EF_Tables!Q$9:Q$24))</f>
        <v>0</v>
      </c>
      <c r="K8" s="8" cm="1">
        <f t="array" ref="K8">SUMPRODUCT('2020 Disclosure'!$C8:$R8,TRANSPOSE(EF_Tables!R$9:R$24))</f>
        <v>327</v>
      </c>
      <c r="L8" s="8" cm="1">
        <f t="array" ref="L8">SUMPRODUCT('2020 Disclosure'!$C8:$R8,TRANSPOSE(EF_Tables!S$9:S$24))</f>
        <v>0</v>
      </c>
      <c r="M8" s="8">
        <f t="shared" si="0"/>
        <v>1663746</v>
      </c>
      <c r="N8" s="142"/>
      <c r="O8" s="12">
        <f t="shared" si="1"/>
        <v>1.4425278858671936E-5</v>
      </c>
      <c r="P8" s="12">
        <f t="shared" si="2"/>
        <v>0</v>
      </c>
      <c r="Q8" s="12">
        <f t="shared" si="3"/>
        <v>0</v>
      </c>
      <c r="R8" s="12">
        <f t="shared" si="4"/>
        <v>0</v>
      </c>
      <c r="S8" s="12">
        <f t="shared" si="5"/>
        <v>0</v>
      </c>
      <c r="T8" s="12">
        <f t="shared" si="6"/>
        <v>0</v>
      </c>
      <c r="U8" s="12">
        <f t="shared" si="7"/>
        <v>0.99978903029669197</v>
      </c>
      <c r="V8" s="12">
        <f t="shared" si="8"/>
        <v>0</v>
      </c>
      <c r="W8" s="12">
        <f t="shared" si="9"/>
        <v>1.9654442444940514E-4</v>
      </c>
      <c r="X8" s="12">
        <f t="shared" si="10"/>
        <v>0</v>
      </c>
      <c r="Y8" s="12">
        <f t="shared" si="11"/>
        <v>1</v>
      </c>
      <c r="Z8" s="10">
        <f>(EF_Tables!$C$38*O8/EF_Tables!$E$5+EF_Tables!$D$38*P8/EF_Tables!$E$9+EF_Tables!$E$38*Q8/EF_Tables!$E$14+EF_Tables!$F$38*S8/EF_Tables!$E$17+EF_Tables!$G$38*R8/EF_Tables!$E$21)/(1-EF_Tables!$C$29)/EF_Tables!$I$94 + (EF_Tables!$O$62*O8+EF_Tables!$P$62*P8+EF_Tables!$Q$62*Q8+EF_Tables!$R$62*S8)/(1-EF_Tables!$C$29)</f>
        <v>1.5670278270900298E-2</v>
      </c>
    </row>
    <row r="9" spans="1:26" x14ac:dyDescent="0.25">
      <c r="A9">
        <f>'2020 Disclosure'!A9</f>
        <v>20</v>
      </c>
      <c r="B9" t="str">
        <f>'2020 Disclosure'!B9</f>
        <v>Cheney Light Department</v>
      </c>
      <c r="C9" s="8" cm="1">
        <f t="array" ref="C9">SUMPRODUCT('2020 Disclosure'!$C9:$R9,TRANSPOSE(EF_Tables!J$9:J$24))</f>
        <v>0</v>
      </c>
      <c r="D9" s="8" cm="1">
        <f t="array" ref="D9">SUMPRODUCT('2020 Disclosure'!$C9:$R9,TRANSPOSE(EF_Tables!K$9:K$24))</f>
        <v>14577</v>
      </c>
      <c r="E9" s="8" cm="1">
        <f t="array" ref="E9">SUMPRODUCT('2020 Disclosure'!$C9:$R9,TRANSPOSE(EF_Tables!L$9:L$24))</f>
        <v>0</v>
      </c>
      <c r="F9" s="8" cm="1">
        <f t="array" ref="F9">SUMPRODUCT('2020 Disclosure'!$C9:$R9,TRANSPOSE(EF_Tables!M$9:M$24))</f>
        <v>14463</v>
      </c>
      <c r="G9" s="8" cm="1">
        <f t="array" ref="G9">SUMPRODUCT('2020 Disclosure'!$C9:$R9,TRANSPOSE(EF_Tables!N$9:N$24))</f>
        <v>0</v>
      </c>
      <c r="H9" s="8" cm="1">
        <f t="array" ref="H9">SUMPRODUCT('2020 Disclosure'!$C9:$R9,TRANSPOSE(EF_Tables!O$9:O$24))</f>
        <v>0</v>
      </c>
      <c r="I9" s="8" cm="1">
        <f t="array" ref="I9">SUMPRODUCT('2020 Disclosure'!$C9:$R9,TRANSPOSE(EF_Tables!P$9:P$24))</f>
        <v>112151</v>
      </c>
      <c r="J9" s="8" cm="1">
        <f t="array" ref="J9">SUMPRODUCT('2020 Disclosure'!$C9:$R9,TRANSPOSE(EF_Tables!Q$9:Q$24))</f>
        <v>0</v>
      </c>
      <c r="K9" s="8" cm="1">
        <f t="array" ref="K9">SUMPRODUCT('2020 Disclosure'!$C9:$R9,TRANSPOSE(EF_Tables!R$9:R$24))</f>
        <v>0</v>
      </c>
      <c r="L9" s="8" cm="1">
        <f t="array" ref="L9">SUMPRODUCT('2020 Disclosure'!$C9:$R9,TRANSPOSE(EF_Tables!S$9:S$24))</f>
        <v>0</v>
      </c>
      <c r="M9" s="8">
        <f t="shared" si="0"/>
        <v>141191</v>
      </c>
      <c r="N9" s="142"/>
      <c r="O9" s="12">
        <f t="shared" si="1"/>
        <v>0</v>
      </c>
      <c r="P9" s="12">
        <f t="shared" si="2"/>
        <v>0.10324312456176385</v>
      </c>
      <c r="Q9" s="12">
        <f t="shared" si="3"/>
        <v>0</v>
      </c>
      <c r="R9" s="12">
        <f t="shared" si="4"/>
        <v>0.10243570765842015</v>
      </c>
      <c r="S9" s="12">
        <f t="shared" si="5"/>
        <v>0</v>
      </c>
      <c r="T9" s="12">
        <f t="shared" si="6"/>
        <v>0</v>
      </c>
      <c r="U9" s="12">
        <f t="shared" si="7"/>
        <v>0.79432116777981598</v>
      </c>
      <c r="V9" s="12">
        <f t="shared" si="8"/>
        <v>0</v>
      </c>
      <c r="W9" s="12">
        <f t="shared" si="9"/>
        <v>0</v>
      </c>
      <c r="X9" s="12">
        <f t="shared" si="10"/>
        <v>0</v>
      </c>
      <c r="Y9" s="12">
        <f t="shared" si="11"/>
        <v>1</v>
      </c>
      <c r="Z9" s="10">
        <f>(EF_Tables!$C$38*O9/EF_Tables!$E$5+EF_Tables!$D$38*P9/EF_Tables!$E$9+EF_Tables!$E$38*Q9/EF_Tables!$E$14+EF_Tables!$F$38*S9/EF_Tables!$E$17+EF_Tables!$G$38*R9/EF_Tables!$E$21)/(1-EF_Tables!$C$29)/EF_Tables!$I$94 + (EF_Tables!$O$62*O9+EF_Tables!$P$62*P9+EF_Tables!$Q$62*Q9+EF_Tables!$R$62*S9)/(1-EF_Tables!$C$29)</f>
        <v>58.349186916070806</v>
      </c>
    </row>
    <row r="10" spans="1:26" x14ac:dyDescent="0.25">
      <c r="A10">
        <f>'2020 Disclosure'!A10</f>
        <v>21</v>
      </c>
      <c r="B10" t="str">
        <f>'2020 Disclosure'!B10</f>
        <v>Chewelah Electric Department</v>
      </c>
      <c r="C10" s="8" cm="1">
        <f t="array" ref="C10">SUMPRODUCT('2020 Disclosure'!$C10:$R10,TRANSPOSE(EF_Tables!J$9:J$24))</f>
        <v>0</v>
      </c>
      <c r="D10" s="8" cm="1">
        <f t="array" ref="D10">SUMPRODUCT('2020 Disclosure'!$C10:$R10,TRANSPOSE(EF_Tables!K$9:K$24))</f>
        <v>915</v>
      </c>
      <c r="E10" s="8" cm="1">
        <f t="array" ref="E10">SUMPRODUCT('2020 Disclosure'!$C10:$R10,TRANSPOSE(EF_Tables!L$9:L$24))</f>
        <v>0</v>
      </c>
      <c r="F10" s="8" cm="1">
        <f t="array" ref="F10">SUMPRODUCT('2020 Disclosure'!$C10:$R10,TRANSPOSE(EF_Tables!M$9:M$24))</f>
        <v>2275</v>
      </c>
      <c r="G10" s="8" cm="1">
        <f t="array" ref="G10">SUMPRODUCT('2020 Disclosure'!$C10:$R10,TRANSPOSE(EF_Tables!N$9:N$24))</f>
        <v>0</v>
      </c>
      <c r="H10" s="8" cm="1">
        <f t="array" ref="H10">SUMPRODUCT('2020 Disclosure'!$C10:$R10,TRANSPOSE(EF_Tables!O$9:O$24))</f>
        <v>0</v>
      </c>
      <c r="I10" s="8" cm="1">
        <f t="array" ref="I10">SUMPRODUCT('2020 Disclosure'!$C10:$R10,TRANSPOSE(EF_Tables!P$9:P$24))</f>
        <v>17640</v>
      </c>
      <c r="J10" s="8" cm="1">
        <f t="array" ref="J10">SUMPRODUCT('2020 Disclosure'!$C10:$R10,TRANSPOSE(EF_Tables!Q$9:Q$24))</f>
        <v>0</v>
      </c>
      <c r="K10" s="8" cm="1">
        <f t="array" ref="K10">SUMPRODUCT('2020 Disclosure'!$C10:$R10,TRANSPOSE(EF_Tables!R$9:R$24))</f>
        <v>0</v>
      </c>
      <c r="L10" s="8" cm="1">
        <f t="array" ref="L10">SUMPRODUCT('2020 Disclosure'!$C10:$R10,TRANSPOSE(EF_Tables!S$9:S$24))</f>
        <v>0</v>
      </c>
      <c r="M10" s="8">
        <f t="shared" si="0"/>
        <v>20830</v>
      </c>
      <c r="N10" s="142"/>
      <c r="O10" s="12">
        <f t="shared" si="1"/>
        <v>0</v>
      </c>
      <c r="P10" s="12">
        <f t="shared" si="2"/>
        <v>4.3927028324531922E-2</v>
      </c>
      <c r="Q10" s="12">
        <f t="shared" si="3"/>
        <v>0</v>
      </c>
      <c r="R10" s="12">
        <f t="shared" si="4"/>
        <v>0.10921747479596736</v>
      </c>
      <c r="S10" s="12">
        <f t="shared" si="5"/>
        <v>0</v>
      </c>
      <c r="T10" s="12">
        <f t="shared" si="6"/>
        <v>0</v>
      </c>
      <c r="U10" s="12">
        <f t="shared" si="7"/>
        <v>0.84685549687950068</v>
      </c>
      <c r="V10" s="12">
        <f t="shared" si="8"/>
        <v>0</v>
      </c>
      <c r="W10" s="12">
        <f t="shared" si="9"/>
        <v>0</v>
      </c>
      <c r="X10" s="12">
        <f t="shared" si="10"/>
        <v>0</v>
      </c>
      <c r="Y10" s="12">
        <f t="shared" si="11"/>
        <v>1</v>
      </c>
      <c r="Z10" s="10">
        <f>(EF_Tables!$C$38*O10/EF_Tables!$E$5+EF_Tables!$D$38*P10/EF_Tables!$E$9+EF_Tables!$E$38*Q10/EF_Tables!$E$14+EF_Tables!$F$38*S10/EF_Tables!$E$17+EF_Tables!$G$38*R10/EF_Tables!$E$21)/(1-EF_Tables!$C$29)/EF_Tables!$I$94 + (EF_Tables!$O$62*O10+EF_Tables!$P$62*P10+EF_Tables!$Q$62*Q10+EF_Tables!$R$62*S10)/(1-EF_Tables!$C$29)</f>
        <v>25.443452646216443</v>
      </c>
    </row>
    <row r="11" spans="1:26" x14ac:dyDescent="0.25">
      <c r="A11">
        <f>'2020 Disclosure'!A11</f>
        <v>22</v>
      </c>
      <c r="B11" t="str">
        <f>'2020 Disclosure'!B11</f>
        <v>Clallam County PUD #1</v>
      </c>
      <c r="C11" s="8" cm="1">
        <f t="array" ref="C11">SUMPRODUCT('2020 Disclosure'!$C11:$R11,TRANSPOSE(EF_Tables!J$9:J$24))</f>
        <v>0</v>
      </c>
      <c r="D11" s="8" cm="1">
        <f t="array" ref="D11">SUMPRODUCT('2020 Disclosure'!$C11:$R11,TRANSPOSE(EF_Tables!K$9:K$24))</f>
        <v>29298</v>
      </c>
      <c r="E11" s="8" cm="1">
        <f t="array" ref="E11">SUMPRODUCT('2020 Disclosure'!$C11:$R11,TRANSPOSE(EF_Tables!L$9:L$24))</f>
        <v>0</v>
      </c>
      <c r="F11" s="8" cm="1">
        <f t="array" ref="F11">SUMPRODUCT('2020 Disclosure'!$C11:$R11,TRANSPOSE(EF_Tables!M$9:M$24))</f>
        <v>72850</v>
      </c>
      <c r="G11" s="8" cm="1">
        <f t="array" ref="G11">SUMPRODUCT('2020 Disclosure'!$C11:$R11,TRANSPOSE(EF_Tables!N$9:N$24))</f>
        <v>0</v>
      </c>
      <c r="H11" s="8" cm="1">
        <f t="array" ref="H11">SUMPRODUCT('2020 Disclosure'!$C11:$R11,TRANSPOSE(EF_Tables!O$9:O$24))</f>
        <v>0</v>
      </c>
      <c r="I11" s="8" cm="1">
        <f t="array" ref="I11">SUMPRODUCT('2020 Disclosure'!$C11:$R11,TRANSPOSE(EF_Tables!P$9:P$24))</f>
        <v>574455</v>
      </c>
      <c r="J11" s="8" cm="1">
        <f t="array" ref="J11">SUMPRODUCT('2020 Disclosure'!$C11:$R11,TRANSPOSE(EF_Tables!Q$9:Q$24))</f>
        <v>0</v>
      </c>
      <c r="K11" s="8" cm="1">
        <f t="array" ref="K11">SUMPRODUCT('2020 Disclosure'!$C11:$R11,TRANSPOSE(EF_Tables!R$9:R$24))</f>
        <v>0</v>
      </c>
      <c r="L11" s="8" cm="1">
        <f t="array" ref="L11">SUMPRODUCT('2020 Disclosure'!$C11:$R11,TRANSPOSE(EF_Tables!S$9:S$24))</f>
        <v>0</v>
      </c>
      <c r="M11" s="8">
        <f t="shared" si="0"/>
        <v>676603</v>
      </c>
      <c r="N11" s="142"/>
      <c r="O11" s="12">
        <f t="shared" si="1"/>
        <v>0</v>
      </c>
      <c r="P11" s="12">
        <f t="shared" si="2"/>
        <v>4.3301611136811392E-2</v>
      </c>
      <c r="Q11" s="12">
        <f t="shared" si="3"/>
        <v>0</v>
      </c>
      <c r="R11" s="12">
        <f t="shared" si="4"/>
        <v>0.10767022907081406</v>
      </c>
      <c r="S11" s="12">
        <f t="shared" si="5"/>
        <v>0</v>
      </c>
      <c r="T11" s="12">
        <f t="shared" si="6"/>
        <v>0</v>
      </c>
      <c r="U11" s="12">
        <f t="shared" si="7"/>
        <v>0.84902815979237456</v>
      </c>
      <c r="V11" s="12">
        <f t="shared" si="8"/>
        <v>0</v>
      </c>
      <c r="W11" s="12">
        <f t="shared" si="9"/>
        <v>0</v>
      </c>
      <c r="X11" s="12">
        <f t="shared" si="10"/>
        <v>0</v>
      </c>
      <c r="Y11" s="12">
        <f t="shared" si="11"/>
        <v>1</v>
      </c>
      <c r="Z11" s="10">
        <f>(EF_Tables!$C$38*O11/EF_Tables!$E$5+EF_Tables!$D$38*P11/EF_Tables!$E$9+EF_Tables!$E$38*Q11/EF_Tables!$E$14+EF_Tables!$F$38*S11/EF_Tables!$E$17+EF_Tables!$G$38*R11/EF_Tables!$E$21)/(1-EF_Tables!$C$29)/EF_Tables!$I$94 + (EF_Tables!$O$62*O11+EF_Tables!$P$62*P11+EF_Tables!$Q$62*Q11+EF_Tables!$R$62*S11)/(1-EF_Tables!$C$29)</f>
        <v>25.081270890923793</v>
      </c>
    </row>
    <row r="12" spans="1:26" x14ac:dyDescent="0.25">
      <c r="A12">
        <f>'2020 Disclosure'!A12</f>
        <v>23</v>
      </c>
      <c r="B12" t="str">
        <f>'2020 Disclosure'!B12</f>
        <v>Clark County PUD #1</v>
      </c>
      <c r="C12" s="8" cm="1">
        <f t="array" ref="C12">SUMPRODUCT('2020 Disclosure'!$C12:$R12,TRANSPOSE(EF_Tables!J$9:J$24))</f>
        <v>0</v>
      </c>
      <c r="D12" s="8" cm="1">
        <f t="array" ref="D12">SUMPRODUCT('2020 Disclosure'!$C12:$R12,TRANSPOSE(EF_Tables!K$9:K$24))</f>
        <v>1825997</v>
      </c>
      <c r="E12" s="8" cm="1">
        <f t="array" ref="E12">SUMPRODUCT('2020 Disclosure'!$C12:$R12,TRANSPOSE(EF_Tables!L$9:L$24))</f>
        <v>0</v>
      </c>
      <c r="F12" s="8" cm="1">
        <f t="array" ref="F12">SUMPRODUCT('2020 Disclosure'!$C12:$R12,TRANSPOSE(EF_Tables!M$9:M$24))</f>
        <v>301574</v>
      </c>
      <c r="G12" s="8" cm="1">
        <f t="array" ref="G12">SUMPRODUCT('2020 Disclosure'!$C12:$R12,TRANSPOSE(EF_Tables!N$9:N$24))</f>
        <v>0</v>
      </c>
      <c r="H12" s="8" cm="1">
        <f t="array" ref="H12">SUMPRODUCT('2020 Disclosure'!$C12:$R12,TRANSPOSE(EF_Tables!O$9:O$24))</f>
        <v>0</v>
      </c>
      <c r="I12" s="8" cm="1">
        <f t="array" ref="I12">SUMPRODUCT('2020 Disclosure'!$C12:$R12,TRANSPOSE(EF_Tables!P$9:P$24))</f>
        <v>2355224</v>
      </c>
      <c r="J12" s="8" cm="1">
        <f t="array" ref="J12">SUMPRODUCT('2020 Disclosure'!$C12:$R12,TRANSPOSE(EF_Tables!Q$9:Q$24))</f>
        <v>0</v>
      </c>
      <c r="K12" s="8" cm="1">
        <f t="array" ref="K12">SUMPRODUCT('2020 Disclosure'!$C12:$R12,TRANSPOSE(EF_Tables!R$9:R$24))</f>
        <v>140908</v>
      </c>
      <c r="L12" s="8" cm="1">
        <f t="array" ref="L12">SUMPRODUCT('2020 Disclosure'!$C12:$R12,TRANSPOSE(EF_Tables!S$9:S$24))</f>
        <v>0</v>
      </c>
      <c r="M12" s="8">
        <f t="shared" si="0"/>
        <v>4623703</v>
      </c>
      <c r="N12" s="142"/>
      <c r="O12" s="12">
        <f t="shared" si="1"/>
        <v>0</v>
      </c>
      <c r="P12" s="12">
        <f t="shared" si="2"/>
        <v>0.39492091079379449</v>
      </c>
      <c r="Q12" s="12">
        <f t="shared" si="3"/>
        <v>0</v>
      </c>
      <c r="R12" s="12">
        <f t="shared" si="4"/>
        <v>6.5223479968328418E-2</v>
      </c>
      <c r="S12" s="12">
        <f t="shared" si="5"/>
        <v>0</v>
      </c>
      <c r="T12" s="12">
        <f t="shared" si="6"/>
        <v>0</v>
      </c>
      <c r="U12" s="12">
        <f t="shared" si="7"/>
        <v>0.50938046842541573</v>
      </c>
      <c r="V12" s="12">
        <f t="shared" si="8"/>
        <v>0</v>
      </c>
      <c r="W12" s="12">
        <f t="shared" si="9"/>
        <v>3.0475140812461353E-2</v>
      </c>
      <c r="X12" s="12">
        <f t="shared" si="10"/>
        <v>0</v>
      </c>
      <c r="Y12" s="12">
        <f t="shared" si="11"/>
        <v>1</v>
      </c>
      <c r="Z12" s="10">
        <f>(EF_Tables!$C$38*O12/EF_Tables!$E$5+EF_Tables!$D$38*P12/EF_Tables!$E$9+EF_Tables!$E$38*Q12/EF_Tables!$E$14+EF_Tables!$F$38*S12/EF_Tables!$E$17+EF_Tables!$G$38*R12/EF_Tables!$E$21)/(1-EF_Tables!$C$29)/EF_Tables!$I$94 + (EF_Tables!$O$62*O12+EF_Tables!$P$62*P12+EF_Tables!$Q$62*Q12+EF_Tables!$R$62*S12)/(1-EF_Tables!$C$29)</f>
        <v>220.12172329007214</v>
      </c>
    </row>
    <row r="13" spans="1:26" x14ac:dyDescent="0.25">
      <c r="A13">
        <f>'2020 Disclosure'!A13</f>
        <v>26</v>
      </c>
      <c r="B13" t="str">
        <f>'2020 Disclosure'!B13</f>
        <v>Clearwater Power (WA)</v>
      </c>
      <c r="C13" s="8" cm="1">
        <f t="array" ref="C13">SUMPRODUCT('2020 Disclosure'!$C13:$R13,TRANSPOSE(EF_Tables!J$9:J$24))</f>
        <v>0</v>
      </c>
      <c r="D13" s="8" cm="1">
        <f t="array" ref="D13">SUMPRODUCT('2020 Disclosure'!$C13:$R13,TRANSPOSE(EF_Tables!K$9:K$24))</f>
        <v>970</v>
      </c>
      <c r="E13" s="8" cm="1">
        <f t="array" ref="E13">SUMPRODUCT('2020 Disclosure'!$C13:$R13,TRANSPOSE(EF_Tables!L$9:L$24))</f>
        <v>0</v>
      </c>
      <c r="F13" s="8" cm="1">
        <f t="array" ref="F13">SUMPRODUCT('2020 Disclosure'!$C13:$R13,TRANSPOSE(EF_Tables!M$9:M$24))</f>
        <v>2404</v>
      </c>
      <c r="G13" s="8" cm="1">
        <f t="array" ref="G13">SUMPRODUCT('2020 Disclosure'!$C13:$R13,TRANSPOSE(EF_Tables!N$9:N$24))</f>
        <v>0</v>
      </c>
      <c r="H13" s="8" cm="1">
        <f t="array" ref="H13">SUMPRODUCT('2020 Disclosure'!$C13:$R13,TRANSPOSE(EF_Tables!O$9:O$24))</f>
        <v>0</v>
      </c>
      <c r="I13" s="8" cm="1">
        <f t="array" ref="I13">SUMPRODUCT('2020 Disclosure'!$C13:$R13,TRANSPOSE(EF_Tables!P$9:P$24))</f>
        <v>18639</v>
      </c>
      <c r="J13" s="8" cm="1">
        <f t="array" ref="J13">SUMPRODUCT('2020 Disclosure'!$C13:$R13,TRANSPOSE(EF_Tables!Q$9:Q$24))</f>
        <v>0</v>
      </c>
      <c r="K13" s="8" cm="1">
        <f t="array" ref="K13">SUMPRODUCT('2020 Disclosure'!$C13:$R13,TRANSPOSE(EF_Tables!R$9:R$24))</f>
        <v>0</v>
      </c>
      <c r="L13" s="8" cm="1">
        <f t="array" ref="L13">SUMPRODUCT('2020 Disclosure'!$C13:$R13,TRANSPOSE(EF_Tables!S$9:S$24))</f>
        <v>0</v>
      </c>
      <c r="M13" s="8">
        <f t="shared" si="0"/>
        <v>22013</v>
      </c>
      <c r="N13" s="142"/>
      <c r="O13" s="12">
        <f t="shared" si="1"/>
        <v>0</v>
      </c>
      <c r="P13" s="12">
        <f t="shared" si="2"/>
        <v>4.4064870758188344E-2</v>
      </c>
      <c r="Q13" s="12">
        <f t="shared" si="3"/>
        <v>0</v>
      </c>
      <c r="R13" s="12">
        <f t="shared" si="4"/>
        <v>0.10920819515740698</v>
      </c>
      <c r="S13" s="12">
        <f t="shared" si="5"/>
        <v>0</v>
      </c>
      <c r="T13" s="12">
        <f t="shared" si="6"/>
        <v>0</v>
      </c>
      <c r="U13" s="12">
        <f t="shared" si="7"/>
        <v>0.84672693408440469</v>
      </c>
      <c r="V13" s="12">
        <f t="shared" si="8"/>
        <v>0</v>
      </c>
      <c r="W13" s="12">
        <f t="shared" si="9"/>
        <v>0</v>
      </c>
      <c r="X13" s="12">
        <f t="shared" si="10"/>
        <v>0</v>
      </c>
      <c r="Y13" s="12">
        <f t="shared" si="11"/>
        <v>1</v>
      </c>
      <c r="Z13" s="10">
        <f>(EF_Tables!$C$38*O13/EF_Tables!$E$5+EF_Tables!$D$38*P13/EF_Tables!$E$9+EF_Tables!$E$38*Q13/EF_Tables!$E$14+EF_Tables!$F$38*S13/EF_Tables!$E$17+EF_Tables!$G$38*R13/EF_Tables!$E$21)/(1-EF_Tables!$C$29)/EF_Tables!$I$94 + (EF_Tables!$O$62*O13+EF_Tables!$P$62*P13+EF_Tables!$Q$62*Q13+EF_Tables!$R$62*S13)/(1-EF_Tables!$C$29)</f>
        <v>25.519982008299429</v>
      </c>
    </row>
    <row r="14" spans="1:26" x14ac:dyDescent="0.25">
      <c r="A14">
        <f>'2020 Disclosure'!A14</f>
        <v>30</v>
      </c>
      <c r="B14" t="str">
        <f>'2020 Disclosure'!B14</f>
        <v>Columbia Rural Electric Assn (WA)</v>
      </c>
      <c r="C14" s="8" cm="1">
        <f t="array" ref="C14">SUMPRODUCT('2020 Disclosure'!$C14:$R14,TRANSPOSE(EF_Tables!J$9:J$24))</f>
        <v>0</v>
      </c>
      <c r="D14" s="8" cm="1">
        <f t="array" ref="D14">SUMPRODUCT('2020 Disclosure'!$C14:$R14,TRANSPOSE(EF_Tables!K$9:K$24))</f>
        <v>48142</v>
      </c>
      <c r="E14" s="8" cm="1">
        <f t="array" ref="E14">SUMPRODUCT('2020 Disclosure'!$C14:$R14,TRANSPOSE(EF_Tables!L$9:L$24))</f>
        <v>0</v>
      </c>
      <c r="F14" s="8" cm="1">
        <f t="array" ref="F14">SUMPRODUCT('2020 Disclosure'!$C14:$R14,TRANSPOSE(EF_Tables!M$9:M$24))</f>
        <v>37494</v>
      </c>
      <c r="G14" s="8" cm="1">
        <f t="array" ref="G14">SUMPRODUCT('2020 Disclosure'!$C14:$R14,TRANSPOSE(EF_Tables!N$9:N$24))</f>
        <v>0</v>
      </c>
      <c r="H14" s="8" cm="1">
        <f t="array" ref="H14">SUMPRODUCT('2020 Disclosure'!$C14:$R14,TRANSPOSE(EF_Tables!O$9:O$24))</f>
        <v>0</v>
      </c>
      <c r="I14" s="8" cm="1">
        <f t="array" ref="I14">SUMPRODUCT('2020 Disclosure'!$C14:$R14,TRANSPOSE(EF_Tables!P$9:P$24))</f>
        <v>290733</v>
      </c>
      <c r="J14" s="8" cm="1">
        <f t="array" ref="J14">SUMPRODUCT('2020 Disclosure'!$C14:$R14,TRANSPOSE(EF_Tables!Q$9:Q$24))</f>
        <v>0</v>
      </c>
      <c r="K14" s="8" cm="1">
        <f t="array" ref="K14">SUMPRODUCT('2020 Disclosure'!$C14:$R14,TRANSPOSE(EF_Tables!R$9:R$24))</f>
        <v>0</v>
      </c>
      <c r="L14" s="8" cm="1">
        <f t="array" ref="L14">SUMPRODUCT('2020 Disclosure'!$C14:$R14,TRANSPOSE(EF_Tables!S$9:S$24))</f>
        <v>0</v>
      </c>
      <c r="M14" s="8">
        <f t="shared" si="0"/>
        <v>376369</v>
      </c>
      <c r="N14" s="142"/>
      <c r="O14" s="12">
        <f t="shared" si="1"/>
        <v>0</v>
      </c>
      <c r="P14" s="12">
        <f t="shared" si="2"/>
        <v>0.12791170367378824</v>
      </c>
      <c r="Q14" s="12">
        <f t="shared" si="3"/>
        <v>0</v>
      </c>
      <c r="R14" s="12">
        <f t="shared" si="4"/>
        <v>9.9620319420568648E-2</v>
      </c>
      <c r="S14" s="12">
        <f t="shared" si="5"/>
        <v>0</v>
      </c>
      <c r="T14" s="12">
        <f t="shared" si="6"/>
        <v>0</v>
      </c>
      <c r="U14" s="12">
        <f t="shared" si="7"/>
        <v>0.77246797690564317</v>
      </c>
      <c r="V14" s="12">
        <f t="shared" si="8"/>
        <v>0</v>
      </c>
      <c r="W14" s="12">
        <f t="shared" si="9"/>
        <v>0</v>
      </c>
      <c r="X14" s="12">
        <f t="shared" si="10"/>
        <v>0</v>
      </c>
      <c r="Y14" s="12">
        <f t="shared" si="11"/>
        <v>1</v>
      </c>
      <c r="Z14" s="10">
        <f>(EF_Tables!$C$38*O14/EF_Tables!$E$5+EF_Tables!$D$38*P14/EF_Tables!$E$9+EF_Tables!$E$38*Q14/EF_Tables!$E$14+EF_Tables!$F$38*S14/EF_Tables!$E$17+EF_Tables!$G$38*R14/EF_Tables!$E$21)/(1-EF_Tables!$C$29)/EF_Tables!$I$94 + (EF_Tables!$O$62*O14+EF_Tables!$P$62*P14+EF_Tables!$Q$62*Q14+EF_Tables!$R$62*S14)/(1-EF_Tables!$C$29)</f>
        <v>72.034182576675192</v>
      </c>
    </row>
    <row r="15" spans="1:26" x14ac:dyDescent="0.25">
      <c r="A15">
        <f>'2020 Disclosure'!A15</f>
        <v>32</v>
      </c>
      <c r="B15" t="str">
        <f>'2020 Disclosure'!B15</f>
        <v>Coulee Dam, Town of</v>
      </c>
      <c r="C15" s="8" cm="1">
        <f t="array" ref="C15">SUMPRODUCT('2020 Disclosure'!$C15:$R15,TRANSPOSE(EF_Tables!J$9:J$24))</f>
        <v>0</v>
      </c>
      <c r="D15" s="8" cm="1">
        <f t="array" ref="D15">SUMPRODUCT('2020 Disclosure'!$C15:$R15,TRANSPOSE(EF_Tables!K$9:K$24))</f>
        <v>746</v>
      </c>
      <c r="E15" s="8" cm="1">
        <f t="array" ref="E15">SUMPRODUCT('2020 Disclosure'!$C15:$R15,TRANSPOSE(EF_Tables!L$9:L$24))</f>
        <v>0</v>
      </c>
      <c r="F15" s="8" cm="1">
        <f t="array" ref="F15">SUMPRODUCT('2020 Disclosure'!$C15:$R15,TRANSPOSE(EF_Tables!M$9:M$24))</f>
        <v>1856</v>
      </c>
      <c r="G15" s="8" cm="1">
        <f t="array" ref="G15">SUMPRODUCT('2020 Disclosure'!$C15:$R15,TRANSPOSE(EF_Tables!N$9:N$24))</f>
        <v>0</v>
      </c>
      <c r="H15" s="8" cm="1">
        <f t="array" ref="H15">SUMPRODUCT('2020 Disclosure'!$C15:$R15,TRANSPOSE(EF_Tables!O$9:O$24))</f>
        <v>0</v>
      </c>
      <c r="I15" s="8" cm="1">
        <f t="array" ref="I15">SUMPRODUCT('2020 Disclosure'!$C15:$R15,TRANSPOSE(EF_Tables!P$9:P$24))</f>
        <v>14392</v>
      </c>
      <c r="J15" s="8" cm="1">
        <f t="array" ref="J15">SUMPRODUCT('2020 Disclosure'!$C15:$R15,TRANSPOSE(EF_Tables!Q$9:Q$24))</f>
        <v>0</v>
      </c>
      <c r="K15" s="8" cm="1">
        <f t="array" ref="K15">SUMPRODUCT('2020 Disclosure'!$C15:$R15,TRANSPOSE(EF_Tables!R$9:R$24))</f>
        <v>0</v>
      </c>
      <c r="L15" s="8" cm="1">
        <f t="array" ref="L15">SUMPRODUCT('2020 Disclosure'!$C15:$R15,TRANSPOSE(EF_Tables!S$9:S$24))</f>
        <v>0</v>
      </c>
      <c r="M15" s="8">
        <f t="shared" si="0"/>
        <v>16994</v>
      </c>
      <c r="N15" s="142"/>
      <c r="O15" s="12">
        <f t="shared" si="1"/>
        <v>0</v>
      </c>
      <c r="P15" s="12">
        <f t="shared" si="2"/>
        <v>4.3897846298693657E-2</v>
      </c>
      <c r="Q15" s="12">
        <f t="shared" si="3"/>
        <v>0</v>
      </c>
      <c r="R15" s="12">
        <f t="shared" si="4"/>
        <v>0.10921501706484642</v>
      </c>
      <c r="S15" s="12">
        <f t="shared" si="5"/>
        <v>0</v>
      </c>
      <c r="T15" s="12">
        <f t="shared" si="6"/>
        <v>0</v>
      </c>
      <c r="U15" s="12">
        <f t="shared" si="7"/>
        <v>0.84688713663645998</v>
      </c>
      <c r="V15" s="12">
        <f t="shared" si="8"/>
        <v>0</v>
      </c>
      <c r="W15" s="12">
        <f t="shared" si="9"/>
        <v>0</v>
      </c>
      <c r="X15" s="12">
        <f t="shared" si="10"/>
        <v>0</v>
      </c>
      <c r="Y15" s="12">
        <f t="shared" si="11"/>
        <v>1</v>
      </c>
      <c r="Z15" s="10">
        <f>(EF_Tables!$C$38*O15/EF_Tables!$E$5+EF_Tables!$D$38*P15/EF_Tables!$E$9+EF_Tables!$E$38*Q15/EF_Tables!$E$14+EF_Tables!$F$38*S15/EF_Tables!$E$17+EF_Tables!$G$38*R15/EF_Tables!$E$21)/(1-EF_Tables!$C$29)/EF_Tables!$I$94 + (EF_Tables!$O$62*O15+EF_Tables!$P$62*P15+EF_Tables!$Q$62*Q15+EF_Tables!$R$62*S15)/(1-EF_Tables!$C$29)</f>
        <v>25.427209338208456</v>
      </c>
    </row>
    <row r="16" spans="1:26" x14ac:dyDescent="0.25">
      <c r="A16">
        <f>'2020 Disclosure'!A16</f>
        <v>33</v>
      </c>
      <c r="B16" t="str">
        <f>'2020 Disclosure'!B16</f>
        <v>Cowlitz County PUD #1</v>
      </c>
      <c r="C16" s="8" cm="1">
        <f t="array" ref="C16">SUMPRODUCT('2020 Disclosure'!$C16:$R16,TRANSPOSE(EF_Tables!J$9:J$24))</f>
        <v>127</v>
      </c>
      <c r="D16" s="8" cm="1">
        <f t="array" ref="D16">SUMPRODUCT('2020 Disclosure'!$C16:$R16,TRANSPOSE(EF_Tables!K$9:K$24))</f>
        <v>438585</v>
      </c>
      <c r="E16" s="8" cm="1">
        <f t="array" ref="E16">SUMPRODUCT('2020 Disclosure'!$C16:$R16,TRANSPOSE(EF_Tables!L$9:L$24))</f>
        <v>2622</v>
      </c>
      <c r="F16" s="8" cm="1">
        <f t="array" ref="F16">SUMPRODUCT('2020 Disclosure'!$C16:$R16,TRANSPOSE(EF_Tables!M$9:M$24))</f>
        <v>387284</v>
      </c>
      <c r="G16" s="8" cm="1">
        <f t="array" ref="G16">SUMPRODUCT('2020 Disclosure'!$C16:$R16,TRANSPOSE(EF_Tables!N$9:N$24))</f>
        <v>67647</v>
      </c>
      <c r="H16" s="8" cm="1">
        <f t="array" ref="H16">SUMPRODUCT('2020 Disclosure'!$C16:$R16,TRANSPOSE(EF_Tables!O$9:O$24))</f>
        <v>1151</v>
      </c>
      <c r="I16" s="8" cm="1">
        <f t="array" ref="I16">SUMPRODUCT('2020 Disclosure'!$C16:$R16,TRANSPOSE(EF_Tables!P$9:P$24))</f>
        <v>3156681</v>
      </c>
      <c r="J16" s="8" cm="1">
        <f t="array" ref="J16">SUMPRODUCT('2020 Disclosure'!$C16:$R16,TRANSPOSE(EF_Tables!Q$9:Q$24))</f>
        <v>0</v>
      </c>
      <c r="K16" s="8" cm="1">
        <f t="array" ref="K16">SUMPRODUCT('2020 Disclosure'!$C16:$R16,TRANSPOSE(EF_Tables!R$9:R$24))</f>
        <v>348336</v>
      </c>
      <c r="L16" s="8" cm="1">
        <f t="array" ref="L16">SUMPRODUCT('2020 Disclosure'!$C16:$R16,TRANSPOSE(EF_Tables!S$9:S$24))</f>
        <v>558</v>
      </c>
      <c r="M16" s="8">
        <f t="shared" si="0"/>
        <v>4402991</v>
      </c>
      <c r="N16" s="142"/>
      <c r="O16" s="12">
        <f t="shared" si="1"/>
        <v>2.8844028979391508E-5</v>
      </c>
      <c r="P16" s="12">
        <f t="shared" si="2"/>
        <v>9.9610696456113576E-2</v>
      </c>
      <c r="Q16" s="12">
        <f t="shared" si="3"/>
        <v>5.955042833383034E-4</v>
      </c>
      <c r="R16" s="12">
        <f t="shared" si="4"/>
        <v>8.7959298576808356E-2</v>
      </c>
      <c r="S16" s="12">
        <f t="shared" si="5"/>
        <v>1.5363874239125176E-2</v>
      </c>
      <c r="T16" s="12">
        <f t="shared" si="6"/>
        <v>2.6141320752188683E-4</v>
      </c>
      <c r="U16" s="12">
        <f t="shared" si="7"/>
        <v>0.7169401436432643</v>
      </c>
      <c r="V16" s="12">
        <f t="shared" si="8"/>
        <v>0</v>
      </c>
      <c r="W16" s="12">
        <f t="shared" si="9"/>
        <v>7.9113493532010401E-2</v>
      </c>
      <c r="X16" s="12">
        <f t="shared" si="10"/>
        <v>1.2673203283858632E-4</v>
      </c>
      <c r="Y16" s="12">
        <f t="shared" si="11"/>
        <v>1</v>
      </c>
      <c r="Z16" s="10">
        <f>(EF_Tables!$C$38*O16/EF_Tables!$E$5+EF_Tables!$D$38*P16/EF_Tables!$E$9+EF_Tables!$E$38*Q16/EF_Tables!$E$14+EF_Tables!$F$38*S16/EF_Tables!$E$17+EF_Tables!$G$38*R16/EF_Tables!$E$21)/(1-EF_Tables!$C$29)/EF_Tables!$I$94 + (EF_Tables!$O$62*O16+EF_Tables!$P$62*P16+EF_Tables!$Q$62*Q16+EF_Tables!$R$62*S16)/(1-EF_Tables!$C$29)</f>
        <v>57.934097671737831</v>
      </c>
    </row>
    <row r="17" spans="1:26" x14ac:dyDescent="0.25">
      <c r="A17">
        <f>'2020 Disclosure'!A17</f>
        <v>35</v>
      </c>
      <c r="B17" t="str">
        <f>'2020 Disclosure'!B17</f>
        <v>Douglas County PUD #1</v>
      </c>
      <c r="C17" s="8" cm="1">
        <f t="array" ref="C17">SUMPRODUCT('2020 Disclosure'!$C17:$R17,TRANSPOSE(EF_Tables!J$9:J$24))</f>
        <v>1</v>
      </c>
      <c r="D17" s="8" cm="1">
        <f t="array" ref="D17">SUMPRODUCT('2020 Disclosure'!$C17:$R17,TRANSPOSE(EF_Tables!K$9:K$24))</f>
        <v>266738</v>
      </c>
      <c r="E17" s="8" cm="1">
        <f t="array" ref="E17">SUMPRODUCT('2020 Disclosure'!$C17:$R17,TRANSPOSE(EF_Tables!L$9:L$24))</f>
        <v>656</v>
      </c>
      <c r="F17" s="8" cm="1">
        <f t="array" ref="F17">SUMPRODUCT('2020 Disclosure'!$C17:$R17,TRANSPOSE(EF_Tables!M$9:M$24))</f>
        <v>0</v>
      </c>
      <c r="G17" s="8" cm="1">
        <f t="array" ref="G17">SUMPRODUCT('2020 Disclosure'!$C17:$R17,TRANSPOSE(EF_Tables!N$9:N$24))</f>
        <v>0</v>
      </c>
      <c r="H17" s="8" cm="1">
        <f t="array" ref="H17">SUMPRODUCT('2020 Disclosure'!$C17:$R17,TRANSPOSE(EF_Tables!O$9:O$24))</f>
        <v>0</v>
      </c>
      <c r="I17" s="8" cm="1">
        <f t="array" ref="I17">SUMPRODUCT('2020 Disclosure'!$C17:$R17,TRANSPOSE(EF_Tables!P$9:P$24))</f>
        <v>741599</v>
      </c>
      <c r="J17" s="8" cm="1">
        <f t="array" ref="J17">SUMPRODUCT('2020 Disclosure'!$C17:$R17,TRANSPOSE(EF_Tables!Q$9:Q$24))</f>
        <v>0</v>
      </c>
      <c r="K17" s="8" cm="1">
        <f t="array" ref="K17">SUMPRODUCT('2020 Disclosure'!$C17:$R17,TRANSPOSE(EF_Tables!R$9:R$24))</f>
        <v>0</v>
      </c>
      <c r="L17" s="8" cm="1">
        <f t="array" ref="L17">SUMPRODUCT('2020 Disclosure'!$C17:$R17,TRANSPOSE(EF_Tables!S$9:S$24))</f>
        <v>292</v>
      </c>
      <c r="M17" s="8">
        <f t="shared" si="0"/>
        <v>1009286</v>
      </c>
      <c r="N17" s="142"/>
      <c r="O17" s="12">
        <f t="shared" si="1"/>
        <v>9.9079943643328062E-7</v>
      </c>
      <c r="P17" s="12">
        <f t="shared" si="2"/>
        <v>0.26428386007534038</v>
      </c>
      <c r="Q17" s="12">
        <f t="shared" si="3"/>
        <v>6.4996443030023202E-4</v>
      </c>
      <c r="R17" s="12">
        <f t="shared" si="4"/>
        <v>0</v>
      </c>
      <c r="S17" s="12">
        <f t="shared" si="5"/>
        <v>0</v>
      </c>
      <c r="T17" s="12">
        <f t="shared" si="6"/>
        <v>0</v>
      </c>
      <c r="U17" s="12">
        <f t="shared" si="7"/>
        <v>0.7347758712594844</v>
      </c>
      <c r="V17" s="12">
        <f t="shared" si="8"/>
        <v>0</v>
      </c>
      <c r="W17" s="12">
        <f t="shared" si="9"/>
        <v>0</v>
      </c>
      <c r="X17" s="12">
        <f t="shared" si="10"/>
        <v>2.893134354385179E-4</v>
      </c>
      <c r="Y17" s="12">
        <f t="shared" si="11"/>
        <v>1</v>
      </c>
      <c r="Z17" s="10">
        <f>(EF_Tables!$C$38*O17/EF_Tables!$E$5+EF_Tables!$D$38*P17/EF_Tables!$E$9+EF_Tables!$E$38*Q17/EF_Tables!$E$14+EF_Tables!$F$38*S17/EF_Tables!$E$17+EF_Tables!$G$38*R17/EF_Tables!$E$21)/(1-EF_Tables!$C$29)/EF_Tables!$I$94 + (EF_Tables!$O$62*O17+EF_Tables!$P$62*P17+EF_Tables!$Q$62*Q17+EF_Tables!$R$62*S17)/(1-EF_Tables!$C$29)</f>
        <v>147.62242766554354</v>
      </c>
    </row>
    <row r="18" spans="1:26" x14ac:dyDescent="0.25">
      <c r="A18">
        <f>'2020 Disclosure'!A18</f>
        <v>38</v>
      </c>
      <c r="B18" t="str">
        <f>'2020 Disclosure'!B18</f>
        <v>Eatonville Electric Department</v>
      </c>
      <c r="C18" s="8" cm="1">
        <f t="array" ref="C18">SUMPRODUCT('2020 Disclosure'!$C18:$R18,TRANSPOSE(EF_Tables!J$9:J$24))</f>
        <v>0</v>
      </c>
      <c r="D18" s="8" cm="1">
        <f t="array" ref="D18">SUMPRODUCT('2020 Disclosure'!$C18:$R18,TRANSPOSE(EF_Tables!K$9:K$24))</f>
        <v>1220</v>
      </c>
      <c r="E18" s="8" cm="1">
        <f t="array" ref="E18">SUMPRODUCT('2020 Disclosure'!$C18:$R18,TRANSPOSE(EF_Tables!L$9:L$24))</f>
        <v>0</v>
      </c>
      <c r="F18" s="8" cm="1">
        <f t="array" ref="F18">SUMPRODUCT('2020 Disclosure'!$C18:$R18,TRANSPOSE(EF_Tables!M$9:M$24))</f>
        <v>3030</v>
      </c>
      <c r="G18" s="8" cm="1">
        <f t="array" ref="G18">SUMPRODUCT('2020 Disclosure'!$C18:$R18,TRANSPOSE(EF_Tables!N$9:N$24))</f>
        <v>0</v>
      </c>
      <c r="H18" s="8" cm="1">
        <f t="array" ref="H18">SUMPRODUCT('2020 Disclosure'!$C18:$R18,TRANSPOSE(EF_Tables!O$9:O$24))</f>
        <v>0</v>
      </c>
      <c r="I18" s="8" cm="1">
        <f t="array" ref="I18">SUMPRODUCT('2020 Disclosure'!$C18:$R18,TRANSPOSE(EF_Tables!P$9:P$24))</f>
        <v>23494</v>
      </c>
      <c r="J18" s="8" cm="1">
        <f t="array" ref="J18">SUMPRODUCT('2020 Disclosure'!$C18:$R18,TRANSPOSE(EF_Tables!Q$9:Q$24))</f>
        <v>0</v>
      </c>
      <c r="K18" s="8" cm="1">
        <f t="array" ref="K18">SUMPRODUCT('2020 Disclosure'!$C18:$R18,TRANSPOSE(EF_Tables!R$9:R$24))</f>
        <v>0</v>
      </c>
      <c r="L18" s="8" cm="1">
        <f t="array" ref="L18">SUMPRODUCT('2020 Disclosure'!$C18:$R18,TRANSPOSE(EF_Tables!S$9:S$24))</f>
        <v>0</v>
      </c>
      <c r="M18" s="8">
        <f t="shared" si="0"/>
        <v>27744</v>
      </c>
      <c r="N18" s="142"/>
      <c r="O18" s="12">
        <f t="shared" si="1"/>
        <v>0</v>
      </c>
      <c r="P18" s="12">
        <f t="shared" si="2"/>
        <v>4.3973471741637835E-2</v>
      </c>
      <c r="Q18" s="12">
        <f t="shared" si="3"/>
        <v>0</v>
      </c>
      <c r="R18" s="12">
        <f t="shared" si="4"/>
        <v>0.10921280276816608</v>
      </c>
      <c r="S18" s="12">
        <f t="shared" si="5"/>
        <v>0</v>
      </c>
      <c r="T18" s="12">
        <f t="shared" si="6"/>
        <v>0</v>
      </c>
      <c r="U18" s="12">
        <f t="shared" si="7"/>
        <v>0.84681372549019607</v>
      </c>
      <c r="V18" s="12">
        <f t="shared" si="8"/>
        <v>0</v>
      </c>
      <c r="W18" s="12">
        <f t="shared" si="9"/>
        <v>0</v>
      </c>
      <c r="X18" s="12">
        <f t="shared" si="10"/>
        <v>0</v>
      </c>
      <c r="Y18" s="12">
        <f t="shared" si="11"/>
        <v>1</v>
      </c>
      <c r="Z18" s="10">
        <f>(EF_Tables!$C$38*O18/EF_Tables!$E$5+EF_Tables!$D$38*P18/EF_Tables!$E$9+EF_Tables!$E$38*Q18/EF_Tables!$E$14+EF_Tables!$F$38*S18/EF_Tables!$E$17+EF_Tables!$G$38*R18/EF_Tables!$E$21)/(1-EF_Tables!$C$29)/EF_Tables!$I$94 + (EF_Tables!$O$62*O18+EF_Tables!$P$62*P18+EF_Tables!$Q$62*Q18+EF_Tables!$R$62*S18)/(1-EF_Tables!$C$29)</f>
        <v>25.469223235978411</v>
      </c>
    </row>
    <row r="19" spans="1:26" x14ac:dyDescent="0.25">
      <c r="A19">
        <f>'2020 Disclosure'!A19</f>
        <v>39</v>
      </c>
      <c r="B19" t="str">
        <f>'2020 Disclosure'!B19</f>
        <v>Elmhurst Mutual Power &amp; Light</v>
      </c>
      <c r="C19" s="8" cm="1">
        <f t="array" ref="C19">SUMPRODUCT('2020 Disclosure'!$C19:$R19,TRANSPOSE(EF_Tables!J$9:J$24))</f>
        <v>0</v>
      </c>
      <c r="D19" s="8" cm="1">
        <f t="array" ref="D19">SUMPRODUCT('2020 Disclosure'!$C19:$R19,TRANSPOSE(EF_Tables!K$9:K$24))</f>
        <v>12354</v>
      </c>
      <c r="E19" s="8" cm="1">
        <f t="array" ref="E19">SUMPRODUCT('2020 Disclosure'!$C19:$R19,TRANSPOSE(EF_Tables!L$9:L$24))</f>
        <v>0</v>
      </c>
      <c r="F19" s="8" cm="1">
        <f t="array" ref="F19">SUMPRODUCT('2020 Disclosure'!$C19:$R19,TRANSPOSE(EF_Tables!M$9:M$24))</f>
        <v>30719</v>
      </c>
      <c r="G19" s="8" cm="1">
        <f t="array" ref="G19">SUMPRODUCT('2020 Disclosure'!$C19:$R19,TRANSPOSE(EF_Tables!N$9:N$24))</f>
        <v>0</v>
      </c>
      <c r="H19" s="8" cm="1">
        <f t="array" ref="H19">SUMPRODUCT('2020 Disclosure'!$C19:$R19,TRANSPOSE(EF_Tables!O$9:O$24))</f>
        <v>0</v>
      </c>
      <c r="I19" s="8" cm="1">
        <f t="array" ref="I19">SUMPRODUCT('2020 Disclosure'!$C19:$R19,TRANSPOSE(EF_Tables!P$9:P$24))</f>
        <v>238201</v>
      </c>
      <c r="J19" s="8" cm="1">
        <f t="array" ref="J19">SUMPRODUCT('2020 Disclosure'!$C19:$R19,TRANSPOSE(EF_Tables!Q$9:Q$24))</f>
        <v>0</v>
      </c>
      <c r="K19" s="8" cm="1">
        <f t="array" ref="K19">SUMPRODUCT('2020 Disclosure'!$C19:$R19,TRANSPOSE(EF_Tables!R$9:R$24))</f>
        <v>0</v>
      </c>
      <c r="L19" s="8" cm="1">
        <f t="array" ref="L19">SUMPRODUCT('2020 Disclosure'!$C19:$R19,TRANSPOSE(EF_Tables!S$9:S$24))</f>
        <v>0</v>
      </c>
      <c r="M19" s="8">
        <f t="shared" si="0"/>
        <v>281274</v>
      </c>
      <c r="N19" s="142"/>
      <c r="O19" s="12">
        <f t="shared" si="1"/>
        <v>0</v>
      </c>
      <c r="P19" s="12">
        <f t="shared" si="2"/>
        <v>4.3921585358049443E-2</v>
      </c>
      <c r="Q19" s="12">
        <f t="shared" si="3"/>
        <v>0</v>
      </c>
      <c r="R19" s="12">
        <f t="shared" si="4"/>
        <v>0.10921379153423352</v>
      </c>
      <c r="S19" s="12">
        <f t="shared" si="5"/>
        <v>0</v>
      </c>
      <c r="T19" s="12">
        <f t="shared" si="6"/>
        <v>0</v>
      </c>
      <c r="U19" s="12">
        <f t="shared" si="7"/>
        <v>0.84686462310771704</v>
      </c>
      <c r="V19" s="12">
        <f t="shared" si="8"/>
        <v>0</v>
      </c>
      <c r="W19" s="12">
        <f t="shared" si="9"/>
        <v>0</v>
      </c>
      <c r="X19" s="12">
        <f t="shared" si="10"/>
        <v>0</v>
      </c>
      <c r="Y19" s="12">
        <f t="shared" si="11"/>
        <v>1</v>
      </c>
      <c r="Z19" s="10">
        <f>(EF_Tables!$C$38*O19/EF_Tables!$E$5+EF_Tables!$D$38*P19/EF_Tables!$E$9+EF_Tables!$E$38*Q19/EF_Tables!$E$14+EF_Tables!$F$38*S19/EF_Tables!$E$17+EF_Tables!$G$38*R19/EF_Tables!$E$21)/(1-EF_Tables!$C$29)/EF_Tables!$I$94 + (EF_Tables!$O$62*O19+EF_Tables!$P$62*P19+EF_Tables!$Q$62*Q19+EF_Tables!$R$62*S19)/(1-EF_Tables!$C$29)</f>
        <v>25.440392639205143</v>
      </c>
    </row>
    <row r="20" spans="1:26" x14ac:dyDescent="0.25">
      <c r="A20">
        <f>'2020 Disclosure'!A20</f>
        <v>41</v>
      </c>
      <c r="B20" t="str">
        <f>'2020 Disclosure'!B20</f>
        <v>Ellensburg Electric Division</v>
      </c>
      <c r="C20" s="8" cm="1">
        <f t="array" ref="C20">SUMPRODUCT('2020 Disclosure'!$C20:$R20,TRANSPOSE(EF_Tables!J$9:J$24))</f>
        <v>0</v>
      </c>
      <c r="D20" s="8" cm="1">
        <f t="array" ref="D20">SUMPRODUCT('2020 Disclosure'!$C20:$R20,TRANSPOSE(EF_Tables!K$9:K$24))</f>
        <v>8858</v>
      </c>
      <c r="E20" s="8" cm="1">
        <f t="array" ref="E20">SUMPRODUCT('2020 Disclosure'!$C20:$R20,TRANSPOSE(EF_Tables!L$9:L$24))</f>
        <v>0</v>
      </c>
      <c r="F20" s="8" cm="1">
        <f t="array" ref="F20">SUMPRODUCT('2020 Disclosure'!$C20:$R20,TRANSPOSE(EF_Tables!M$9:M$24))</f>
        <v>22027</v>
      </c>
      <c r="G20" s="8" cm="1">
        <f t="array" ref="G20">SUMPRODUCT('2020 Disclosure'!$C20:$R20,TRANSPOSE(EF_Tables!N$9:N$24))</f>
        <v>0</v>
      </c>
      <c r="H20" s="8" cm="1">
        <f t="array" ref="H20">SUMPRODUCT('2020 Disclosure'!$C20:$R20,TRANSPOSE(EF_Tables!O$9:O$24))</f>
        <v>0</v>
      </c>
      <c r="I20" s="8" cm="1">
        <f t="array" ref="I20">SUMPRODUCT('2020 Disclosure'!$C20:$R20,TRANSPOSE(EF_Tables!P$9:P$24))</f>
        <v>170796</v>
      </c>
      <c r="J20" s="8" cm="1">
        <f t="array" ref="J20">SUMPRODUCT('2020 Disclosure'!$C20:$R20,TRANSPOSE(EF_Tables!Q$9:Q$24))</f>
        <v>0</v>
      </c>
      <c r="K20" s="8" cm="1">
        <f t="array" ref="K20">SUMPRODUCT('2020 Disclosure'!$C20:$R20,TRANSPOSE(EF_Tables!R$9:R$24))</f>
        <v>0</v>
      </c>
      <c r="L20" s="8" cm="1">
        <f t="array" ref="L20">SUMPRODUCT('2020 Disclosure'!$C20:$R20,TRANSPOSE(EF_Tables!S$9:S$24))</f>
        <v>0</v>
      </c>
      <c r="M20" s="8">
        <f t="shared" si="0"/>
        <v>201681</v>
      </c>
      <c r="N20" s="142"/>
      <c r="O20" s="12">
        <f t="shared" si="1"/>
        <v>0</v>
      </c>
      <c r="P20" s="12">
        <f t="shared" si="2"/>
        <v>4.3920845295293061E-2</v>
      </c>
      <c r="Q20" s="12">
        <f t="shared" si="3"/>
        <v>0</v>
      </c>
      <c r="R20" s="12">
        <f t="shared" si="4"/>
        <v>0.10921703085565819</v>
      </c>
      <c r="S20" s="12">
        <f t="shared" si="5"/>
        <v>0</v>
      </c>
      <c r="T20" s="12">
        <f t="shared" si="6"/>
        <v>0</v>
      </c>
      <c r="U20" s="12">
        <f t="shared" si="7"/>
        <v>0.8468621238490488</v>
      </c>
      <c r="V20" s="12">
        <f t="shared" si="8"/>
        <v>0</v>
      </c>
      <c r="W20" s="12">
        <f t="shared" si="9"/>
        <v>0</v>
      </c>
      <c r="X20" s="12">
        <f t="shared" si="10"/>
        <v>0</v>
      </c>
      <c r="Y20" s="12">
        <f t="shared" si="11"/>
        <v>1</v>
      </c>
      <c r="Z20" s="10">
        <f>(EF_Tables!$C$38*O20/EF_Tables!$E$5+EF_Tables!$D$38*P20/EF_Tables!$E$9+EF_Tables!$E$38*Q20/EF_Tables!$E$14+EF_Tables!$F$38*S20/EF_Tables!$E$17+EF_Tables!$G$38*R20/EF_Tables!$E$21)/(1-EF_Tables!$C$29)/EF_Tables!$I$94 + (EF_Tables!$O$62*O20+EF_Tables!$P$62*P20+EF_Tables!$Q$62*Q20+EF_Tables!$R$62*S20)/(1-EF_Tables!$C$29)</f>
        <v>25.440011769190374</v>
      </c>
    </row>
    <row r="21" spans="1:26" x14ac:dyDescent="0.25">
      <c r="A21">
        <f>'2020 Disclosure'!A21</f>
        <v>44</v>
      </c>
      <c r="B21" t="str">
        <f>'2020 Disclosure'!B21</f>
        <v>Ferry County PUD #1</v>
      </c>
      <c r="C21" s="8" cm="1">
        <f t="array" ref="C21">SUMPRODUCT('2020 Disclosure'!$C21:$R21,TRANSPOSE(EF_Tables!J$9:J$24))</f>
        <v>0</v>
      </c>
      <c r="D21" s="8" cm="1">
        <f t="array" ref="D21">SUMPRODUCT('2020 Disclosure'!$C21:$R21,TRANSPOSE(EF_Tables!K$9:K$24))</f>
        <v>3106</v>
      </c>
      <c r="E21" s="8" cm="1">
        <f t="array" ref="E21">SUMPRODUCT('2020 Disclosure'!$C21:$R21,TRANSPOSE(EF_Tables!L$9:L$24))</f>
        <v>0</v>
      </c>
      <c r="F21" s="8" cm="1">
        <f t="array" ref="F21">SUMPRODUCT('2020 Disclosure'!$C21:$R21,TRANSPOSE(EF_Tables!M$9:M$24))</f>
        <v>7723</v>
      </c>
      <c r="G21" s="8" cm="1">
        <f t="array" ref="G21">SUMPRODUCT('2020 Disclosure'!$C21:$R21,TRANSPOSE(EF_Tables!N$9:N$24))</f>
        <v>0</v>
      </c>
      <c r="H21" s="8" cm="1">
        <f t="array" ref="H21">SUMPRODUCT('2020 Disclosure'!$C21:$R21,TRANSPOSE(EF_Tables!O$9:O$24))</f>
        <v>0</v>
      </c>
      <c r="I21" s="8" cm="1">
        <f t="array" ref="I21">SUMPRODUCT('2020 Disclosure'!$C21:$R21,TRANSPOSE(EF_Tables!P$9:P$24))</f>
        <v>59888</v>
      </c>
      <c r="J21" s="8" cm="1">
        <f t="array" ref="J21">SUMPRODUCT('2020 Disclosure'!$C21:$R21,TRANSPOSE(EF_Tables!Q$9:Q$24))</f>
        <v>0</v>
      </c>
      <c r="K21" s="8" cm="1">
        <f t="array" ref="K21">SUMPRODUCT('2020 Disclosure'!$C21:$R21,TRANSPOSE(EF_Tables!R$9:R$24))</f>
        <v>0</v>
      </c>
      <c r="L21" s="8" cm="1">
        <f t="array" ref="L21">SUMPRODUCT('2020 Disclosure'!$C21:$R21,TRANSPOSE(EF_Tables!S$9:S$24))</f>
        <v>0</v>
      </c>
      <c r="M21" s="8">
        <f t="shared" si="0"/>
        <v>70717</v>
      </c>
      <c r="N21" s="142"/>
      <c r="O21" s="12">
        <f t="shared" si="1"/>
        <v>0</v>
      </c>
      <c r="P21" s="12">
        <f t="shared" si="2"/>
        <v>4.3921546445691982E-2</v>
      </c>
      <c r="Q21" s="12">
        <f t="shared" si="3"/>
        <v>0</v>
      </c>
      <c r="R21" s="12">
        <f t="shared" si="4"/>
        <v>0.10920994951708925</v>
      </c>
      <c r="S21" s="12">
        <f t="shared" si="5"/>
        <v>0</v>
      </c>
      <c r="T21" s="12">
        <f t="shared" si="6"/>
        <v>0</v>
      </c>
      <c r="U21" s="12">
        <f t="shared" si="7"/>
        <v>0.84686850403721881</v>
      </c>
      <c r="V21" s="12">
        <f t="shared" si="8"/>
        <v>0</v>
      </c>
      <c r="W21" s="12">
        <f t="shared" si="9"/>
        <v>0</v>
      </c>
      <c r="X21" s="12">
        <f t="shared" si="10"/>
        <v>0</v>
      </c>
      <c r="Y21" s="12">
        <f t="shared" si="11"/>
        <v>1</v>
      </c>
      <c r="Z21" s="10">
        <f>(EF_Tables!$C$38*O21/EF_Tables!$E$5+EF_Tables!$D$38*P21/EF_Tables!$E$9+EF_Tables!$E$38*Q21/EF_Tables!$E$14+EF_Tables!$F$38*S21/EF_Tables!$E$17+EF_Tables!$G$38*R21/EF_Tables!$E$21)/(1-EF_Tables!$C$29)/EF_Tables!$I$94 + (EF_Tables!$O$62*O21+EF_Tables!$P$62*P21+EF_Tables!$Q$62*Q21+EF_Tables!$R$62*S21)/(1-EF_Tables!$C$29)</f>
        <v>25.440334862588017</v>
      </c>
    </row>
    <row r="22" spans="1:26" x14ac:dyDescent="0.25">
      <c r="A22">
        <f>'2020 Disclosure'!A22</f>
        <v>46</v>
      </c>
      <c r="B22" t="str">
        <f>'2020 Disclosure'!B22</f>
        <v>Franklin County PUD #1</v>
      </c>
      <c r="C22" s="8" cm="1">
        <f t="array" ref="C22">SUMPRODUCT('2020 Disclosure'!$C22:$R22,TRANSPOSE(EF_Tables!J$9:J$24))</f>
        <v>0</v>
      </c>
      <c r="D22" s="8" cm="1">
        <f t="array" ref="D22">SUMPRODUCT('2020 Disclosure'!$C22:$R22,TRANSPOSE(EF_Tables!K$9:K$24))</f>
        <v>73860</v>
      </c>
      <c r="E22" s="8" cm="1">
        <f t="array" ref="E22">SUMPRODUCT('2020 Disclosure'!$C22:$R22,TRANSPOSE(EF_Tables!L$9:L$24))</f>
        <v>0</v>
      </c>
      <c r="F22" s="8" cm="1">
        <f t="array" ref="F22">SUMPRODUCT('2020 Disclosure'!$C22:$R22,TRANSPOSE(EF_Tables!M$9:M$24))</f>
        <v>113472</v>
      </c>
      <c r="G22" s="8" cm="1">
        <f t="array" ref="G22">SUMPRODUCT('2020 Disclosure'!$C22:$R22,TRANSPOSE(EF_Tables!N$9:N$24))</f>
        <v>0</v>
      </c>
      <c r="H22" s="8" cm="1">
        <f t="array" ref="H22">SUMPRODUCT('2020 Disclosure'!$C22:$R22,TRANSPOSE(EF_Tables!O$9:O$24))</f>
        <v>0</v>
      </c>
      <c r="I22" s="8" cm="1">
        <f t="array" ref="I22">SUMPRODUCT('2020 Disclosure'!$C22:$R22,TRANSPOSE(EF_Tables!P$9:P$24))</f>
        <v>893085</v>
      </c>
      <c r="J22" s="8" cm="1">
        <f t="array" ref="J22">SUMPRODUCT('2020 Disclosure'!$C22:$R22,TRANSPOSE(EF_Tables!Q$9:Q$24))</f>
        <v>0</v>
      </c>
      <c r="K22" s="8" cm="1">
        <f t="array" ref="K22">SUMPRODUCT('2020 Disclosure'!$C22:$R22,TRANSPOSE(EF_Tables!R$9:R$24))</f>
        <v>0</v>
      </c>
      <c r="L22" s="8" cm="1">
        <f t="array" ref="L22">SUMPRODUCT('2020 Disclosure'!$C22:$R22,TRANSPOSE(EF_Tables!S$9:S$24))</f>
        <v>0</v>
      </c>
      <c r="M22" s="8">
        <f t="shared" si="0"/>
        <v>1080417</v>
      </c>
      <c r="N22" s="142"/>
      <c r="O22" s="12">
        <f t="shared" si="1"/>
        <v>0</v>
      </c>
      <c r="P22" s="12">
        <f t="shared" si="2"/>
        <v>6.8362493370615229E-2</v>
      </c>
      <c r="Q22" s="12">
        <f t="shared" si="3"/>
        <v>0</v>
      </c>
      <c r="R22" s="12">
        <f t="shared" si="4"/>
        <v>0.10502611491674048</v>
      </c>
      <c r="S22" s="12">
        <f t="shared" si="5"/>
        <v>0</v>
      </c>
      <c r="T22" s="12">
        <f t="shared" si="6"/>
        <v>0</v>
      </c>
      <c r="U22" s="12">
        <f t="shared" si="7"/>
        <v>0.82661139171264431</v>
      </c>
      <c r="V22" s="12">
        <f t="shared" si="8"/>
        <v>0</v>
      </c>
      <c r="W22" s="12">
        <f t="shared" si="9"/>
        <v>0</v>
      </c>
      <c r="X22" s="12">
        <f t="shared" si="10"/>
        <v>0</v>
      </c>
      <c r="Y22" s="12">
        <f t="shared" si="11"/>
        <v>1</v>
      </c>
      <c r="Z22" s="10">
        <f>(EF_Tables!$C$38*O22/EF_Tables!$E$5+EF_Tables!$D$38*P22/EF_Tables!$E$9+EF_Tables!$E$38*Q22/EF_Tables!$E$14+EF_Tables!$F$38*S22/EF_Tables!$E$17+EF_Tables!$G$38*R22/EF_Tables!$E$21)/(1-EF_Tables!$C$29)/EF_Tables!$I$94 + (EF_Tables!$O$62*O22+EF_Tables!$P$62*P22+EF_Tables!$Q$62*Q22+EF_Tables!$R$62*S22)/(1-EF_Tables!$C$29)</f>
        <v>38.985931023477775</v>
      </c>
    </row>
    <row r="23" spans="1:26" x14ac:dyDescent="0.25">
      <c r="A23">
        <f>'2020 Disclosure'!A23</f>
        <v>47</v>
      </c>
      <c r="B23" t="str">
        <f>'2020 Disclosure'!B23</f>
        <v>Grays Harbor County PUD #1</v>
      </c>
      <c r="C23" s="8" cm="1">
        <f t="array" ref="C23">SUMPRODUCT('2020 Disclosure'!$C23:$R23,TRANSPOSE(EF_Tables!J$9:J$24))</f>
        <v>0</v>
      </c>
      <c r="D23" s="8" cm="1">
        <f t="array" ref="D23">SUMPRODUCT('2020 Disclosure'!$C23:$R23,TRANSPOSE(EF_Tables!K$9:K$24))</f>
        <v>39168</v>
      </c>
      <c r="E23" s="8" cm="1">
        <f t="array" ref="E23">SUMPRODUCT('2020 Disclosure'!$C23:$R23,TRANSPOSE(EF_Tables!L$9:L$24))</f>
        <v>0</v>
      </c>
      <c r="F23" s="8" cm="1">
        <f t="array" ref="F23">SUMPRODUCT('2020 Disclosure'!$C23:$R23,TRANSPOSE(EF_Tables!M$9:M$24))</f>
        <v>97394</v>
      </c>
      <c r="G23" s="8" cm="1">
        <f t="array" ref="G23">SUMPRODUCT('2020 Disclosure'!$C23:$R23,TRANSPOSE(EF_Tables!N$9:N$24))</f>
        <v>8040</v>
      </c>
      <c r="H23" s="8" cm="1">
        <f t="array" ref="H23">SUMPRODUCT('2020 Disclosure'!$C23:$R23,TRANSPOSE(EF_Tables!O$9:O$24))</f>
        <v>0</v>
      </c>
      <c r="I23" s="8" cm="1">
        <f t="array" ref="I23">SUMPRODUCT('2020 Disclosure'!$C23:$R23,TRANSPOSE(EF_Tables!P$9:P$24))</f>
        <v>755205</v>
      </c>
      <c r="J23" s="8" cm="1">
        <f t="array" ref="J23">SUMPRODUCT('2020 Disclosure'!$C23:$R23,TRANSPOSE(EF_Tables!Q$9:Q$24))</f>
        <v>0</v>
      </c>
      <c r="K23" s="8" cm="1">
        <f t="array" ref="K23">SUMPRODUCT('2020 Disclosure'!$C23:$R23,TRANSPOSE(EF_Tables!R$9:R$24))</f>
        <v>0</v>
      </c>
      <c r="L23" s="8" cm="1">
        <f t="array" ref="L23">SUMPRODUCT('2020 Disclosure'!$C23:$R23,TRANSPOSE(EF_Tables!S$9:S$24))</f>
        <v>0</v>
      </c>
      <c r="M23" s="8">
        <f t="shared" si="0"/>
        <v>899807</v>
      </c>
      <c r="N23" s="142"/>
      <c r="O23" s="12">
        <f t="shared" si="1"/>
        <v>0</v>
      </c>
      <c r="P23" s="12">
        <f t="shared" si="2"/>
        <v>4.3529334623980474E-2</v>
      </c>
      <c r="Q23" s="12">
        <f t="shared" si="3"/>
        <v>0</v>
      </c>
      <c r="R23" s="12">
        <f t="shared" si="4"/>
        <v>0.10823876675776027</v>
      </c>
      <c r="S23" s="12">
        <f t="shared" si="5"/>
        <v>8.9352494479371693E-3</v>
      </c>
      <c r="T23" s="12">
        <f t="shared" si="6"/>
        <v>0</v>
      </c>
      <c r="U23" s="12">
        <f t="shared" si="7"/>
        <v>0.8392966491703221</v>
      </c>
      <c r="V23" s="12">
        <f t="shared" si="8"/>
        <v>0</v>
      </c>
      <c r="W23" s="12">
        <f t="shared" si="9"/>
        <v>0</v>
      </c>
      <c r="X23" s="12">
        <f t="shared" si="10"/>
        <v>0</v>
      </c>
      <c r="Y23" s="12">
        <f t="shared" si="11"/>
        <v>1</v>
      </c>
      <c r="Z23" s="10">
        <f>(EF_Tables!$C$38*O23/EF_Tables!$E$5+EF_Tables!$D$38*P23/EF_Tables!$E$9+EF_Tables!$E$38*Q23/EF_Tables!$E$14+EF_Tables!$F$38*S23/EF_Tables!$E$17+EF_Tables!$G$38*R23/EF_Tables!$E$21)/(1-EF_Tables!$C$29)/EF_Tables!$I$94 + (EF_Tables!$O$62*O23+EF_Tables!$P$62*P23+EF_Tables!$Q$62*Q23+EF_Tables!$R$62*S23)/(1-EF_Tables!$C$29)</f>
        <v>25.820665021014648</v>
      </c>
    </row>
    <row r="24" spans="1:26" x14ac:dyDescent="0.25">
      <c r="A24">
        <f>'2020 Disclosure'!A24</f>
        <v>48</v>
      </c>
      <c r="B24" t="str">
        <f>'2020 Disclosure'!B24</f>
        <v>Inland Power &amp; Light</v>
      </c>
      <c r="C24" s="8" cm="1">
        <f t="array" ref="C24">SUMPRODUCT('2020 Disclosure'!$C24:$R24,TRANSPOSE(EF_Tables!J$9:J$24))</f>
        <v>0</v>
      </c>
      <c r="D24" s="8" cm="1">
        <f t="array" ref="D24">SUMPRODUCT('2020 Disclosure'!$C24:$R24,TRANSPOSE(EF_Tables!K$9:K$24))</f>
        <v>94273</v>
      </c>
      <c r="E24" s="8" cm="1">
        <f t="array" ref="E24">SUMPRODUCT('2020 Disclosure'!$C24:$R24,TRANSPOSE(EF_Tables!L$9:L$24))</f>
        <v>0</v>
      </c>
      <c r="F24" s="8" cm="1">
        <f t="array" ref="F24">SUMPRODUCT('2020 Disclosure'!$C24:$R24,TRANSPOSE(EF_Tables!M$9:M$24))</f>
        <v>108726</v>
      </c>
      <c r="G24" s="8" cm="1">
        <f t="array" ref="G24">SUMPRODUCT('2020 Disclosure'!$C24:$R24,TRANSPOSE(EF_Tables!N$9:N$24))</f>
        <v>0</v>
      </c>
      <c r="H24" s="8" cm="1">
        <f t="array" ref="H24">SUMPRODUCT('2020 Disclosure'!$C24:$R24,TRANSPOSE(EF_Tables!O$9:O$24))</f>
        <v>0</v>
      </c>
      <c r="I24" s="8" cm="1">
        <f t="array" ref="I24">SUMPRODUCT('2020 Disclosure'!$C24:$R24,TRANSPOSE(EF_Tables!P$9:P$24))</f>
        <v>843076</v>
      </c>
      <c r="J24" s="8" cm="1">
        <f t="array" ref="J24">SUMPRODUCT('2020 Disclosure'!$C24:$R24,TRANSPOSE(EF_Tables!Q$9:Q$24))</f>
        <v>0</v>
      </c>
      <c r="K24" s="8" cm="1">
        <f t="array" ref="K24">SUMPRODUCT('2020 Disclosure'!$C24:$R24,TRANSPOSE(EF_Tables!R$9:R$24))</f>
        <v>0</v>
      </c>
      <c r="L24" s="8" cm="1">
        <f t="array" ref="L24">SUMPRODUCT('2020 Disclosure'!$C24:$R24,TRANSPOSE(EF_Tables!S$9:S$24))</f>
        <v>0</v>
      </c>
      <c r="M24" s="8">
        <f t="shared" si="0"/>
        <v>1046075</v>
      </c>
      <c r="N24" s="142"/>
      <c r="O24" s="12">
        <f t="shared" si="1"/>
        <v>0</v>
      </c>
      <c r="P24" s="12">
        <f t="shared" si="2"/>
        <v>9.0120689243123109E-2</v>
      </c>
      <c r="Q24" s="12">
        <f t="shared" si="3"/>
        <v>0</v>
      </c>
      <c r="R24" s="12">
        <f t="shared" si="4"/>
        <v>0.10393709820041584</v>
      </c>
      <c r="S24" s="12">
        <f t="shared" si="5"/>
        <v>0</v>
      </c>
      <c r="T24" s="12">
        <f t="shared" si="6"/>
        <v>0</v>
      </c>
      <c r="U24" s="12">
        <f t="shared" si="7"/>
        <v>0.80594221255646104</v>
      </c>
      <c r="V24" s="12">
        <f t="shared" si="8"/>
        <v>0</v>
      </c>
      <c r="W24" s="12">
        <f t="shared" si="9"/>
        <v>0</v>
      </c>
      <c r="X24" s="12">
        <f t="shared" si="10"/>
        <v>0</v>
      </c>
      <c r="Y24" s="12">
        <f t="shared" si="11"/>
        <v>1</v>
      </c>
      <c r="Z24" s="10">
        <f>(EF_Tables!$C$38*O24/EF_Tables!$E$5+EF_Tables!$D$38*P24/EF_Tables!$E$9+EF_Tables!$E$38*Q24/EF_Tables!$E$14+EF_Tables!$F$38*S24/EF_Tables!$E$17+EF_Tables!$G$38*R24/EF_Tables!$E$21)/(1-EF_Tables!$C$29)/EF_Tables!$I$94 + (EF_Tables!$O$62*O24+EF_Tables!$P$62*P24+EF_Tables!$Q$62*Q24+EF_Tables!$R$62*S24)/(1-EF_Tables!$C$29)</f>
        <v>51.069497233884661</v>
      </c>
    </row>
    <row r="25" spans="1:26" x14ac:dyDescent="0.25">
      <c r="A25">
        <f>'2020 Disclosure'!A25</f>
        <v>51</v>
      </c>
      <c r="B25" t="str">
        <f>'2020 Disclosure'!B25</f>
        <v>Kittitas County PUD #1</v>
      </c>
      <c r="C25" s="8" cm="1">
        <f t="array" ref="C25">SUMPRODUCT('2020 Disclosure'!$C25:$R25,TRANSPOSE(EF_Tables!J$9:J$24))</f>
        <v>0</v>
      </c>
      <c r="D25" s="8" cm="1">
        <f t="array" ref="D25">SUMPRODUCT('2020 Disclosure'!$C25:$R25,TRANSPOSE(EF_Tables!K$9:K$24))</f>
        <v>5104</v>
      </c>
      <c r="E25" s="8" cm="1">
        <f t="array" ref="E25">SUMPRODUCT('2020 Disclosure'!$C25:$R25,TRANSPOSE(EF_Tables!L$9:L$24))</f>
        <v>0</v>
      </c>
      <c r="F25" s="8" cm="1">
        <f t="array" ref="F25">SUMPRODUCT('2020 Disclosure'!$C25:$R25,TRANSPOSE(EF_Tables!M$9:M$24))</f>
        <v>12233</v>
      </c>
      <c r="G25" s="8" cm="1">
        <f t="array" ref="G25">SUMPRODUCT('2020 Disclosure'!$C25:$R25,TRANSPOSE(EF_Tables!N$9:N$24))</f>
        <v>0</v>
      </c>
      <c r="H25" s="8" cm="1">
        <f t="array" ref="H25">SUMPRODUCT('2020 Disclosure'!$C25:$R25,TRANSPOSE(EF_Tables!O$9:O$24))</f>
        <v>0</v>
      </c>
      <c r="I25" s="8" cm="1">
        <f t="array" ref="I25">SUMPRODUCT('2020 Disclosure'!$C25:$R25,TRANSPOSE(EF_Tables!P$9:P$24))</f>
        <v>94855</v>
      </c>
      <c r="J25" s="8" cm="1">
        <f t="array" ref="J25">SUMPRODUCT('2020 Disclosure'!$C25:$R25,TRANSPOSE(EF_Tables!Q$9:Q$24))</f>
        <v>0</v>
      </c>
      <c r="K25" s="8" cm="1">
        <f t="array" ref="K25">SUMPRODUCT('2020 Disclosure'!$C25:$R25,TRANSPOSE(EF_Tables!R$9:R$24))</f>
        <v>0</v>
      </c>
      <c r="L25" s="8" cm="1">
        <f t="array" ref="L25">SUMPRODUCT('2020 Disclosure'!$C25:$R25,TRANSPOSE(EF_Tables!S$9:S$24))</f>
        <v>0</v>
      </c>
      <c r="M25" s="8">
        <f t="shared" si="0"/>
        <v>112192</v>
      </c>
      <c r="N25" s="142"/>
      <c r="O25" s="12">
        <f t="shared" si="1"/>
        <v>0</v>
      </c>
      <c r="P25" s="12">
        <f t="shared" si="2"/>
        <v>4.5493439817455787E-2</v>
      </c>
      <c r="Q25" s="12">
        <f t="shared" si="3"/>
        <v>0</v>
      </c>
      <c r="R25" s="12">
        <f t="shared" si="4"/>
        <v>0.10903629492298916</v>
      </c>
      <c r="S25" s="12">
        <f t="shared" si="5"/>
        <v>0</v>
      </c>
      <c r="T25" s="12">
        <f t="shared" si="6"/>
        <v>0</v>
      </c>
      <c r="U25" s="12">
        <f t="shared" si="7"/>
        <v>0.84547026525955504</v>
      </c>
      <c r="V25" s="12">
        <f t="shared" si="8"/>
        <v>0</v>
      </c>
      <c r="W25" s="12">
        <f t="shared" si="9"/>
        <v>0</v>
      </c>
      <c r="X25" s="12">
        <f t="shared" si="10"/>
        <v>0</v>
      </c>
      <c r="Y25" s="12">
        <f t="shared" si="11"/>
        <v>1</v>
      </c>
      <c r="Z25" s="10">
        <f>(EF_Tables!$C$38*O25/EF_Tables!$E$5+EF_Tables!$D$38*P25/EF_Tables!$E$9+EF_Tables!$E$38*Q25/EF_Tables!$E$14+EF_Tables!$F$38*S25/EF_Tables!$E$17+EF_Tables!$G$38*R25/EF_Tables!$E$21)/(1-EF_Tables!$C$29)/EF_Tables!$I$94 + (EF_Tables!$O$62*O25+EF_Tables!$P$62*P25+EF_Tables!$Q$62*Q25+EF_Tables!$R$62*S25)/(1-EF_Tables!$C$29)</f>
        <v>26.312403207794283</v>
      </c>
    </row>
    <row r="26" spans="1:26" x14ac:dyDescent="0.25">
      <c r="A26">
        <f>'2020 Disclosure'!A26</f>
        <v>52</v>
      </c>
      <c r="B26" t="str">
        <f>'2020 Disclosure'!B26</f>
        <v>Klickitat County PUD #1</v>
      </c>
      <c r="C26" s="8" cm="1">
        <f t="array" ref="C26">SUMPRODUCT('2020 Disclosure'!$C26:$R26,TRANSPOSE(EF_Tables!J$9:J$24))</f>
        <v>0</v>
      </c>
      <c r="D26" s="8" cm="1">
        <f t="array" ref="D26">SUMPRODUCT('2020 Disclosure'!$C26:$R26,TRANSPOSE(EF_Tables!K$9:K$24))</f>
        <v>80957</v>
      </c>
      <c r="E26" s="8" cm="1">
        <f t="array" ref="E26">SUMPRODUCT('2020 Disclosure'!$C26:$R26,TRANSPOSE(EF_Tables!L$9:L$24))</f>
        <v>0</v>
      </c>
      <c r="F26" s="8" cm="1">
        <f t="array" ref="F26">SUMPRODUCT('2020 Disclosure'!$C26:$R26,TRANSPOSE(EF_Tables!M$9:M$24))</f>
        <v>42921</v>
      </c>
      <c r="G26" s="8" cm="1">
        <f t="array" ref="G26">SUMPRODUCT('2020 Disclosure'!$C26:$R26,TRANSPOSE(EF_Tables!N$9:N$24))</f>
        <v>0</v>
      </c>
      <c r="H26" s="8" cm="1">
        <f t="array" ref="H26">SUMPRODUCT('2020 Disclosure'!$C26:$R26,TRANSPOSE(EF_Tables!O$9:O$24))</f>
        <v>0</v>
      </c>
      <c r="I26" s="8" cm="1">
        <f t="array" ref="I26">SUMPRODUCT('2020 Disclosure'!$C26:$R26,TRANSPOSE(EF_Tables!P$9:P$24))</f>
        <v>376883</v>
      </c>
      <c r="J26" s="8" cm="1">
        <f t="array" ref="J26">SUMPRODUCT('2020 Disclosure'!$C26:$R26,TRANSPOSE(EF_Tables!Q$9:Q$24))</f>
        <v>0</v>
      </c>
      <c r="K26" s="8" cm="1">
        <f t="array" ref="K26">SUMPRODUCT('2020 Disclosure'!$C26:$R26,TRANSPOSE(EF_Tables!R$9:R$24))</f>
        <v>0</v>
      </c>
      <c r="L26" s="8" cm="1">
        <f t="array" ref="L26">SUMPRODUCT('2020 Disclosure'!$C26:$R26,TRANSPOSE(EF_Tables!S$9:S$24))</f>
        <v>0</v>
      </c>
      <c r="M26" s="8">
        <f t="shared" si="0"/>
        <v>500761</v>
      </c>
      <c r="N26" s="142"/>
      <c r="O26" s="12">
        <f t="shared" si="1"/>
        <v>0</v>
      </c>
      <c r="P26" s="12">
        <f t="shared" si="2"/>
        <v>0.16166794139319954</v>
      </c>
      <c r="Q26" s="12">
        <f t="shared" si="3"/>
        <v>0</v>
      </c>
      <c r="R26" s="12">
        <f t="shared" si="4"/>
        <v>8.5711547025427298E-2</v>
      </c>
      <c r="S26" s="12">
        <f t="shared" si="5"/>
        <v>0</v>
      </c>
      <c r="T26" s="12">
        <f t="shared" si="6"/>
        <v>0</v>
      </c>
      <c r="U26" s="12">
        <f t="shared" si="7"/>
        <v>0.75262051158137311</v>
      </c>
      <c r="V26" s="12">
        <f t="shared" si="8"/>
        <v>0</v>
      </c>
      <c r="W26" s="12">
        <f t="shared" si="9"/>
        <v>0</v>
      </c>
      <c r="X26" s="12">
        <f t="shared" si="10"/>
        <v>0</v>
      </c>
      <c r="Y26" s="12">
        <f t="shared" si="11"/>
        <v>1</v>
      </c>
      <c r="Z26" s="10">
        <f>(EF_Tables!$C$38*O26/EF_Tables!$E$5+EF_Tables!$D$38*P26/EF_Tables!$E$9+EF_Tables!$E$38*Q26/EF_Tables!$E$14+EF_Tables!$F$38*S26/EF_Tables!$E$17+EF_Tables!$G$38*R26/EF_Tables!$E$21)/(1-EF_Tables!$C$29)/EF_Tables!$I$94 + (EF_Tables!$O$62*O26+EF_Tables!$P$62*P26+EF_Tables!$Q$62*Q26+EF_Tables!$R$62*S26)/(1-EF_Tables!$C$29)</f>
        <v>90.66597911583311</v>
      </c>
    </row>
    <row r="27" spans="1:26" x14ac:dyDescent="0.25">
      <c r="A27">
        <f>'2020 Disclosure'!A27</f>
        <v>53</v>
      </c>
      <c r="B27" t="str">
        <f>'2020 Disclosure'!B27</f>
        <v>Kootenai Electric Coop</v>
      </c>
      <c r="C27" s="8" cm="1">
        <f t="array" ref="C27">SUMPRODUCT('2020 Disclosure'!$C27:$R27,TRANSPOSE(EF_Tables!J$9:J$24))</f>
        <v>0</v>
      </c>
      <c r="D27" s="8" cm="1">
        <f t="array" ref="D27">SUMPRODUCT('2020 Disclosure'!$C27:$R27,TRANSPOSE(EF_Tables!K$9:K$24))</f>
        <v>0</v>
      </c>
      <c r="E27" s="8" cm="1">
        <f t="array" ref="E27">SUMPRODUCT('2020 Disclosure'!$C27:$R27,TRANSPOSE(EF_Tables!L$9:L$24))</f>
        <v>0</v>
      </c>
      <c r="F27" s="8" cm="1">
        <f t="array" ref="F27">SUMPRODUCT('2020 Disclosure'!$C27:$R27,TRANSPOSE(EF_Tables!M$9:M$24))</f>
        <v>0</v>
      </c>
      <c r="G27" s="8" cm="1">
        <f t="array" ref="G27">SUMPRODUCT('2020 Disclosure'!$C27:$R27,TRANSPOSE(EF_Tables!N$9:N$24))</f>
        <v>0</v>
      </c>
      <c r="H27" s="8" cm="1">
        <f t="array" ref="H27">SUMPRODUCT('2020 Disclosure'!$C27:$R27,TRANSPOSE(EF_Tables!O$9:O$24))</f>
        <v>0</v>
      </c>
      <c r="I27" s="8" cm="1">
        <f t="array" ref="I27">SUMPRODUCT('2020 Disclosure'!$C27:$R27,TRANSPOSE(EF_Tables!P$9:P$24))</f>
        <v>0</v>
      </c>
      <c r="J27" s="8" cm="1">
        <f t="array" ref="J27">SUMPRODUCT('2020 Disclosure'!$C27:$R27,TRANSPOSE(EF_Tables!Q$9:Q$24))</f>
        <v>0</v>
      </c>
      <c r="K27" s="8" cm="1">
        <f t="array" ref="K27">SUMPRODUCT('2020 Disclosure'!$C27:$R27,TRANSPOSE(EF_Tables!R$9:R$24))</f>
        <v>0</v>
      </c>
      <c r="L27" s="8" cm="1">
        <f t="array" ref="L27">SUMPRODUCT('2020 Disclosure'!$C27:$R27,TRANSPOSE(EF_Tables!S$9:S$24))</f>
        <v>0</v>
      </c>
      <c r="M27" s="8">
        <f t="shared" si="0"/>
        <v>0</v>
      </c>
      <c r="N27" s="142"/>
      <c r="O27" s="12">
        <f t="shared" si="1"/>
        <v>0</v>
      </c>
      <c r="P27" s="12">
        <f t="shared" si="2"/>
        <v>0</v>
      </c>
      <c r="Q27" s="12">
        <f t="shared" si="3"/>
        <v>0</v>
      </c>
      <c r="R27" s="12">
        <f t="shared" si="4"/>
        <v>0</v>
      </c>
      <c r="S27" s="12">
        <f t="shared" si="5"/>
        <v>0</v>
      </c>
      <c r="T27" s="12">
        <f t="shared" si="6"/>
        <v>0</v>
      </c>
      <c r="U27" s="12">
        <f t="shared" si="7"/>
        <v>0</v>
      </c>
      <c r="V27" s="12">
        <f t="shared" si="8"/>
        <v>0</v>
      </c>
      <c r="W27" s="12">
        <f t="shared" si="9"/>
        <v>0</v>
      </c>
      <c r="X27" s="12">
        <f t="shared" si="10"/>
        <v>0</v>
      </c>
      <c r="Y27" s="12">
        <f t="shared" si="11"/>
        <v>0</v>
      </c>
      <c r="Z27" s="10">
        <f>(EF_Tables!$C$38*O27/EF_Tables!$E$5+EF_Tables!$D$38*P27/EF_Tables!$E$9+EF_Tables!$E$38*Q27/EF_Tables!$E$14+EF_Tables!$F$38*S27/EF_Tables!$E$17+EF_Tables!$G$38*R27/EF_Tables!$E$21)/(1-EF_Tables!$C$29)/EF_Tables!$I$94 + (EF_Tables!$O$62*O27+EF_Tables!$P$62*P27+EF_Tables!$Q$62*Q27+EF_Tables!$R$62*S27)/(1-EF_Tables!$C$29)</f>
        <v>0</v>
      </c>
    </row>
    <row r="28" spans="1:26" x14ac:dyDescent="0.25">
      <c r="A28">
        <f>'2020 Disclosure'!A28</f>
        <v>54</v>
      </c>
      <c r="B28" t="str">
        <f>'2020 Disclosure'!B28</f>
        <v>Lakeview Light &amp; Power</v>
      </c>
      <c r="C28" s="8" cm="1">
        <f t="array" ref="C28">SUMPRODUCT('2020 Disclosure'!$C28:$R28,TRANSPOSE(EF_Tables!J$9:J$24))</f>
        <v>0</v>
      </c>
      <c r="D28" s="8" cm="1">
        <f t="array" ref="D28">SUMPRODUCT('2020 Disclosure'!$C28:$R28,TRANSPOSE(EF_Tables!K$9:K$24))</f>
        <v>11319</v>
      </c>
      <c r="E28" s="8" cm="1">
        <f t="array" ref="E28">SUMPRODUCT('2020 Disclosure'!$C28:$R28,TRANSPOSE(EF_Tables!L$9:L$24))</f>
        <v>0</v>
      </c>
      <c r="F28" s="8" cm="1">
        <f t="array" ref="F28">SUMPRODUCT('2020 Disclosure'!$C28:$R28,TRANSPOSE(EF_Tables!M$9:M$24))</f>
        <v>28146</v>
      </c>
      <c r="G28" s="8" cm="1">
        <f t="array" ref="G28">SUMPRODUCT('2020 Disclosure'!$C28:$R28,TRANSPOSE(EF_Tables!N$9:N$24))</f>
        <v>0</v>
      </c>
      <c r="H28" s="8" cm="1">
        <f t="array" ref="H28">SUMPRODUCT('2020 Disclosure'!$C28:$R28,TRANSPOSE(EF_Tables!O$9:O$24))</f>
        <v>0</v>
      </c>
      <c r="I28" s="8" cm="1">
        <f t="array" ref="I28">SUMPRODUCT('2020 Disclosure'!$C28:$R28,TRANSPOSE(EF_Tables!P$9:P$24))</f>
        <v>218245</v>
      </c>
      <c r="J28" s="8" cm="1">
        <f t="array" ref="J28">SUMPRODUCT('2020 Disclosure'!$C28:$R28,TRANSPOSE(EF_Tables!Q$9:Q$24))</f>
        <v>0</v>
      </c>
      <c r="K28" s="8" cm="1">
        <f t="array" ref="K28">SUMPRODUCT('2020 Disclosure'!$C28:$R28,TRANSPOSE(EF_Tables!R$9:R$24))</f>
        <v>0</v>
      </c>
      <c r="L28" s="8" cm="1">
        <f t="array" ref="L28">SUMPRODUCT('2020 Disclosure'!$C28:$R28,TRANSPOSE(EF_Tables!S$9:S$24))</f>
        <v>0</v>
      </c>
      <c r="M28" s="8">
        <f t="shared" si="0"/>
        <v>257710</v>
      </c>
      <c r="N28" s="142"/>
      <c r="O28" s="12">
        <f t="shared" si="1"/>
        <v>0</v>
      </c>
      <c r="P28" s="12">
        <f t="shared" si="2"/>
        <v>4.3921462108571653E-2</v>
      </c>
      <c r="Q28" s="12">
        <f t="shared" si="3"/>
        <v>0</v>
      </c>
      <c r="R28" s="12">
        <f t="shared" si="4"/>
        <v>0.10921578518489776</v>
      </c>
      <c r="S28" s="12">
        <f t="shared" si="5"/>
        <v>0</v>
      </c>
      <c r="T28" s="12">
        <f t="shared" si="6"/>
        <v>0</v>
      </c>
      <c r="U28" s="12">
        <f t="shared" si="7"/>
        <v>0.84686275270653055</v>
      </c>
      <c r="V28" s="12">
        <f t="shared" si="8"/>
        <v>0</v>
      </c>
      <c r="W28" s="12">
        <f t="shared" si="9"/>
        <v>0</v>
      </c>
      <c r="X28" s="12">
        <f t="shared" si="10"/>
        <v>0</v>
      </c>
      <c r="Y28" s="12">
        <f t="shared" si="11"/>
        <v>1</v>
      </c>
      <c r="Z28" s="10">
        <f>(EF_Tables!$C$38*O28/EF_Tables!$E$5+EF_Tables!$D$38*P28/EF_Tables!$E$9+EF_Tables!$E$38*Q28/EF_Tables!$E$14+EF_Tables!$F$38*S28/EF_Tables!$E$17+EF_Tables!$G$38*R28/EF_Tables!$E$21)/(1-EF_Tables!$C$29)/EF_Tables!$I$94 + (EF_Tables!$O$62*O28+EF_Tables!$P$62*P28+EF_Tables!$Q$62*Q28+EF_Tables!$R$62*S28)/(1-EF_Tables!$C$29)</f>
        <v>25.440342891189321</v>
      </c>
    </row>
    <row r="29" spans="1:26" x14ac:dyDescent="0.25">
      <c r="A29">
        <f>'2020 Disclosure'!A29</f>
        <v>56</v>
      </c>
      <c r="B29" t="str">
        <f>'2020 Disclosure'!B29</f>
        <v>Lewis County PUD #1</v>
      </c>
      <c r="C29" s="8" cm="1">
        <f t="array" ref="C29">SUMPRODUCT('2020 Disclosure'!$C29:$R29,TRANSPOSE(EF_Tables!J$9:J$24))</f>
        <v>0</v>
      </c>
      <c r="D29" s="8" cm="1">
        <f t="array" ref="D29">SUMPRODUCT('2020 Disclosure'!$C29:$R29,TRANSPOSE(EF_Tables!K$9:K$24))</f>
        <v>38598</v>
      </c>
      <c r="E29" s="8" cm="1">
        <f t="array" ref="E29">SUMPRODUCT('2020 Disclosure'!$C29:$R29,TRANSPOSE(EF_Tables!L$9:L$24))</f>
        <v>0</v>
      </c>
      <c r="F29" s="8" cm="1">
        <f t="array" ref="F29">SUMPRODUCT('2020 Disclosure'!$C29:$R29,TRANSPOSE(EF_Tables!M$9:M$24))</f>
        <v>95975</v>
      </c>
      <c r="G29" s="8" cm="1">
        <f t="array" ref="G29">SUMPRODUCT('2020 Disclosure'!$C29:$R29,TRANSPOSE(EF_Tables!N$9:N$24))</f>
        <v>0</v>
      </c>
      <c r="H29" s="8" cm="1">
        <f t="array" ref="H29">SUMPRODUCT('2020 Disclosure'!$C29:$R29,TRANSPOSE(EF_Tables!O$9:O$24))</f>
        <v>0</v>
      </c>
      <c r="I29" s="8" cm="1">
        <f t="array" ref="I29">SUMPRODUCT('2020 Disclosure'!$C29:$R29,TRANSPOSE(EF_Tables!P$9:P$24))</f>
        <v>748174</v>
      </c>
      <c r="J29" s="8" cm="1">
        <f t="array" ref="J29">SUMPRODUCT('2020 Disclosure'!$C29:$R29,TRANSPOSE(EF_Tables!Q$9:Q$24))</f>
        <v>0</v>
      </c>
      <c r="K29" s="8" cm="1">
        <f t="array" ref="K29">SUMPRODUCT('2020 Disclosure'!$C29:$R29,TRANSPOSE(EF_Tables!R$9:R$24))</f>
        <v>59989</v>
      </c>
      <c r="L29" s="8" cm="1">
        <f t="array" ref="L29">SUMPRODUCT('2020 Disclosure'!$C29:$R29,TRANSPOSE(EF_Tables!S$9:S$24))</f>
        <v>0</v>
      </c>
      <c r="M29" s="8">
        <f t="shared" si="0"/>
        <v>942736</v>
      </c>
      <c r="N29" s="142"/>
      <c r="O29" s="12">
        <f t="shared" si="1"/>
        <v>0</v>
      </c>
      <c r="P29" s="12">
        <f t="shared" si="2"/>
        <v>4.0942533222450402E-2</v>
      </c>
      <c r="Q29" s="12">
        <f t="shared" si="3"/>
        <v>0</v>
      </c>
      <c r="R29" s="12">
        <f t="shared" si="4"/>
        <v>0.10180474703416439</v>
      </c>
      <c r="S29" s="12">
        <f t="shared" si="5"/>
        <v>0</v>
      </c>
      <c r="T29" s="12">
        <f t="shared" si="6"/>
        <v>0</v>
      </c>
      <c r="U29" s="12">
        <f t="shared" si="7"/>
        <v>0.79361984691366405</v>
      </c>
      <c r="V29" s="12">
        <f t="shared" si="8"/>
        <v>0</v>
      </c>
      <c r="W29" s="12">
        <f t="shared" si="9"/>
        <v>6.3632872829721146E-2</v>
      </c>
      <c r="X29" s="12">
        <f t="shared" si="10"/>
        <v>0</v>
      </c>
      <c r="Y29" s="12">
        <f t="shared" si="11"/>
        <v>1</v>
      </c>
      <c r="Z29" s="10">
        <f>(EF_Tables!$C$38*O29/EF_Tables!$E$5+EF_Tables!$D$38*P29/EF_Tables!$E$9+EF_Tables!$E$38*Q29/EF_Tables!$E$14+EF_Tables!$F$38*S29/EF_Tables!$E$17+EF_Tables!$G$38*R29/EF_Tables!$E$21)/(1-EF_Tables!$C$29)/EF_Tables!$I$94 + (EF_Tables!$O$62*O29+EF_Tables!$P$62*P29+EF_Tables!$Q$62*Q29+EF_Tables!$R$62*S29)/(1-EF_Tables!$C$29)</f>
        <v>23.714843528791121</v>
      </c>
    </row>
    <row r="30" spans="1:26" x14ac:dyDescent="0.25">
      <c r="A30">
        <f>'2020 Disclosure'!A30</f>
        <v>59</v>
      </c>
      <c r="B30" t="str">
        <f>'2020 Disclosure'!B30</f>
        <v>McCleary Light &amp; Power</v>
      </c>
      <c r="C30" s="8" cm="1">
        <f t="array" ref="C30">SUMPRODUCT('2020 Disclosure'!$C30:$R30,TRANSPOSE(EF_Tables!J$9:J$24))</f>
        <v>0</v>
      </c>
      <c r="D30" s="8" cm="1">
        <f t="array" ref="D30">SUMPRODUCT('2020 Disclosure'!$C30:$R30,TRANSPOSE(EF_Tables!K$9:K$24))</f>
        <v>1351</v>
      </c>
      <c r="E30" s="8" cm="1">
        <f t="array" ref="E30">SUMPRODUCT('2020 Disclosure'!$C30:$R30,TRANSPOSE(EF_Tables!L$9:L$24))</f>
        <v>0</v>
      </c>
      <c r="F30" s="8" cm="1">
        <f t="array" ref="F30">SUMPRODUCT('2020 Disclosure'!$C30:$R30,TRANSPOSE(EF_Tables!M$9:M$24))</f>
        <v>3361</v>
      </c>
      <c r="G30" s="8" cm="1">
        <f t="array" ref="G30">SUMPRODUCT('2020 Disclosure'!$C30:$R30,TRANSPOSE(EF_Tables!N$9:N$24))</f>
        <v>0</v>
      </c>
      <c r="H30" s="8" cm="1">
        <f t="array" ref="H30">SUMPRODUCT('2020 Disclosure'!$C30:$R30,TRANSPOSE(EF_Tables!O$9:O$24))</f>
        <v>0</v>
      </c>
      <c r="I30" s="8" cm="1">
        <f t="array" ref="I30">SUMPRODUCT('2020 Disclosure'!$C30:$R30,TRANSPOSE(EF_Tables!P$9:P$24))</f>
        <v>26063</v>
      </c>
      <c r="J30" s="8" cm="1">
        <f t="array" ref="J30">SUMPRODUCT('2020 Disclosure'!$C30:$R30,TRANSPOSE(EF_Tables!Q$9:Q$24))</f>
        <v>0</v>
      </c>
      <c r="K30" s="8" cm="1">
        <f t="array" ref="K30">SUMPRODUCT('2020 Disclosure'!$C30:$R30,TRANSPOSE(EF_Tables!R$9:R$24))</f>
        <v>0</v>
      </c>
      <c r="L30" s="8" cm="1">
        <f t="array" ref="L30">SUMPRODUCT('2020 Disclosure'!$C30:$R30,TRANSPOSE(EF_Tables!S$9:S$24))</f>
        <v>0</v>
      </c>
      <c r="M30" s="8">
        <f t="shared" si="0"/>
        <v>30775</v>
      </c>
      <c r="N30" s="142"/>
      <c r="O30" s="12">
        <f t="shared" si="1"/>
        <v>0</v>
      </c>
      <c r="P30" s="12">
        <f t="shared" si="2"/>
        <v>4.3899268887083669E-2</v>
      </c>
      <c r="Q30" s="12">
        <f t="shared" si="3"/>
        <v>0</v>
      </c>
      <c r="R30" s="12">
        <f t="shared" si="4"/>
        <v>0.10921202274573517</v>
      </c>
      <c r="S30" s="12">
        <f t="shared" si="5"/>
        <v>0</v>
      </c>
      <c r="T30" s="12">
        <f t="shared" si="6"/>
        <v>0</v>
      </c>
      <c r="U30" s="12">
        <f t="shared" si="7"/>
        <v>0.84688870836718111</v>
      </c>
      <c r="V30" s="12">
        <f t="shared" si="8"/>
        <v>0</v>
      </c>
      <c r="W30" s="12">
        <f t="shared" si="9"/>
        <v>0</v>
      </c>
      <c r="X30" s="12">
        <f t="shared" si="10"/>
        <v>0</v>
      </c>
      <c r="Y30" s="12">
        <f t="shared" si="11"/>
        <v>1</v>
      </c>
      <c r="Z30" s="10">
        <f>(EF_Tables!$C$38*O30/EF_Tables!$E$5+EF_Tables!$D$38*P30/EF_Tables!$E$9+EF_Tables!$E$38*Q30/EF_Tables!$E$14+EF_Tables!$F$38*S30/EF_Tables!$E$17+EF_Tables!$G$38*R30/EF_Tables!$E$21)/(1-EF_Tables!$C$29)/EF_Tables!$I$94 + (EF_Tables!$O$62*O30+EF_Tables!$P$62*P30+EF_Tables!$Q$62*Q30+EF_Tables!$R$62*S30)/(1-EF_Tables!$C$29)</f>
        <v>25.427971880145002</v>
      </c>
    </row>
    <row r="31" spans="1:26" x14ac:dyDescent="0.25">
      <c r="A31">
        <f>'2020 Disclosure'!A31</f>
        <v>63</v>
      </c>
      <c r="B31" t="str">
        <f>'2020 Disclosure'!B31</f>
        <v>Milton Electric Division</v>
      </c>
      <c r="C31" s="8" cm="1">
        <f t="array" ref="C31">SUMPRODUCT('2020 Disclosure'!$C31:$R31,TRANSPOSE(EF_Tables!J$9:J$24))</f>
        <v>0</v>
      </c>
      <c r="D31" s="8" cm="1">
        <f t="array" ref="D31">SUMPRODUCT('2020 Disclosure'!$C31:$R31,TRANSPOSE(EF_Tables!K$9:K$24))</f>
        <v>2493</v>
      </c>
      <c r="E31" s="8" cm="1">
        <f t="array" ref="E31">SUMPRODUCT('2020 Disclosure'!$C31:$R31,TRANSPOSE(EF_Tables!L$9:L$24))</f>
        <v>0</v>
      </c>
      <c r="F31" s="8" cm="1">
        <f t="array" ref="F31">SUMPRODUCT('2020 Disclosure'!$C31:$R31,TRANSPOSE(EF_Tables!M$9:M$24))</f>
        <v>6198</v>
      </c>
      <c r="G31" s="8" cm="1">
        <f t="array" ref="G31">SUMPRODUCT('2020 Disclosure'!$C31:$R31,TRANSPOSE(EF_Tables!N$9:N$24))</f>
        <v>0</v>
      </c>
      <c r="H31" s="8" cm="1">
        <f t="array" ref="H31">SUMPRODUCT('2020 Disclosure'!$C31:$R31,TRANSPOSE(EF_Tables!O$9:O$24))</f>
        <v>0</v>
      </c>
      <c r="I31" s="8" cm="1">
        <f t="array" ref="I31">SUMPRODUCT('2020 Disclosure'!$C31:$R31,TRANSPOSE(EF_Tables!P$9:P$24))</f>
        <v>48057</v>
      </c>
      <c r="J31" s="8" cm="1">
        <f t="array" ref="J31">SUMPRODUCT('2020 Disclosure'!$C31:$R31,TRANSPOSE(EF_Tables!Q$9:Q$24))</f>
        <v>0</v>
      </c>
      <c r="K31" s="8" cm="1">
        <f t="array" ref="K31">SUMPRODUCT('2020 Disclosure'!$C31:$R31,TRANSPOSE(EF_Tables!R$9:R$24))</f>
        <v>0</v>
      </c>
      <c r="L31" s="8" cm="1">
        <f t="array" ref="L31">SUMPRODUCT('2020 Disclosure'!$C31:$R31,TRANSPOSE(EF_Tables!S$9:S$24))</f>
        <v>0</v>
      </c>
      <c r="M31" s="8">
        <f t="shared" si="0"/>
        <v>56748</v>
      </c>
      <c r="N31" s="142"/>
      <c r="O31" s="12">
        <f t="shared" si="1"/>
        <v>0</v>
      </c>
      <c r="P31" s="12">
        <f t="shared" si="2"/>
        <v>4.3931063649820259E-2</v>
      </c>
      <c r="Q31" s="12">
        <f t="shared" si="3"/>
        <v>0</v>
      </c>
      <c r="R31" s="12">
        <f t="shared" si="4"/>
        <v>0.10921970818354831</v>
      </c>
      <c r="S31" s="12">
        <f t="shared" si="5"/>
        <v>0</v>
      </c>
      <c r="T31" s="12">
        <f t="shared" si="6"/>
        <v>0</v>
      </c>
      <c r="U31" s="12">
        <f t="shared" si="7"/>
        <v>0.84684922816663144</v>
      </c>
      <c r="V31" s="12">
        <f t="shared" si="8"/>
        <v>0</v>
      </c>
      <c r="W31" s="12">
        <f t="shared" si="9"/>
        <v>0</v>
      </c>
      <c r="X31" s="12">
        <f t="shared" si="10"/>
        <v>0</v>
      </c>
      <c r="Y31" s="12">
        <f t="shared" si="11"/>
        <v>1</v>
      </c>
      <c r="Z31" s="10">
        <f>(EF_Tables!$C$38*O31/EF_Tables!$E$5+EF_Tables!$D$38*P31/EF_Tables!$E$9+EF_Tables!$E$38*Q31/EF_Tables!$E$14+EF_Tables!$F$38*S31/EF_Tables!$E$17+EF_Tables!$G$38*R31/EF_Tables!$E$21)/(1-EF_Tables!$C$29)/EF_Tables!$I$94 + (EF_Tables!$O$62*O31+EF_Tables!$P$62*P31+EF_Tables!$Q$62*Q31+EF_Tables!$R$62*S31)/(1-EF_Tables!$C$29)</f>
        <v>25.445716605675937</v>
      </c>
    </row>
    <row r="32" spans="1:26" x14ac:dyDescent="0.25">
      <c r="A32">
        <f>'2020 Disclosure'!A32</f>
        <v>64</v>
      </c>
      <c r="B32" t="str">
        <f>'2020 Disclosure'!B32</f>
        <v>Modern Electric Water Company</v>
      </c>
      <c r="C32" s="8" cm="1">
        <f t="array" ref="C32">SUMPRODUCT('2020 Disclosure'!$C32:$R32,TRANSPOSE(EF_Tables!J$9:J$24))</f>
        <v>0</v>
      </c>
      <c r="D32" s="8" cm="1">
        <f t="array" ref="D32">SUMPRODUCT('2020 Disclosure'!$C32:$R32,TRANSPOSE(EF_Tables!K$9:K$24))</f>
        <v>10219</v>
      </c>
      <c r="E32" s="8" cm="1">
        <f t="array" ref="E32">SUMPRODUCT('2020 Disclosure'!$C32:$R32,TRANSPOSE(EF_Tables!L$9:L$24))</f>
        <v>0</v>
      </c>
      <c r="F32" s="8" cm="1">
        <f t="array" ref="F32">SUMPRODUCT('2020 Disclosure'!$C32:$R32,TRANSPOSE(EF_Tables!M$9:M$24))</f>
        <v>25412</v>
      </c>
      <c r="G32" s="8" cm="1">
        <f t="array" ref="G32">SUMPRODUCT('2020 Disclosure'!$C32:$R32,TRANSPOSE(EF_Tables!N$9:N$24))</f>
        <v>0</v>
      </c>
      <c r="H32" s="8" cm="1">
        <f t="array" ref="H32">SUMPRODUCT('2020 Disclosure'!$C32:$R32,TRANSPOSE(EF_Tables!O$9:O$24))</f>
        <v>0</v>
      </c>
      <c r="I32" s="8" cm="1">
        <f t="array" ref="I32">SUMPRODUCT('2020 Disclosure'!$C32:$R32,TRANSPOSE(EF_Tables!P$9:P$24))</f>
        <v>197048</v>
      </c>
      <c r="J32" s="8" cm="1">
        <f t="array" ref="J32">SUMPRODUCT('2020 Disclosure'!$C32:$R32,TRANSPOSE(EF_Tables!Q$9:Q$24))</f>
        <v>0</v>
      </c>
      <c r="K32" s="8" cm="1">
        <f t="array" ref="K32">SUMPRODUCT('2020 Disclosure'!$C32:$R32,TRANSPOSE(EF_Tables!R$9:R$24))</f>
        <v>0</v>
      </c>
      <c r="L32" s="8" cm="1">
        <f t="array" ref="L32">SUMPRODUCT('2020 Disclosure'!$C32:$R32,TRANSPOSE(EF_Tables!S$9:S$24))</f>
        <v>0</v>
      </c>
      <c r="M32" s="8">
        <f t="shared" si="0"/>
        <v>232679</v>
      </c>
      <c r="N32" s="142"/>
      <c r="O32" s="12">
        <f t="shared" si="1"/>
        <v>0</v>
      </c>
      <c r="P32" s="12">
        <f t="shared" si="2"/>
        <v>4.391887536047516E-2</v>
      </c>
      <c r="Q32" s="12">
        <f t="shared" si="3"/>
        <v>0</v>
      </c>
      <c r="R32" s="12">
        <f t="shared" si="4"/>
        <v>0.10921484104710782</v>
      </c>
      <c r="S32" s="12">
        <f t="shared" si="5"/>
        <v>0</v>
      </c>
      <c r="T32" s="12">
        <f t="shared" si="6"/>
        <v>0</v>
      </c>
      <c r="U32" s="12">
        <f t="shared" si="7"/>
        <v>0.846866283592417</v>
      </c>
      <c r="V32" s="12">
        <f t="shared" si="8"/>
        <v>0</v>
      </c>
      <c r="W32" s="12">
        <f t="shared" si="9"/>
        <v>0</v>
      </c>
      <c r="X32" s="12">
        <f t="shared" si="10"/>
        <v>0</v>
      </c>
      <c r="Y32" s="12">
        <f t="shared" si="11"/>
        <v>1</v>
      </c>
      <c r="Z32" s="10">
        <f>(EF_Tables!$C$38*O32/EF_Tables!$E$5+EF_Tables!$D$38*P32/EF_Tables!$E$9+EF_Tables!$E$38*Q32/EF_Tables!$E$14+EF_Tables!$F$38*S32/EF_Tables!$E$17+EF_Tables!$G$38*R32/EF_Tables!$E$21)/(1-EF_Tables!$C$29)/EF_Tables!$I$94 + (EF_Tables!$O$62*O32+EF_Tables!$P$62*P32+EF_Tables!$Q$62*Q32+EF_Tables!$R$62*S32)/(1-EF_Tables!$C$29)</f>
        <v>25.438896221399247</v>
      </c>
    </row>
    <row r="33" spans="1:26" x14ac:dyDescent="0.25">
      <c r="A33">
        <f>'2020 Disclosure'!A33</f>
        <v>66</v>
      </c>
      <c r="B33" t="str">
        <f>'2020 Disclosure'!B33</f>
        <v>Nespelem Valley Elec Coop</v>
      </c>
      <c r="C33" s="8" cm="1">
        <f t="array" ref="C33">SUMPRODUCT('2020 Disclosure'!$C33:$R33,TRANSPOSE(EF_Tables!J$9:J$24))</f>
        <v>0</v>
      </c>
      <c r="D33" s="8" cm="1">
        <f t="array" ref="D33">SUMPRODUCT('2020 Disclosure'!$C33:$R33,TRANSPOSE(EF_Tables!K$9:K$24))</f>
        <v>2884</v>
      </c>
      <c r="E33" s="8" cm="1">
        <f t="array" ref="E33">SUMPRODUCT('2020 Disclosure'!$C33:$R33,TRANSPOSE(EF_Tables!L$9:L$24))</f>
        <v>0</v>
      </c>
      <c r="F33" s="8" cm="1">
        <f t="array" ref="F33">SUMPRODUCT('2020 Disclosure'!$C33:$R33,TRANSPOSE(EF_Tables!M$9:M$24))</f>
        <v>7172</v>
      </c>
      <c r="G33" s="8" cm="1">
        <f t="array" ref="G33">SUMPRODUCT('2020 Disclosure'!$C33:$R33,TRANSPOSE(EF_Tables!N$9:N$24))</f>
        <v>0</v>
      </c>
      <c r="H33" s="8" cm="1">
        <f t="array" ref="H33">SUMPRODUCT('2020 Disclosure'!$C33:$R33,TRANSPOSE(EF_Tables!O$9:O$24))</f>
        <v>0</v>
      </c>
      <c r="I33" s="8" cm="1">
        <f t="array" ref="I33">SUMPRODUCT('2020 Disclosure'!$C33:$R33,TRANSPOSE(EF_Tables!P$9:P$24))</f>
        <v>55609</v>
      </c>
      <c r="J33" s="8" cm="1">
        <f t="array" ref="J33">SUMPRODUCT('2020 Disclosure'!$C33:$R33,TRANSPOSE(EF_Tables!Q$9:Q$24))</f>
        <v>0</v>
      </c>
      <c r="K33" s="8" cm="1">
        <f t="array" ref="K33">SUMPRODUCT('2020 Disclosure'!$C33:$R33,TRANSPOSE(EF_Tables!R$9:R$24))</f>
        <v>0</v>
      </c>
      <c r="L33" s="8" cm="1">
        <f t="array" ref="L33">SUMPRODUCT('2020 Disclosure'!$C33:$R33,TRANSPOSE(EF_Tables!S$9:S$24))</f>
        <v>0</v>
      </c>
      <c r="M33" s="8">
        <f t="shared" si="0"/>
        <v>65665</v>
      </c>
      <c r="N33" s="142"/>
      <c r="O33" s="12">
        <f t="shared" si="1"/>
        <v>0</v>
      </c>
      <c r="P33" s="12">
        <f t="shared" si="2"/>
        <v>4.3919896444072182E-2</v>
      </c>
      <c r="Q33" s="12">
        <f t="shared" si="3"/>
        <v>0</v>
      </c>
      <c r="R33" s="12">
        <f t="shared" si="4"/>
        <v>0.1092210462194472</v>
      </c>
      <c r="S33" s="12">
        <f t="shared" si="5"/>
        <v>0</v>
      </c>
      <c r="T33" s="12">
        <f t="shared" si="6"/>
        <v>0</v>
      </c>
      <c r="U33" s="12">
        <f t="shared" si="7"/>
        <v>0.84685905733648059</v>
      </c>
      <c r="V33" s="12">
        <f t="shared" si="8"/>
        <v>0</v>
      </c>
      <c r="W33" s="12">
        <f t="shared" si="9"/>
        <v>0</v>
      </c>
      <c r="X33" s="12">
        <f t="shared" si="10"/>
        <v>0</v>
      </c>
      <c r="Y33" s="12">
        <f t="shared" si="11"/>
        <v>1</v>
      </c>
      <c r="Z33" s="10">
        <f>(EF_Tables!$C$38*O33/EF_Tables!$E$5+EF_Tables!$D$38*P33/EF_Tables!$E$9+EF_Tables!$E$38*Q33/EF_Tables!$E$14+EF_Tables!$F$38*S33/EF_Tables!$E$17+EF_Tables!$G$38*R33/EF_Tables!$E$21)/(1-EF_Tables!$C$29)/EF_Tables!$I$94 + (EF_Tables!$O$62*O33+EF_Tables!$P$62*P33+EF_Tables!$Q$62*Q33+EF_Tables!$R$62*S33)/(1-EF_Tables!$C$29)</f>
        <v>25.439522150201999</v>
      </c>
    </row>
    <row r="34" spans="1:26" x14ac:dyDescent="0.25">
      <c r="A34">
        <f>'2020 Disclosure'!A34</f>
        <v>69</v>
      </c>
      <c r="B34" t="str">
        <f>'2020 Disclosure'!B34</f>
        <v>Northern Lights (WA)</v>
      </c>
      <c r="C34" s="8" cm="1">
        <f t="array" ref="C34">SUMPRODUCT('2020 Disclosure'!$C34:$R34,TRANSPOSE(EF_Tables!J$9:J$24))</f>
        <v>0</v>
      </c>
      <c r="D34" s="8" cm="1">
        <f t="array" ref="D34">SUMPRODUCT('2020 Disclosure'!$C34:$R34,TRANSPOSE(EF_Tables!K$9:K$24))</f>
        <v>5</v>
      </c>
      <c r="E34" s="8" cm="1">
        <f t="array" ref="E34">SUMPRODUCT('2020 Disclosure'!$C34:$R34,TRANSPOSE(EF_Tables!L$9:L$24))</f>
        <v>0</v>
      </c>
      <c r="F34" s="8" cm="1">
        <f t="array" ref="F34">SUMPRODUCT('2020 Disclosure'!$C34:$R34,TRANSPOSE(EF_Tables!M$9:M$24))</f>
        <v>13</v>
      </c>
      <c r="G34" s="8" cm="1">
        <f t="array" ref="G34">SUMPRODUCT('2020 Disclosure'!$C34:$R34,TRANSPOSE(EF_Tables!N$9:N$24))</f>
        <v>0</v>
      </c>
      <c r="H34" s="8" cm="1">
        <f t="array" ref="H34">SUMPRODUCT('2020 Disclosure'!$C34:$R34,TRANSPOSE(EF_Tables!O$9:O$24))</f>
        <v>0</v>
      </c>
      <c r="I34" s="8" cm="1">
        <f t="array" ref="I34">SUMPRODUCT('2020 Disclosure'!$C34:$R34,TRANSPOSE(EF_Tables!P$9:P$24))</f>
        <v>104</v>
      </c>
      <c r="J34" s="8" cm="1">
        <f t="array" ref="J34">SUMPRODUCT('2020 Disclosure'!$C34:$R34,TRANSPOSE(EF_Tables!Q$9:Q$24))</f>
        <v>0</v>
      </c>
      <c r="K34" s="8" cm="1">
        <f t="array" ref="K34">SUMPRODUCT('2020 Disclosure'!$C34:$R34,TRANSPOSE(EF_Tables!R$9:R$24))</f>
        <v>0</v>
      </c>
      <c r="L34" s="8" cm="1">
        <f t="array" ref="L34">SUMPRODUCT('2020 Disclosure'!$C34:$R34,TRANSPOSE(EF_Tables!S$9:S$24))</f>
        <v>0</v>
      </c>
      <c r="M34" s="8">
        <f t="shared" ref="M34:M65" si="12">SUM(C34:L34)</f>
        <v>122</v>
      </c>
      <c r="N34" s="142"/>
      <c r="O34" s="12">
        <f t="shared" ref="O34:O65" si="13">IF($M34=0,0,C34/$M34)</f>
        <v>0</v>
      </c>
      <c r="P34" s="12">
        <f t="shared" ref="P34:P65" si="14">IF($M34=0,0,D34/$M34)</f>
        <v>4.0983606557377046E-2</v>
      </c>
      <c r="Q34" s="12">
        <f t="shared" ref="Q34:Q65" si="15">IF($M34=0,0,E34/$M34)</f>
        <v>0</v>
      </c>
      <c r="R34" s="12">
        <f t="shared" ref="R34:R65" si="16">IF($M34=0,0,F34/$M34)</f>
        <v>0.10655737704918032</v>
      </c>
      <c r="S34" s="12">
        <f t="shared" ref="S34:S65" si="17">IF($M34=0,0,G34/$M34)</f>
        <v>0</v>
      </c>
      <c r="T34" s="12">
        <f t="shared" ref="T34:T65" si="18">IF($M34=0,0,H34/$M34)</f>
        <v>0</v>
      </c>
      <c r="U34" s="12">
        <f t="shared" ref="U34:U65" si="19">IF($M34=0,0,I34/$M34)</f>
        <v>0.85245901639344257</v>
      </c>
      <c r="V34" s="12">
        <f t="shared" ref="V34:V65" si="20">IF($M34=0,0,J34/$M34)</f>
        <v>0</v>
      </c>
      <c r="W34" s="12">
        <f t="shared" ref="W34:W65" si="21">IF($M34=0,0,K34/$M34)</f>
        <v>0</v>
      </c>
      <c r="X34" s="12">
        <f t="shared" ref="X34:X65" si="22">IF($M34=0,0,L34/$M34)</f>
        <v>0</v>
      </c>
      <c r="Y34" s="12">
        <f t="shared" ref="Y34:Y65" si="23">SUM(O34:X34)</f>
        <v>1</v>
      </c>
      <c r="Z34" s="10">
        <f>(EF_Tables!$C$38*O34/EF_Tables!$E$5+EF_Tables!$D$38*P34/EF_Tables!$E$9+EF_Tables!$E$38*Q34/EF_Tables!$E$14+EF_Tables!$F$38*S34/EF_Tables!$E$17+EF_Tables!$G$38*R34/EF_Tables!$E$21)/(1-EF_Tables!$C$29)/EF_Tables!$I$94 + (EF_Tables!$O$62*O34+EF_Tables!$P$62*P34+EF_Tables!$Q$62*Q34+EF_Tables!$R$62*S34)/(1-EF_Tables!$C$29)</f>
        <v>23.782388879378306</v>
      </c>
    </row>
    <row r="35" spans="1:26" x14ac:dyDescent="0.25">
      <c r="A35">
        <f>'2020 Disclosure'!A35</f>
        <v>71</v>
      </c>
      <c r="B35" t="str">
        <f>'2020 Disclosure'!B35</f>
        <v>Ohop Mutual Light</v>
      </c>
      <c r="C35" s="8" cm="1">
        <f t="array" ref="C35">SUMPRODUCT('2020 Disclosure'!$C35:$R35,TRANSPOSE(EF_Tables!J$9:J$24))</f>
        <v>0</v>
      </c>
      <c r="D35" s="8" cm="1">
        <f t="array" ref="D35">SUMPRODUCT('2020 Disclosure'!$C35:$R35,TRANSPOSE(EF_Tables!K$9:K$24))</f>
        <v>3990</v>
      </c>
      <c r="E35" s="8" cm="1">
        <f t="array" ref="E35">SUMPRODUCT('2020 Disclosure'!$C35:$R35,TRANSPOSE(EF_Tables!L$9:L$24))</f>
        <v>0</v>
      </c>
      <c r="F35" s="8" cm="1">
        <f t="array" ref="F35">SUMPRODUCT('2020 Disclosure'!$C35:$R35,TRANSPOSE(EF_Tables!M$9:M$24))</f>
        <v>9917</v>
      </c>
      <c r="G35" s="8" cm="1">
        <f t="array" ref="G35">SUMPRODUCT('2020 Disclosure'!$C35:$R35,TRANSPOSE(EF_Tables!N$9:N$24))</f>
        <v>0</v>
      </c>
      <c r="H35" s="8" cm="1">
        <f t="array" ref="H35">SUMPRODUCT('2020 Disclosure'!$C35:$R35,TRANSPOSE(EF_Tables!O$9:O$24))</f>
        <v>0</v>
      </c>
      <c r="I35" s="8" cm="1">
        <f t="array" ref="I35">SUMPRODUCT('2020 Disclosure'!$C35:$R35,TRANSPOSE(EF_Tables!P$9:P$24))</f>
        <v>76896</v>
      </c>
      <c r="J35" s="8" cm="1">
        <f t="array" ref="J35">SUMPRODUCT('2020 Disclosure'!$C35:$R35,TRANSPOSE(EF_Tables!Q$9:Q$24))</f>
        <v>0</v>
      </c>
      <c r="K35" s="8" cm="1">
        <f t="array" ref="K35">SUMPRODUCT('2020 Disclosure'!$C35:$R35,TRANSPOSE(EF_Tables!R$9:R$24))</f>
        <v>0</v>
      </c>
      <c r="L35" s="8" cm="1">
        <f t="array" ref="L35">SUMPRODUCT('2020 Disclosure'!$C35:$R35,TRANSPOSE(EF_Tables!S$9:S$24))</f>
        <v>0</v>
      </c>
      <c r="M35" s="8">
        <f t="shared" si="12"/>
        <v>90803</v>
      </c>
      <c r="N35" s="142"/>
      <c r="O35" s="12">
        <f t="shared" si="13"/>
        <v>0</v>
      </c>
      <c r="P35" s="12">
        <f t="shared" si="14"/>
        <v>4.3941279473145162E-2</v>
      </c>
      <c r="Q35" s="12">
        <f t="shared" si="15"/>
        <v>0</v>
      </c>
      <c r="R35" s="12">
        <f t="shared" si="16"/>
        <v>0.10921445326696254</v>
      </c>
      <c r="S35" s="12">
        <f t="shared" si="17"/>
        <v>0</v>
      </c>
      <c r="T35" s="12">
        <f t="shared" si="18"/>
        <v>0</v>
      </c>
      <c r="U35" s="12">
        <f t="shared" si="19"/>
        <v>0.84684426725989226</v>
      </c>
      <c r="V35" s="12">
        <f t="shared" si="20"/>
        <v>0</v>
      </c>
      <c r="W35" s="12">
        <f t="shared" si="21"/>
        <v>0</v>
      </c>
      <c r="X35" s="12">
        <f t="shared" si="22"/>
        <v>0</v>
      </c>
      <c r="Y35" s="12">
        <f t="shared" si="23"/>
        <v>1</v>
      </c>
      <c r="Z35" s="10">
        <f>(EF_Tables!$C$38*O35/EF_Tables!$E$5+EF_Tables!$D$38*P35/EF_Tables!$E$9+EF_Tables!$E$38*Q35/EF_Tables!$E$14+EF_Tables!$F$38*S35/EF_Tables!$E$17+EF_Tables!$G$38*R35/EF_Tables!$E$21)/(1-EF_Tables!$C$29)/EF_Tables!$I$94 + (EF_Tables!$O$62*O35+EF_Tables!$P$62*P35+EF_Tables!$Q$62*Q35+EF_Tables!$R$62*S35)/(1-EF_Tables!$C$29)</f>
        <v>25.451345403849341</v>
      </c>
    </row>
    <row r="36" spans="1:26" x14ac:dyDescent="0.25">
      <c r="A36">
        <f>'2020 Disclosure'!A36</f>
        <v>72</v>
      </c>
      <c r="B36" t="str">
        <f>'2020 Disclosure'!B36</f>
        <v>Okanogan County PUD #1</v>
      </c>
      <c r="C36" s="8" cm="1">
        <f t="array" ref="C36">SUMPRODUCT('2020 Disclosure'!$C36:$R36,TRANSPOSE(EF_Tables!J$9:J$24))</f>
        <v>0</v>
      </c>
      <c r="D36" s="8" cm="1">
        <f t="array" ref="D36">SUMPRODUCT('2020 Disclosure'!$C36:$R36,TRANSPOSE(EF_Tables!K$9:K$24))</f>
        <v>42645</v>
      </c>
      <c r="E36" s="8" cm="1">
        <f t="array" ref="E36">SUMPRODUCT('2020 Disclosure'!$C36:$R36,TRANSPOSE(EF_Tables!L$9:L$24))</f>
        <v>113</v>
      </c>
      <c r="F36" s="8" cm="1">
        <f t="array" ref="F36">SUMPRODUCT('2020 Disclosure'!$C36:$R36,TRANSPOSE(EF_Tables!M$9:M$24))</f>
        <v>43783</v>
      </c>
      <c r="G36" s="8" cm="1">
        <f t="array" ref="G36">SUMPRODUCT('2020 Disclosure'!$C36:$R36,TRANSPOSE(EF_Tables!N$9:N$24))</f>
        <v>0</v>
      </c>
      <c r="H36" s="8" cm="1">
        <f t="array" ref="H36">SUMPRODUCT('2020 Disclosure'!$C36:$R36,TRANSPOSE(EF_Tables!O$9:O$24))</f>
        <v>0</v>
      </c>
      <c r="I36" s="8" cm="1">
        <f t="array" ref="I36">SUMPRODUCT('2020 Disclosure'!$C36:$R36,TRANSPOSE(EF_Tables!P$9:P$24))</f>
        <v>525057</v>
      </c>
      <c r="J36" s="8" cm="1">
        <f t="array" ref="J36">SUMPRODUCT('2020 Disclosure'!$C36:$R36,TRANSPOSE(EF_Tables!Q$9:Q$24))</f>
        <v>0</v>
      </c>
      <c r="K36" s="8" cm="1">
        <f t="array" ref="K36">SUMPRODUCT('2020 Disclosure'!$C36:$R36,TRANSPOSE(EF_Tables!R$9:R$24))</f>
        <v>22034</v>
      </c>
      <c r="L36" s="8" cm="1">
        <f t="array" ref="L36">SUMPRODUCT('2020 Disclosure'!$C36:$R36,TRANSPOSE(EF_Tables!S$9:S$24))</f>
        <v>0</v>
      </c>
      <c r="M36" s="8">
        <f t="shared" si="12"/>
        <v>633632</v>
      </c>
      <c r="N36" s="142"/>
      <c r="O36" s="12">
        <f t="shared" si="13"/>
        <v>0</v>
      </c>
      <c r="P36" s="12">
        <f t="shared" si="14"/>
        <v>6.7302472097368823E-2</v>
      </c>
      <c r="Q36" s="12">
        <f t="shared" si="15"/>
        <v>1.7833695267915762E-4</v>
      </c>
      <c r="R36" s="12">
        <f t="shared" si="16"/>
        <v>6.9098467249128825E-2</v>
      </c>
      <c r="S36" s="12">
        <f t="shared" si="17"/>
        <v>0</v>
      </c>
      <c r="T36" s="12">
        <f t="shared" si="18"/>
        <v>0</v>
      </c>
      <c r="U36" s="12">
        <f t="shared" si="19"/>
        <v>0.82864659613150848</v>
      </c>
      <c r="V36" s="12">
        <f t="shared" si="20"/>
        <v>0</v>
      </c>
      <c r="W36" s="12">
        <f t="shared" si="21"/>
        <v>3.4774127569314681E-2</v>
      </c>
      <c r="X36" s="12">
        <f t="shared" si="22"/>
        <v>0</v>
      </c>
      <c r="Y36" s="12">
        <f t="shared" si="23"/>
        <v>0.99999999999999989</v>
      </c>
      <c r="Z36" s="10">
        <f>(EF_Tables!$C$38*O36/EF_Tables!$E$5+EF_Tables!$D$38*P36/EF_Tables!$E$9+EF_Tables!$E$38*Q36/EF_Tables!$E$14+EF_Tables!$F$38*S36/EF_Tables!$E$17+EF_Tables!$G$38*R36/EF_Tables!$E$21)/(1-EF_Tables!$C$29)/EF_Tables!$I$94 + (EF_Tables!$O$62*O36+EF_Tables!$P$62*P36+EF_Tables!$Q$62*Q36+EF_Tables!$R$62*S36)/(1-EF_Tables!$C$29)</f>
        <v>38.257639779633699</v>
      </c>
    </row>
    <row r="37" spans="1:26" x14ac:dyDescent="0.25">
      <c r="A37">
        <f>'2020 Disclosure'!A37</f>
        <v>73</v>
      </c>
      <c r="B37" t="str">
        <f>'2020 Disclosure'!B37</f>
        <v>Okanogan County Electric Coop</v>
      </c>
      <c r="C37" s="8" cm="1">
        <f t="array" ref="C37">SUMPRODUCT('2020 Disclosure'!$C37:$R37,TRANSPOSE(EF_Tables!J$9:J$24))</f>
        <v>0</v>
      </c>
      <c r="D37" s="8" cm="1">
        <f t="array" ref="D37">SUMPRODUCT('2020 Disclosure'!$C37:$R37,TRANSPOSE(EF_Tables!K$9:K$24))</f>
        <v>0</v>
      </c>
      <c r="E37" s="8" cm="1">
        <f t="array" ref="E37">SUMPRODUCT('2020 Disclosure'!$C37:$R37,TRANSPOSE(EF_Tables!L$9:L$24))</f>
        <v>0</v>
      </c>
      <c r="F37" s="8" cm="1">
        <f t="array" ref="F37">SUMPRODUCT('2020 Disclosure'!$C37:$R37,TRANSPOSE(EF_Tables!M$9:M$24))</f>
        <v>0</v>
      </c>
      <c r="G37" s="8" cm="1">
        <f t="array" ref="G37">SUMPRODUCT('2020 Disclosure'!$C37:$R37,TRANSPOSE(EF_Tables!N$9:N$24))</f>
        <v>0</v>
      </c>
      <c r="H37" s="8" cm="1">
        <f t="array" ref="H37">SUMPRODUCT('2020 Disclosure'!$C37:$R37,TRANSPOSE(EF_Tables!O$9:O$24))</f>
        <v>0</v>
      </c>
      <c r="I37" s="8" cm="1">
        <f t="array" ref="I37">SUMPRODUCT('2020 Disclosure'!$C37:$R37,TRANSPOSE(EF_Tables!P$9:P$24))</f>
        <v>0</v>
      </c>
      <c r="J37" s="8" cm="1">
        <f t="array" ref="J37">SUMPRODUCT('2020 Disclosure'!$C37:$R37,TRANSPOSE(EF_Tables!Q$9:Q$24))</f>
        <v>0</v>
      </c>
      <c r="K37" s="8" cm="1">
        <f t="array" ref="K37">SUMPRODUCT('2020 Disclosure'!$C37:$R37,TRANSPOSE(EF_Tables!R$9:R$24))</f>
        <v>0</v>
      </c>
      <c r="L37" s="8" cm="1">
        <f t="array" ref="L37">SUMPRODUCT('2020 Disclosure'!$C37:$R37,TRANSPOSE(EF_Tables!S$9:S$24))</f>
        <v>0</v>
      </c>
      <c r="M37" s="8">
        <f t="shared" si="12"/>
        <v>0</v>
      </c>
      <c r="N37" s="142"/>
      <c r="O37" s="12">
        <f t="shared" si="13"/>
        <v>0</v>
      </c>
      <c r="P37" s="12">
        <f t="shared" si="14"/>
        <v>0</v>
      </c>
      <c r="Q37" s="12">
        <f t="shared" si="15"/>
        <v>0</v>
      </c>
      <c r="R37" s="12">
        <f t="shared" si="16"/>
        <v>0</v>
      </c>
      <c r="S37" s="12">
        <f t="shared" si="17"/>
        <v>0</v>
      </c>
      <c r="T37" s="12">
        <f t="shared" si="18"/>
        <v>0</v>
      </c>
      <c r="U37" s="12">
        <f t="shared" si="19"/>
        <v>0</v>
      </c>
      <c r="V37" s="12">
        <f t="shared" si="20"/>
        <v>0</v>
      </c>
      <c r="W37" s="12">
        <f t="shared" si="21"/>
        <v>0</v>
      </c>
      <c r="X37" s="12">
        <f t="shared" si="22"/>
        <v>0</v>
      </c>
      <c r="Y37" s="12">
        <f t="shared" si="23"/>
        <v>0</v>
      </c>
      <c r="Z37" s="10">
        <f>(EF_Tables!$C$38*O37/EF_Tables!$E$5+EF_Tables!$D$38*P37/EF_Tables!$E$9+EF_Tables!$E$38*Q37/EF_Tables!$E$14+EF_Tables!$F$38*S37/EF_Tables!$E$17+EF_Tables!$G$38*R37/EF_Tables!$E$21)/(1-EF_Tables!$C$29)/EF_Tables!$I$94 + (EF_Tables!$O$62*O37+EF_Tables!$P$62*P37+EF_Tables!$Q$62*Q37+EF_Tables!$R$62*S37)/(1-EF_Tables!$C$29)</f>
        <v>0</v>
      </c>
    </row>
    <row r="38" spans="1:26" x14ac:dyDescent="0.25">
      <c r="A38">
        <f>'2020 Disclosure'!A38</f>
        <v>75</v>
      </c>
      <c r="B38" t="str">
        <f>'2020 Disclosure'!B38</f>
        <v>Orcas Power &amp; Light Coop</v>
      </c>
      <c r="C38" s="8" cm="1">
        <f t="array" ref="C38">SUMPRODUCT('2020 Disclosure'!$C38:$R38,TRANSPOSE(EF_Tables!J$9:J$24))</f>
        <v>0</v>
      </c>
      <c r="D38" s="8" cm="1">
        <f t="array" ref="D38">SUMPRODUCT('2020 Disclosure'!$C38:$R38,TRANSPOSE(EF_Tables!K$9:K$24))</f>
        <v>0</v>
      </c>
      <c r="E38" s="8" cm="1">
        <f t="array" ref="E38">SUMPRODUCT('2020 Disclosure'!$C38:$R38,TRANSPOSE(EF_Tables!L$9:L$24))</f>
        <v>0</v>
      </c>
      <c r="F38" s="8" cm="1">
        <f t="array" ref="F38">SUMPRODUCT('2020 Disclosure'!$C38:$R38,TRANSPOSE(EF_Tables!M$9:M$24))</f>
        <v>0</v>
      </c>
      <c r="G38" s="8" cm="1">
        <f t="array" ref="G38">SUMPRODUCT('2020 Disclosure'!$C38:$R38,TRANSPOSE(EF_Tables!N$9:N$24))</f>
        <v>0</v>
      </c>
      <c r="H38" s="8" cm="1">
        <f t="array" ref="H38">SUMPRODUCT('2020 Disclosure'!$C38:$R38,TRANSPOSE(EF_Tables!O$9:O$24))</f>
        <v>0</v>
      </c>
      <c r="I38" s="8" cm="1">
        <f t="array" ref="I38">SUMPRODUCT('2020 Disclosure'!$C38:$R38,TRANSPOSE(EF_Tables!P$9:P$24))</f>
        <v>0</v>
      </c>
      <c r="J38" s="8" cm="1">
        <f t="array" ref="J38">SUMPRODUCT('2020 Disclosure'!$C38:$R38,TRANSPOSE(EF_Tables!Q$9:Q$24))</f>
        <v>0</v>
      </c>
      <c r="K38" s="8" cm="1">
        <f t="array" ref="K38">SUMPRODUCT('2020 Disclosure'!$C38:$R38,TRANSPOSE(EF_Tables!R$9:R$24))</f>
        <v>0</v>
      </c>
      <c r="L38" s="8" cm="1">
        <f t="array" ref="L38">SUMPRODUCT('2020 Disclosure'!$C38:$R38,TRANSPOSE(EF_Tables!S$9:S$24))</f>
        <v>0</v>
      </c>
      <c r="M38" s="8">
        <f t="shared" si="12"/>
        <v>0</v>
      </c>
      <c r="N38" s="142"/>
      <c r="O38" s="12">
        <f t="shared" si="13"/>
        <v>0</v>
      </c>
      <c r="P38" s="12">
        <f t="shared" si="14"/>
        <v>0</v>
      </c>
      <c r="Q38" s="12">
        <f t="shared" si="15"/>
        <v>0</v>
      </c>
      <c r="R38" s="12">
        <f t="shared" si="16"/>
        <v>0</v>
      </c>
      <c r="S38" s="12">
        <f t="shared" si="17"/>
        <v>0</v>
      </c>
      <c r="T38" s="12">
        <f t="shared" si="18"/>
        <v>0</v>
      </c>
      <c r="U38" s="12">
        <f t="shared" si="19"/>
        <v>0</v>
      </c>
      <c r="V38" s="12">
        <f t="shared" si="20"/>
        <v>0</v>
      </c>
      <c r="W38" s="12">
        <f t="shared" si="21"/>
        <v>0</v>
      </c>
      <c r="X38" s="12">
        <f t="shared" si="22"/>
        <v>0</v>
      </c>
      <c r="Y38" s="12">
        <f t="shared" si="23"/>
        <v>0</v>
      </c>
      <c r="Z38" s="10">
        <f>(EF_Tables!$C$38*O38/EF_Tables!$E$5+EF_Tables!$D$38*P38/EF_Tables!$E$9+EF_Tables!$E$38*Q38/EF_Tables!$E$14+EF_Tables!$F$38*S38/EF_Tables!$E$17+EF_Tables!$G$38*R38/EF_Tables!$E$21)/(1-EF_Tables!$C$29)/EF_Tables!$I$94 + (EF_Tables!$O$62*O38+EF_Tables!$P$62*P38+EF_Tables!$Q$62*Q38+EF_Tables!$R$62*S38)/(1-EF_Tables!$C$29)</f>
        <v>0</v>
      </c>
    </row>
    <row r="39" spans="1:26" x14ac:dyDescent="0.25">
      <c r="A39">
        <f>'2020 Disclosure'!A39</f>
        <v>76</v>
      </c>
      <c r="B39" t="str">
        <f>'2020 Disclosure'!B39</f>
        <v>Pacific County PUD #2</v>
      </c>
      <c r="C39" s="8" cm="1">
        <f t="array" ref="C39">SUMPRODUCT('2020 Disclosure'!$C39:$R39,TRANSPOSE(EF_Tables!J$9:J$24))</f>
        <v>0</v>
      </c>
      <c r="D39" s="8" cm="1">
        <f t="array" ref="D39">SUMPRODUCT('2020 Disclosure'!$C39:$R39,TRANSPOSE(EF_Tables!K$9:K$24))</f>
        <v>28884</v>
      </c>
      <c r="E39" s="8" cm="1">
        <f t="array" ref="E39">SUMPRODUCT('2020 Disclosure'!$C39:$R39,TRANSPOSE(EF_Tables!L$9:L$24))</f>
        <v>0</v>
      </c>
      <c r="F39" s="8" cm="1">
        <f t="array" ref="F39">SUMPRODUCT('2020 Disclosure'!$C39:$R39,TRANSPOSE(EF_Tables!M$9:M$24))</f>
        <v>32135</v>
      </c>
      <c r="G39" s="8" cm="1">
        <f t="array" ref="G39">SUMPRODUCT('2020 Disclosure'!$C39:$R39,TRANSPOSE(EF_Tables!N$9:N$24))</f>
        <v>0</v>
      </c>
      <c r="H39" s="8" cm="1">
        <f t="array" ref="H39">SUMPRODUCT('2020 Disclosure'!$C39:$R39,TRANSPOSE(EF_Tables!O$9:O$24))</f>
        <v>0</v>
      </c>
      <c r="I39" s="8" cm="1">
        <f t="array" ref="I39">SUMPRODUCT('2020 Disclosure'!$C39:$R39,TRANSPOSE(EF_Tables!P$9:P$24))</f>
        <v>249175</v>
      </c>
      <c r="J39" s="8" cm="1">
        <f t="array" ref="J39">SUMPRODUCT('2020 Disclosure'!$C39:$R39,TRANSPOSE(EF_Tables!Q$9:Q$24))</f>
        <v>0</v>
      </c>
      <c r="K39" s="8" cm="1">
        <f t="array" ref="K39">SUMPRODUCT('2020 Disclosure'!$C39:$R39,TRANSPOSE(EF_Tables!R$9:R$24))</f>
        <v>0</v>
      </c>
      <c r="L39" s="8" cm="1">
        <f t="array" ref="L39">SUMPRODUCT('2020 Disclosure'!$C39:$R39,TRANSPOSE(EF_Tables!S$9:S$24))</f>
        <v>0</v>
      </c>
      <c r="M39" s="8">
        <f t="shared" si="12"/>
        <v>310194</v>
      </c>
      <c r="N39" s="142"/>
      <c r="O39" s="12">
        <f t="shared" si="13"/>
        <v>0</v>
      </c>
      <c r="P39" s="12">
        <f t="shared" si="14"/>
        <v>9.3115921004274738E-2</v>
      </c>
      <c r="Q39" s="12">
        <f t="shared" si="15"/>
        <v>0</v>
      </c>
      <c r="R39" s="12">
        <f t="shared" si="16"/>
        <v>0.10359645899018034</v>
      </c>
      <c r="S39" s="12">
        <f t="shared" si="17"/>
        <v>0</v>
      </c>
      <c r="T39" s="12">
        <f t="shared" si="18"/>
        <v>0</v>
      </c>
      <c r="U39" s="12">
        <f t="shared" si="19"/>
        <v>0.80328762000554488</v>
      </c>
      <c r="V39" s="12">
        <f t="shared" si="20"/>
        <v>0</v>
      </c>
      <c r="W39" s="12">
        <f t="shared" si="21"/>
        <v>0</v>
      </c>
      <c r="X39" s="12">
        <f t="shared" si="22"/>
        <v>0</v>
      </c>
      <c r="Y39" s="12">
        <f t="shared" si="23"/>
        <v>1</v>
      </c>
      <c r="Z39" s="10">
        <f>(EF_Tables!$C$38*O39/EF_Tables!$E$5+EF_Tables!$D$38*P39/EF_Tables!$E$9+EF_Tables!$E$38*Q39/EF_Tables!$E$14+EF_Tables!$F$38*S39/EF_Tables!$E$17+EF_Tables!$G$38*R39/EF_Tables!$E$21)/(1-EF_Tables!$C$29)/EF_Tables!$I$94 + (EF_Tables!$O$62*O39+EF_Tables!$P$62*P39+EF_Tables!$Q$62*Q39+EF_Tables!$R$62*S39)/(1-EF_Tables!$C$29)</f>
        <v>52.731125675463169</v>
      </c>
    </row>
    <row r="40" spans="1:26" x14ac:dyDescent="0.25">
      <c r="A40">
        <f>'2020 Disclosure'!A40</f>
        <v>81</v>
      </c>
      <c r="B40" t="str">
        <f>'2020 Disclosure'!B40</f>
        <v>Parkland Light &amp; Water</v>
      </c>
      <c r="C40" s="8" cm="1">
        <f t="array" ref="C40">SUMPRODUCT('2020 Disclosure'!$C40:$R40,TRANSPOSE(EF_Tables!J$9:J$24))</f>
        <v>0</v>
      </c>
      <c r="D40" s="8" cm="1">
        <f t="array" ref="D40">SUMPRODUCT('2020 Disclosure'!$C40:$R40,TRANSPOSE(EF_Tables!K$9:K$24))</f>
        <v>5064</v>
      </c>
      <c r="E40" s="8" cm="1">
        <f t="array" ref="E40">SUMPRODUCT('2020 Disclosure'!$C40:$R40,TRANSPOSE(EF_Tables!L$9:L$24))</f>
        <v>0</v>
      </c>
      <c r="F40" s="8" cm="1">
        <f t="array" ref="F40">SUMPRODUCT('2020 Disclosure'!$C40:$R40,TRANSPOSE(EF_Tables!M$9:M$24))</f>
        <v>12592</v>
      </c>
      <c r="G40" s="8" cm="1">
        <f t="array" ref="G40">SUMPRODUCT('2020 Disclosure'!$C40:$R40,TRANSPOSE(EF_Tables!N$9:N$24))</f>
        <v>0</v>
      </c>
      <c r="H40" s="8" cm="1">
        <f t="array" ref="H40">SUMPRODUCT('2020 Disclosure'!$C40:$R40,TRANSPOSE(EF_Tables!O$9:O$24))</f>
        <v>0</v>
      </c>
      <c r="I40" s="8" cm="1">
        <f t="array" ref="I40">SUMPRODUCT('2020 Disclosure'!$C40:$R40,TRANSPOSE(EF_Tables!P$9:P$24))</f>
        <v>97640</v>
      </c>
      <c r="J40" s="8" cm="1">
        <f t="array" ref="J40">SUMPRODUCT('2020 Disclosure'!$C40:$R40,TRANSPOSE(EF_Tables!Q$9:Q$24))</f>
        <v>0</v>
      </c>
      <c r="K40" s="8" cm="1">
        <f t="array" ref="K40">SUMPRODUCT('2020 Disclosure'!$C40:$R40,TRANSPOSE(EF_Tables!R$9:R$24))</f>
        <v>0</v>
      </c>
      <c r="L40" s="8" cm="1">
        <f t="array" ref="L40">SUMPRODUCT('2020 Disclosure'!$C40:$R40,TRANSPOSE(EF_Tables!S$9:S$24))</f>
        <v>0</v>
      </c>
      <c r="M40" s="8">
        <f t="shared" si="12"/>
        <v>115296</v>
      </c>
      <c r="N40" s="142"/>
      <c r="O40" s="12">
        <f t="shared" si="13"/>
        <v>0</v>
      </c>
      <c r="P40" s="12">
        <f t="shared" si="14"/>
        <v>4.3921731890091589E-2</v>
      </c>
      <c r="Q40" s="12">
        <f t="shared" si="15"/>
        <v>0</v>
      </c>
      <c r="R40" s="12">
        <f t="shared" si="16"/>
        <v>0.10921454343602553</v>
      </c>
      <c r="S40" s="12">
        <f t="shared" si="17"/>
        <v>0</v>
      </c>
      <c r="T40" s="12">
        <f t="shared" si="18"/>
        <v>0</v>
      </c>
      <c r="U40" s="12">
        <f t="shared" si="19"/>
        <v>0.84686372467388282</v>
      </c>
      <c r="V40" s="12">
        <f t="shared" si="20"/>
        <v>0</v>
      </c>
      <c r="W40" s="12">
        <f t="shared" si="21"/>
        <v>0</v>
      </c>
      <c r="X40" s="12">
        <f t="shared" si="22"/>
        <v>0</v>
      </c>
      <c r="Y40" s="12">
        <f t="shared" si="23"/>
        <v>1</v>
      </c>
      <c r="Z40" s="10">
        <f>(EF_Tables!$C$38*O40/EF_Tables!$E$5+EF_Tables!$D$38*P40/EF_Tables!$E$9+EF_Tables!$E$38*Q40/EF_Tables!$E$14+EF_Tables!$F$38*S40/EF_Tables!$E$17+EF_Tables!$G$38*R40/EF_Tables!$E$21)/(1-EF_Tables!$C$29)/EF_Tables!$I$94 + (EF_Tables!$O$62*O40+EF_Tables!$P$62*P40+EF_Tables!$Q$62*Q40+EF_Tables!$R$62*S40)/(1-EF_Tables!$C$29)</f>
        <v>25.440481160153734</v>
      </c>
    </row>
    <row r="41" spans="1:26" x14ac:dyDescent="0.25">
      <c r="A41">
        <f>'2020 Disclosure'!A41</f>
        <v>82</v>
      </c>
      <c r="B41" t="str">
        <f>'2020 Disclosure'!B41</f>
        <v>Grant County PUD #2</v>
      </c>
      <c r="C41" s="8" cm="1">
        <f t="array" ref="C41">SUMPRODUCT('2020 Disclosure'!$C41:$R41,TRANSPOSE(EF_Tables!J$9:J$24))</f>
        <v>0</v>
      </c>
      <c r="D41" s="8" cm="1">
        <f t="array" ref="D41">SUMPRODUCT('2020 Disclosure'!$C41:$R41,TRANSPOSE(EF_Tables!K$9:K$24))</f>
        <v>4016058</v>
      </c>
      <c r="E41" s="8" cm="1">
        <f t="array" ref="E41">SUMPRODUCT('2020 Disclosure'!$C41:$R41,TRANSPOSE(EF_Tables!L$9:L$24))</f>
        <v>0</v>
      </c>
      <c r="F41" s="8" cm="1">
        <f t="array" ref="F41">SUMPRODUCT('2020 Disclosure'!$C41:$R41,TRANSPOSE(EF_Tables!M$9:M$24))</f>
        <v>5371</v>
      </c>
      <c r="G41" s="8" cm="1">
        <f t="array" ref="G41">SUMPRODUCT('2020 Disclosure'!$C41:$R41,TRANSPOSE(EF_Tables!N$9:N$24))</f>
        <v>0</v>
      </c>
      <c r="H41" s="8" cm="1">
        <f t="array" ref="H41">SUMPRODUCT('2020 Disclosure'!$C41:$R41,TRANSPOSE(EF_Tables!O$9:O$24))</f>
        <v>0</v>
      </c>
      <c r="I41" s="8" cm="1">
        <f t="array" ref="I41">SUMPRODUCT('2020 Disclosure'!$C41:$R41,TRANSPOSE(EF_Tables!P$9:P$24))</f>
        <v>1172023</v>
      </c>
      <c r="J41" s="8" cm="1">
        <f t="array" ref="J41">SUMPRODUCT('2020 Disclosure'!$C41:$R41,TRANSPOSE(EF_Tables!Q$9:Q$24))</f>
        <v>0</v>
      </c>
      <c r="K41" s="8" cm="1">
        <f t="array" ref="K41">SUMPRODUCT('2020 Disclosure'!$C41:$R41,TRANSPOSE(EF_Tables!R$9:R$24))</f>
        <v>33610</v>
      </c>
      <c r="L41" s="8" cm="1">
        <f t="array" ref="L41">SUMPRODUCT('2020 Disclosure'!$C41:$R41,TRANSPOSE(EF_Tables!S$9:S$24))</f>
        <v>0</v>
      </c>
      <c r="M41" s="8">
        <f t="shared" si="12"/>
        <v>5227062</v>
      </c>
      <c r="N41" s="142"/>
      <c r="O41" s="12">
        <f t="shared" si="13"/>
        <v>0</v>
      </c>
      <c r="P41" s="12">
        <f t="shared" si="14"/>
        <v>0.76832032985260168</v>
      </c>
      <c r="Q41" s="12">
        <f t="shared" si="15"/>
        <v>0</v>
      </c>
      <c r="R41" s="12">
        <f t="shared" si="16"/>
        <v>1.0275370753207061E-3</v>
      </c>
      <c r="S41" s="12">
        <f t="shared" si="17"/>
        <v>0</v>
      </c>
      <c r="T41" s="12">
        <f t="shared" si="18"/>
        <v>0</v>
      </c>
      <c r="U41" s="12">
        <f t="shared" si="19"/>
        <v>0.22422213472884003</v>
      </c>
      <c r="V41" s="12">
        <f t="shared" si="20"/>
        <v>0</v>
      </c>
      <c r="W41" s="12">
        <f t="shared" si="21"/>
        <v>6.4299983432375583E-3</v>
      </c>
      <c r="X41" s="12">
        <f t="shared" si="22"/>
        <v>0</v>
      </c>
      <c r="Y41" s="12">
        <f t="shared" si="23"/>
        <v>0.99999999999999989</v>
      </c>
      <c r="Z41" s="10">
        <f>(EF_Tables!$C$38*O41/EF_Tables!$E$5+EF_Tables!$D$38*P41/EF_Tables!$E$9+EF_Tables!$E$38*Q41/EF_Tables!$E$14+EF_Tables!$F$38*S41/EF_Tables!$E$17+EF_Tables!$G$38*R41/EF_Tables!$E$21)/(1-EF_Tables!$C$29)/EF_Tables!$I$94 + (EF_Tables!$O$62*O41+EF_Tables!$P$62*P41+EF_Tables!$Q$62*Q41+EF_Tables!$R$62*S41)/(1-EF_Tables!$C$29)</f>
        <v>427.06354404830967</v>
      </c>
    </row>
    <row r="42" spans="1:26" x14ac:dyDescent="0.25">
      <c r="A42">
        <f>'2020 Disclosure'!A42</f>
        <v>83</v>
      </c>
      <c r="B42" t="str">
        <f>'2020 Disclosure'!B42</f>
        <v>Pend Oreille County PUD #1</v>
      </c>
      <c r="C42" s="8" cm="1">
        <f t="array" ref="C42">SUMPRODUCT('2020 Disclosure'!$C42:$R42,TRANSPOSE(EF_Tables!J$9:J$24))</f>
        <v>0</v>
      </c>
      <c r="D42" s="8" cm="1">
        <f t="array" ref="D42">SUMPRODUCT('2020 Disclosure'!$C42:$R42,TRANSPOSE(EF_Tables!K$9:K$24))</f>
        <v>74275</v>
      </c>
      <c r="E42" s="8" cm="1">
        <f t="array" ref="E42">SUMPRODUCT('2020 Disclosure'!$C42:$R42,TRANSPOSE(EF_Tables!L$9:L$24))</f>
        <v>0</v>
      </c>
      <c r="F42" s="8" cm="1">
        <f t="array" ref="F42">SUMPRODUCT('2020 Disclosure'!$C42:$R42,TRANSPOSE(EF_Tables!M$9:M$24))</f>
        <v>13920</v>
      </c>
      <c r="G42" s="8" cm="1">
        <f t="array" ref="G42">SUMPRODUCT('2020 Disclosure'!$C42:$R42,TRANSPOSE(EF_Tables!N$9:N$24))</f>
        <v>0</v>
      </c>
      <c r="H42" s="8" cm="1">
        <f t="array" ref="H42">SUMPRODUCT('2020 Disclosure'!$C42:$R42,TRANSPOSE(EF_Tables!O$9:O$24))</f>
        <v>0</v>
      </c>
      <c r="I42" s="8" cm="1">
        <f t="array" ref="I42">SUMPRODUCT('2020 Disclosure'!$C42:$R42,TRANSPOSE(EF_Tables!P$9:P$24))</f>
        <v>892365</v>
      </c>
      <c r="J42" s="8" cm="1">
        <f t="array" ref="J42">SUMPRODUCT('2020 Disclosure'!$C42:$R42,TRANSPOSE(EF_Tables!Q$9:Q$24))</f>
        <v>0</v>
      </c>
      <c r="K42" s="8" cm="1">
        <f t="array" ref="K42">SUMPRODUCT('2020 Disclosure'!$C42:$R42,TRANSPOSE(EF_Tables!R$9:R$24))</f>
        <v>0</v>
      </c>
      <c r="L42" s="8" cm="1">
        <f t="array" ref="L42">SUMPRODUCT('2020 Disclosure'!$C42:$R42,TRANSPOSE(EF_Tables!S$9:S$24))</f>
        <v>0</v>
      </c>
      <c r="M42" s="8">
        <f t="shared" si="12"/>
        <v>980560</v>
      </c>
      <c r="N42" s="142"/>
      <c r="O42" s="12">
        <f t="shared" si="13"/>
        <v>0</v>
      </c>
      <c r="P42" s="12">
        <f t="shared" si="14"/>
        <v>7.5747532022517744E-2</v>
      </c>
      <c r="Q42" s="12">
        <f t="shared" si="15"/>
        <v>0</v>
      </c>
      <c r="R42" s="12">
        <f t="shared" si="16"/>
        <v>1.4195969649995921E-2</v>
      </c>
      <c r="S42" s="12">
        <f t="shared" si="17"/>
        <v>0</v>
      </c>
      <c r="T42" s="12">
        <f t="shared" si="18"/>
        <v>0</v>
      </c>
      <c r="U42" s="12">
        <f t="shared" si="19"/>
        <v>0.91005649832748636</v>
      </c>
      <c r="V42" s="12">
        <f t="shared" si="20"/>
        <v>0</v>
      </c>
      <c r="W42" s="12">
        <f t="shared" si="21"/>
        <v>0</v>
      </c>
      <c r="X42" s="12">
        <f t="shared" si="22"/>
        <v>0</v>
      </c>
      <c r="Y42" s="12">
        <f t="shared" si="23"/>
        <v>1</v>
      </c>
      <c r="Z42" s="10">
        <f>(EF_Tables!$C$38*O42/EF_Tables!$E$5+EF_Tables!$D$38*P42/EF_Tables!$E$9+EF_Tables!$E$38*Q42/EF_Tables!$E$14+EF_Tables!$F$38*S42/EF_Tables!$E$17+EF_Tables!$G$38*R42/EF_Tables!$E$21)/(1-EF_Tables!$C$29)/EF_Tables!$I$94 + (EF_Tables!$O$62*O42+EF_Tables!$P$62*P42+EF_Tables!$Q$62*Q42+EF_Tables!$R$62*S42)/(1-EF_Tables!$C$29)</f>
        <v>42.236156091537069</v>
      </c>
    </row>
    <row r="43" spans="1:26" x14ac:dyDescent="0.25">
      <c r="A43">
        <f>'2020 Disclosure'!A43</f>
        <v>84</v>
      </c>
      <c r="B43" t="str">
        <f>'2020 Disclosure'!B43</f>
        <v>Peninsula Light</v>
      </c>
      <c r="C43" s="8" cm="1">
        <f t="array" ref="C43">SUMPRODUCT('2020 Disclosure'!$C43:$R43,TRANSPOSE(EF_Tables!J$9:J$24))</f>
        <v>0</v>
      </c>
      <c r="D43" s="8" cm="1">
        <f t="array" ref="D43">SUMPRODUCT('2020 Disclosure'!$C43:$R43,TRANSPOSE(EF_Tables!K$9:K$24))</f>
        <v>26925</v>
      </c>
      <c r="E43" s="8" cm="1">
        <f t="array" ref="E43">SUMPRODUCT('2020 Disclosure'!$C43:$R43,TRANSPOSE(EF_Tables!L$9:L$24))</f>
        <v>0</v>
      </c>
      <c r="F43" s="8" cm="1">
        <f t="array" ref="F43">SUMPRODUCT('2020 Disclosure'!$C43:$R43,TRANSPOSE(EF_Tables!M$9:M$24))</f>
        <v>66953</v>
      </c>
      <c r="G43" s="8" cm="1">
        <f t="array" ref="G43">SUMPRODUCT('2020 Disclosure'!$C43:$R43,TRANSPOSE(EF_Tables!N$9:N$24))</f>
        <v>0</v>
      </c>
      <c r="H43" s="8" cm="1">
        <f t="array" ref="H43">SUMPRODUCT('2020 Disclosure'!$C43:$R43,TRANSPOSE(EF_Tables!O$9:O$24))</f>
        <v>0</v>
      </c>
      <c r="I43" s="8" cm="1">
        <f t="array" ref="I43">SUMPRODUCT('2020 Disclosure'!$C43:$R43,TRANSPOSE(EF_Tables!P$9:P$24))</f>
        <v>519161</v>
      </c>
      <c r="J43" s="8" cm="1">
        <f t="array" ref="J43">SUMPRODUCT('2020 Disclosure'!$C43:$R43,TRANSPOSE(EF_Tables!Q$9:Q$24))</f>
        <v>0</v>
      </c>
      <c r="K43" s="8" cm="1">
        <f t="array" ref="K43">SUMPRODUCT('2020 Disclosure'!$C43:$R43,TRANSPOSE(EF_Tables!R$9:R$24))</f>
        <v>77722</v>
      </c>
      <c r="L43" s="8" cm="1">
        <f t="array" ref="L43">SUMPRODUCT('2020 Disclosure'!$C43:$R43,TRANSPOSE(EF_Tables!S$9:S$24))</f>
        <v>0</v>
      </c>
      <c r="M43" s="8">
        <f t="shared" si="12"/>
        <v>690761</v>
      </c>
      <c r="N43" s="142"/>
      <c r="O43" s="12">
        <f t="shared" si="13"/>
        <v>0</v>
      </c>
      <c r="P43" s="12">
        <f t="shared" si="14"/>
        <v>3.8978749524075623E-2</v>
      </c>
      <c r="Q43" s="12">
        <f t="shared" si="15"/>
        <v>0</v>
      </c>
      <c r="R43" s="12">
        <f t="shared" si="16"/>
        <v>9.6926433310508264E-2</v>
      </c>
      <c r="S43" s="12">
        <f t="shared" si="17"/>
        <v>0</v>
      </c>
      <c r="T43" s="12">
        <f t="shared" si="18"/>
        <v>0</v>
      </c>
      <c r="U43" s="12">
        <f t="shared" si="19"/>
        <v>0.75157833172399713</v>
      </c>
      <c r="V43" s="12">
        <f t="shared" si="20"/>
        <v>0</v>
      </c>
      <c r="W43" s="12">
        <f t="shared" si="21"/>
        <v>0.11251648544141896</v>
      </c>
      <c r="X43" s="12">
        <f t="shared" si="22"/>
        <v>0</v>
      </c>
      <c r="Y43" s="12">
        <f t="shared" si="23"/>
        <v>1</v>
      </c>
      <c r="Z43" s="10">
        <f>(EF_Tables!$C$38*O43/EF_Tables!$E$5+EF_Tables!$D$38*P43/EF_Tables!$E$9+EF_Tables!$E$38*Q43/EF_Tables!$E$14+EF_Tables!$F$38*S43/EF_Tables!$E$17+EF_Tables!$G$38*R43/EF_Tables!$E$21)/(1-EF_Tables!$C$29)/EF_Tables!$I$94 + (EF_Tables!$O$62*O43+EF_Tables!$P$62*P43+EF_Tables!$Q$62*Q43+EF_Tables!$R$62*S43)/(1-EF_Tables!$C$29)</f>
        <v>22.577419603300211</v>
      </c>
    </row>
    <row r="44" spans="1:26" x14ac:dyDescent="0.25">
      <c r="A44">
        <f>'2020 Disclosure'!A44</f>
        <v>85</v>
      </c>
      <c r="B44" t="str">
        <f>'2020 Disclosure'!B44</f>
        <v>Asotin County PUD #1</v>
      </c>
      <c r="C44" s="8" cm="1">
        <f t="array" ref="C44">SUMPRODUCT('2020 Disclosure'!$C44:$R44,TRANSPOSE(EF_Tables!J$9:J$24))</f>
        <v>0</v>
      </c>
      <c r="D44" s="8" cm="1">
        <f t="array" ref="D44">SUMPRODUCT('2020 Disclosure'!$C44:$R44,TRANSPOSE(EF_Tables!K$9:K$24))</f>
        <v>197</v>
      </c>
      <c r="E44" s="8" cm="1">
        <f t="array" ref="E44">SUMPRODUCT('2020 Disclosure'!$C44:$R44,TRANSPOSE(EF_Tables!L$9:L$24))</f>
        <v>0</v>
      </c>
      <c r="F44" s="8" cm="1">
        <f t="array" ref="F44">SUMPRODUCT('2020 Disclosure'!$C44:$R44,TRANSPOSE(EF_Tables!M$9:M$24))</f>
        <v>493</v>
      </c>
      <c r="G44" s="8" cm="1">
        <f t="array" ref="G44">SUMPRODUCT('2020 Disclosure'!$C44:$R44,TRANSPOSE(EF_Tables!N$9:N$24))</f>
        <v>0</v>
      </c>
      <c r="H44" s="8" cm="1">
        <f t="array" ref="H44">SUMPRODUCT('2020 Disclosure'!$C44:$R44,TRANSPOSE(EF_Tables!O$9:O$24))</f>
        <v>0</v>
      </c>
      <c r="I44" s="8" cm="1">
        <f t="array" ref="I44">SUMPRODUCT('2020 Disclosure'!$C44:$R44,TRANSPOSE(EF_Tables!P$9:P$24))</f>
        <v>3822</v>
      </c>
      <c r="J44" s="8" cm="1">
        <f t="array" ref="J44">SUMPRODUCT('2020 Disclosure'!$C44:$R44,TRANSPOSE(EF_Tables!Q$9:Q$24))</f>
        <v>0</v>
      </c>
      <c r="K44" s="8" cm="1">
        <f t="array" ref="K44">SUMPRODUCT('2020 Disclosure'!$C44:$R44,TRANSPOSE(EF_Tables!R$9:R$24))</f>
        <v>0</v>
      </c>
      <c r="L44" s="8" cm="1">
        <f t="array" ref="L44">SUMPRODUCT('2020 Disclosure'!$C44:$R44,TRANSPOSE(EF_Tables!S$9:S$24))</f>
        <v>0</v>
      </c>
      <c r="M44" s="8">
        <f t="shared" si="12"/>
        <v>4512</v>
      </c>
      <c r="N44" s="142"/>
      <c r="O44" s="12">
        <f t="shared" si="13"/>
        <v>0</v>
      </c>
      <c r="P44" s="12">
        <f t="shared" si="14"/>
        <v>4.3661347517730494E-2</v>
      </c>
      <c r="Q44" s="12">
        <f t="shared" si="15"/>
        <v>0</v>
      </c>
      <c r="R44" s="12">
        <f t="shared" si="16"/>
        <v>0.10926418439716312</v>
      </c>
      <c r="S44" s="12">
        <f t="shared" si="17"/>
        <v>0</v>
      </c>
      <c r="T44" s="12">
        <f t="shared" si="18"/>
        <v>0</v>
      </c>
      <c r="U44" s="12">
        <f t="shared" si="19"/>
        <v>0.84707446808510634</v>
      </c>
      <c r="V44" s="12">
        <f t="shared" si="20"/>
        <v>0</v>
      </c>
      <c r="W44" s="12">
        <f t="shared" si="21"/>
        <v>0</v>
      </c>
      <c r="X44" s="12">
        <f t="shared" si="22"/>
        <v>0</v>
      </c>
      <c r="Y44" s="12">
        <f t="shared" si="23"/>
        <v>1</v>
      </c>
      <c r="Z44" s="10">
        <f>(EF_Tables!$C$38*O44/EF_Tables!$E$5+EF_Tables!$D$38*P44/EF_Tables!$E$9+EF_Tables!$E$38*Q44/EF_Tables!$E$14+EF_Tables!$F$38*S44/EF_Tables!$E$17+EF_Tables!$G$38*R44/EF_Tables!$E$21)/(1-EF_Tables!$C$29)/EF_Tables!$I$94 + (EF_Tables!$O$62*O44+EF_Tables!$P$62*P44+EF_Tables!$Q$62*Q44+EF_Tables!$R$62*S44)/(1-EF_Tables!$C$29)</f>
        <v>25.296219313444414</v>
      </c>
    </row>
    <row r="45" spans="1:26" x14ac:dyDescent="0.25">
      <c r="A45">
        <f>'2020 Disclosure'!A45</f>
        <v>86</v>
      </c>
      <c r="B45" t="str">
        <f>'2020 Disclosure'!B45</f>
        <v>Port Angeles Light Operations</v>
      </c>
      <c r="C45" s="8" cm="1">
        <f t="array" ref="C45">SUMPRODUCT('2020 Disclosure'!$C45:$R45,TRANSPOSE(EF_Tables!J$9:J$24))</f>
        <v>0</v>
      </c>
      <c r="D45" s="8" cm="1">
        <f t="array" ref="D45">SUMPRODUCT('2020 Disclosure'!$C45:$R45,TRANSPOSE(EF_Tables!K$9:K$24))</f>
        <v>11903</v>
      </c>
      <c r="E45" s="8" cm="1">
        <f t="array" ref="E45">SUMPRODUCT('2020 Disclosure'!$C45:$R45,TRANSPOSE(EF_Tables!L$9:L$24))</f>
        <v>0</v>
      </c>
      <c r="F45" s="8" cm="1">
        <f t="array" ref="F45">SUMPRODUCT('2020 Disclosure'!$C45:$R45,TRANSPOSE(EF_Tables!M$9:M$24))</f>
        <v>29602</v>
      </c>
      <c r="G45" s="8" cm="1">
        <f t="array" ref="G45">SUMPRODUCT('2020 Disclosure'!$C45:$R45,TRANSPOSE(EF_Tables!N$9:N$24))</f>
        <v>0</v>
      </c>
      <c r="H45" s="8" cm="1">
        <f t="array" ref="H45">SUMPRODUCT('2020 Disclosure'!$C45:$R45,TRANSPOSE(EF_Tables!O$9:O$24))</f>
        <v>0</v>
      </c>
      <c r="I45" s="8" cm="1">
        <f t="array" ref="I45">SUMPRODUCT('2020 Disclosure'!$C45:$R45,TRANSPOSE(EF_Tables!P$9:P$24))</f>
        <v>229534</v>
      </c>
      <c r="J45" s="8" cm="1">
        <f t="array" ref="J45">SUMPRODUCT('2020 Disclosure'!$C45:$R45,TRANSPOSE(EF_Tables!Q$9:Q$24))</f>
        <v>0</v>
      </c>
      <c r="K45" s="8" cm="1">
        <f t="array" ref="K45">SUMPRODUCT('2020 Disclosure'!$C45:$R45,TRANSPOSE(EF_Tables!R$9:R$24))</f>
        <v>0</v>
      </c>
      <c r="L45" s="8" cm="1">
        <f t="array" ref="L45">SUMPRODUCT('2020 Disclosure'!$C45:$R45,TRANSPOSE(EF_Tables!S$9:S$24))</f>
        <v>0</v>
      </c>
      <c r="M45" s="8">
        <f t="shared" si="12"/>
        <v>271039</v>
      </c>
      <c r="N45" s="142"/>
      <c r="O45" s="12">
        <f t="shared" si="13"/>
        <v>0</v>
      </c>
      <c r="P45" s="12">
        <f t="shared" si="14"/>
        <v>4.391618918310649E-2</v>
      </c>
      <c r="Q45" s="12">
        <f t="shared" si="15"/>
        <v>0</v>
      </c>
      <c r="R45" s="12">
        <f t="shared" si="16"/>
        <v>0.10921675478436682</v>
      </c>
      <c r="S45" s="12">
        <f t="shared" si="17"/>
        <v>0</v>
      </c>
      <c r="T45" s="12">
        <f t="shared" si="18"/>
        <v>0</v>
      </c>
      <c r="U45" s="12">
        <f t="shared" si="19"/>
        <v>0.84686705603252665</v>
      </c>
      <c r="V45" s="12">
        <f t="shared" si="20"/>
        <v>0</v>
      </c>
      <c r="W45" s="12">
        <f t="shared" si="21"/>
        <v>0</v>
      </c>
      <c r="X45" s="12">
        <f t="shared" si="22"/>
        <v>0</v>
      </c>
      <c r="Y45" s="12">
        <f t="shared" si="23"/>
        <v>1</v>
      </c>
      <c r="Z45" s="10">
        <f>(EF_Tables!$C$38*O45/EF_Tables!$E$5+EF_Tables!$D$38*P45/EF_Tables!$E$9+EF_Tables!$E$38*Q45/EF_Tables!$E$14+EF_Tables!$F$38*S45/EF_Tables!$E$17+EF_Tables!$G$38*R45/EF_Tables!$E$21)/(1-EF_Tables!$C$29)/EF_Tables!$I$94 + (EF_Tables!$O$62*O45+EF_Tables!$P$62*P45+EF_Tables!$Q$62*Q45+EF_Tables!$R$62*S45)/(1-EF_Tables!$C$29)</f>
        <v>25.437421174678928</v>
      </c>
    </row>
    <row r="46" spans="1:26" x14ac:dyDescent="0.25">
      <c r="A46">
        <f>'2020 Disclosure'!A46</f>
        <v>88</v>
      </c>
      <c r="B46" t="str">
        <f>'2020 Disclosure'!B46</f>
        <v>Wahkiakum County PUD #1</v>
      </c>
      <c r="C46" s="8" cm="1">
        <f t="array" ref="C46">SUMPRODUCT('2020 Disclosure'!$C46:$R46,TRANSPOSE(EF_Tables!J$9:J$24))</f>
        <v>0</v>
      </c>
      <c r="D46" s="8" cm="1">
        <f t="array" ref="D46">SUMPRODUCT('2020 Disclosure'!$C46:$R46,TRANSPOSE(EF_Tables!K$9:K$24))</f>
        <v>1961</v>
      </c>
      <c r="E46" s="8" cm="1">
        <f t="array" ref="E46">SUMPRODUCT('2020 Disclosure'!$C46:$R46,TRANSPOSE(EF_Tables!L$9:L$24))</f>
        <v>0</v>
      </c>
      <c r="F46" s="8" cm="1">
        <f t="array" ref="F46">SUMPRODUCT('2020 Disclosure'!$C46:$R46,TRANSPOSE(EF_Tables!M$9:M$24))</f>
        <v>4875</v>
      </c>
      <c r="G46" s="8" cm="1">
        <f t="array" ref="G46">SUMPRODUCT('2020 Disclosure'!$C46:$R46,TRANSPOSE(EF_Tables!N$9:N$24))</f>
        <v>0</v>
      </c>
      <c r="H46" s="8" cm="1">
        <f t="array" ref="H46">SUMPRODUCT('2020 Disclosure'!$C46:$R46,TRANSPOSE(EF_Tables!O$9:O$24))</f>
        <v>0</v>
      </c>
      <c r="I46" s="8" cm="1">
        <f t="array" ref="I46">SUMPRODUCT('2020 Disclosure'!$C46:$R46,TRANSPOSE(EF_Tables!P$9:P$24))</f>
        <v>37799</v>
      </c>
      <c r="J46" s="8" cm="1">
        <f t="array" ref="J46">SUMPRODUCT('2020 Disclosure'!$C46:$R46,TRANSPOSE(EF_Tables!Q$9:Q$24))</f>
        <v>0</v>
      </c>
      <c r="K46" s="8" cm="1">
        <f t="array" ref="K46">SUMPRODUCT('2020 Disclosure'!$C46:$R46,TRANSPOSE(EF_Tables!R$9:R$24))</f>
        <v>0</v>
      </c>
      <c r="L46" s="8" cm="1">
        <f t="array" ref="L46">SUMPRODUCT('2020 Disclosure'!$C46:$R46,TRANSPOSE(EF_Tables!S$9:S$24))</f>
        <v>0</v>
      </c>
      <c r="M46" s="8">
        <f t="shared" si="12"/>
        <v>44635</v>
      </c>
      <c r="N46" s="142"/>
      <c r="O46" s="12">
        <f t="shared" si="13"/>
        <v>0</v>
      </c>
      <c r="P46" s="12">
        <f t="shared" si="14"/>
        <v>4.3934132407303685E-2</v>
      </c>
      <c r="Q46" s="12">
        <f t="shared" si="15"/>
        <v>0</v>
      </c>
      <c r="R46" s="12">
        <f t="shared" si="16"/>
        <v>0.10921922258317464</v>
      </c>
      <c r="S46" s="12">
        <f t="shared" si="17"/>
        <v>0</v>
      </c>
      <c r="T46" s="12">
        <f t="shared" si="18"/>
        <v>0</v>
      </c>
      <c r="U46" s="12">
        <f t="shared" si="19"/>
        <v>0.84684664500952167</v>
      </c>
      <c r="V46" s="12">
        <f t="shared" si="20"/>
        <v>0</v>
      </c>
      <c r="W46" s="12">
        <f t="shared" si="21"/>
        <v>0</v>
      </c>
      <c r="X46" s="12">
        <f t="shared" si="22"/>
        <v>0</v>
      </c>
      <c r="Y46" s="12">
        <f t="shared" si="23"/>
        <v>1</v>
      </c>
      <c r="Z46" s="10">
        <f>(EF_Tables!$C$38*O46/EF_Tables!$E$5+EF_Tables!$D$38*P46/EF_Tables!$E$9+EF_Tables!$E$38*Q46/EF_Tables!$E$14+EF_Tables!$F$38*S46/EF_Tables!$E$17+EF_Tables!$G$38*R46/EF_Tables!$E$21)/(1-EF_Tables!$C$29)/EF_Tables!$I$94 + (EF_Tables!$O$62*O46+EF_Tables!$P$62*P46+EF_Tables!$Q$62*Q46+EF_Tables!$R$62*S46)/(1-EF_Tables!$C$29)</f>
        <v>25.447417737882272</v>
      </c>
    </row>
    <row r="47" spans="1:26" x14ac:dyDescent="0.25">
      <c r="A47">
        <f>'2020 Disclosure'!A47</f>
        <v>89</v>
      </c>
      <c r="B47" t="str">
        <f>'2020 Disclosure'!B47</f>
        <v>Mason County PUD #3</v>
      </c>
      <c r="C47" s="8" cm="1">
        <f t="array" ref="C47">SUMPRODUCT('2020 Disclosure'!$C47:$R47,TRANSPOSE(EF_Tables!J$9:J$24))</f>
        <v>0</v>
      </c>
      <c r="D47" s="8" cm="1">
        <f t="array" ref="D47">SUMPRODUCT('2020 Disclosure'!$C47:$R47,TRANSPOSE(EF_Tables!K$9:K$24))</f>
        <v>29262</v>
      </c>
      <c r="E47" s="8" cm="1">
        <f t="array" ref="E47">SUMPRODUCT('2020 Disclosure'!$C47:$R47,TRANSPOSE(EF_Tables!L$9:L$24))</f>
        <v>0</v>
      </c>
      <c r="F47" s="8" cm="1">
        <f t="array" ref="F47">SUMPRODUCT('2020 Disclosure'!$C47:$R47,TRANSPOSE(EF_Tables!M$9:M$24))</f>
        <v>72761</v>
      </c>
      <c r="G47" s="8" cm="1">
        <f t="array" ref="G47">SUMPRODUCT('2020 Disclosure'!$C47:$R47,TRANSPOSE(EF_Tables!N$9:N$24))</f>
        <v>0</v>
      </c>
      <c r="H47" s="8" cm="1">
        <f t="array" ref="H47">SUMPRODUCT('2020 Disclosure'!$C47:$R47,TRANSPOSE(EF_Tables!O$9:O$24))</f>
        <v>0</v>
      </c>
      <c r="I47" s="8" cm="1">
        <f t="array" ref="I47">SUMPRODUCT('2020 Disclosure'!$C47:$R47,TRANSPOSE(EF_Tables!P$9:P$24))</f>
        <v>573771</v>
      </c>
      <c r="J47" s="8" cm="1">
        <f t="array" ref="J47">SUMPRODUCT('2020 Disclosure'!$C47:$R47,TRANSPOSE(EF_Tables!Q$9:Q$24))</f>
        <v>0</v>
      </c>
      <c r="K47" s="8" cm="1">
        <f t="array" ref="K47">SUMPRODUCT('2020 Disclosure'!$C47:$R47,TRANSPOSE(EF_Tables!R$9:R$24))</f>
        <v>18628</v>
      </c>
      <c r="L47" s="8" cm="1">
        <f t="array" ref="L47">SUMPRODUCT('2020 Disclosure'!$C47:$R47,TRANSPOSE(EF_Tables!S$9:S$24))</f>
        <v>210</v>
      </c>
      <c r="M47" s="8">
        <f t="shared" si="12"/>
        <v>694632</v>
      </c>
      <c r="N47" s="142"/>
      <c r="O47" s="12">
        <f t="shared" si="13"/>
        <v>0</v>
      </c>
      <c r="P47" s="12">
        <f t="shared" si="14"/>
        <v>4.212590263621601E-2</v>
      </c>
      <c r="Q47" s="12">
        <f t="shared" si="15"/>
        <v>0</v>
      </c>
      <c r="R47" s="12">
        <f t="shared" si="16"/>
        <v>0.10474754978175495</v>
      </c>
      <c r="S47" s="12">
        <f t="shared" si="17"/>
        <v>0</v>
      </c>
      <c r="T47" s="12">
        <f t="shared" si="18"/>
        <v>0</v>
      </c>
      <c r="U47" s="12">
        <f t="shared" si="19"/>
        <v>0.82600715198839103</v>
      </c>
      <c r="V47" s="12">
        <f t="shared" si="20"/>
        <v>0</v>
      </c>
      <c r="W47" s="12">
        <f t="shared" si="21"/>
        <v>2.6817077243777999E-2</v>
      </c>
      <c r="X47" s="12">
        <f t="shared" si="22"/>
        <v>3.0231834986006978E-4</v>
      </c>
      <c r="Y47" s="12">
        <f t="shared" si="23"/>
        <v>1.0000000000000002</v>
      </c>
      <c r="Z47" s="10">
        <f>(EF_Tables!$C$38*O47/EF_Tables!$E$5+EF_Tables!$D$38*P47/EF_Tables!$E$9+EF_Tables!$E$38*Q47/EF_Tables!$E$14+EF_Tables!$F$38*S47/EF_Tables!$E$17+EF_Tables!$G$38*R47/EF_Tables!$E$21)/(1-EF_Tables!$C$29)/EF_Tables!$I$94 + (EF_Tables!$O$62*O47+EF_Tables!$P$62*P47+EF_Tables!$Q$62*Q47+EF_Tables!$R$62*S47)/(1-EF_Tables!$C$29)</f>
        <v>24.400280951394024</v>
      </c>
    </row>
    <row r="48" spans="1:26" x14ac:dyDescent="0.25">
      <c r="A48">
        <f>'2020 Disclosure'!A48</f>
        <v>90</v>
      </c>
      <c r="B48" t="str">
        <f>'2020 Disclosure'!B48</f>
        <v>Puget Sound Energy</v>
      </c>
      <c r="C48" s="8" cm="1">
        <f t="array" ref="C48">SUMPRODUCT('2020 Disclosure'!$C48:$R48,TRANSPOSE(EF_Tables!J$9:J$24))</f>
        <v>9430</v>
      </c>
      <c r="D48" s="8" cm="1">
        <f t="array" ref="D48">SUMPRODUCT('2020 Disclosure'!$C48:$R48,TRANSPOSE(EF_Tables!K$9:K$24))</f>
        <v>8923434</v>
      </c>
      <c r="E48" s="8" cm="1">
        <f t="array" ref="E48">SUMPRODUCT('2020 Disclosure'!$C48:$R48,TRANSPOSE(EF_Tables!L$9:L$24))</f>
        <v>4984651</v>
      </c>
      <c r="F48" s="8" cm="1">
        <f t="array" ref="F48">SUMPRODUCT('2020 Disclosure'!$C48:$R48,TRANSPOSE(EF_Tables!M$9:M$24))</f>
        <v>40693</v>
      </c>
      <c r="G48" s="8" cm="1">
        <f t="array" ref="G48">SUMPRODUCT('2020 Disclosure'!$C48:$R48,TRANSPOSE(EF_Tables!N$9:N$24))</f>
        <v>2087</v>
      </c>
      <c r="H48" s="8" cm="1">
        <f t="array" ref="H48">SUMPRODUCT('2020 Disclosure'!$C48:$R48,TRANSPOSE(EF_Tables!O$9:O$24))</f>
        <v>19362</v>
      </c>
      <c r="I48" s="8" cm="1">
        <f t="array" ref="I48">SUMPRODUCT('2020 Disclosure'!$C48:$R48,TRANSPOSE(EF_Tables!P$9:P$24))</f>
        <v>5234658</v>
      </c>
      <c r="J48" s="8" cm="1">
        <f t="array" ref="J48">SUMPRODUCT('2020 Disclosure'!$C48:$R48,TRANSPOSE(EF_Tables!Q$9:Q$24))</f>
        <v>3500</v>
      </c>
      <c r="K48" s="8" cm="1">
        <f t="array" ref="K48">SUMPRODUCT('2020 Disclosure'!$C48:$R48,TRANSPOSE(EF_Tables!R$9:R$24))</f>
        <v>2282111</v>
      </c>
      <c r="L48" s="8" cm="1">
        <f t="array" ref="L48">SUMPRODUCT('2020 Disclosure'!$C48:$R48,TRANSPOSE(EF_Tables!S$9:S$24))</f>
        <v>206950</v>
      </c>
      <c r="M48" s="8">
        <f t="shared" si="12"/>
        <v>21706876</v>
      </c>
      <c r="N48" s="142"/>
      <c r="O48" s="12">
        <f t="shared" si="13"/>
        <v>4.3442455745359212E-4</v>
      </c>
      <c r="P48" s="12">
        <f t="shared" si="14"/>
        <v>0.4110878967567696</v>
      </c>
      <c r="Q48" s="12">
        <f t="shared" si="15"/>
        <v>0.22963465585743431</v>
      </c>
      <c r="R48" s="12">
        <f t="shared" si="16"/>
        <v>1.8746594397093346E-3</v>
      </c>
      <c r="S48" s="12">
        <f t="shared" si="17"/>
        <v>9.6144650202083438E-5</v>
      </c>
      <c r="T48" s="12">
        <f t="shared" si="18"/>
        <v>8.9197542750969782E-4</v>
      </c>
      <c r="U48" s="12">
        <f t="shared" si="19"/>
        <v>0.24115206628535585</v>
      </c>
      <c r="V48" s="12">
        <f t="shared" si="20"/>
        <v>1.6123923129242548E-4</v>
      </c>
      <c r="W48" s="12">
        <f t="shared" si="21"/>
        <v>0.10513309238971098</v>
      </c>
      <c r="X48" s="12">
        <f t="shared" si="22"/>
        <v>9.5338454045621312E-3</v>
      </c>
      <c r="Y48" s="12">
        <f t="shared" si="23"/>
        <v>1</v>
      </c>
      <c r="Z48" s="10">
        <f>(EF_Tables!$C$38*O48/EF_Tables!$E$5+EF_Tables!$D$38*P48/EF_Tables!$E$9+EF_Tables!$E$38*Q48/EF_Tables!$E$14+EF_Tables!$F$38*S48/EF_Tables!$E$17+EF_Tables!$G$38*R48/EF_Tables!$E$21)/(1-EF_Tables!$C$29)/EF_Tables!$I$94 + (EF_Tables!$O$62*O48+EF_Tables!$P$62*P48+EF_Tables!$Q$62*Q48+EF_Tables!$R$62*S48)/(1-EF_Tables!$C$29)</f>
        <v>485.13805663216675</v>
      </c>
    </row>
    <row r="49" spans="1:26" x14ac:dyDescent="0.25">
      <c r="A49">
        <f>'2020 Disclosure'!A49</f>
        <v>91</v>
      </c>
      <c r="B49" t="str">
        <f>'2020 Disclosure'!B49</f>
        <v>Richland Energy Services</v>
      </c>
      <c r="C49" s="8" cm="1">
        <f t="array" ref="C49">SUMPRODUCT('2020 Disclosure'!$C49:$R49,TRANSPOSE(EF_Tables!J$9:J$24))</f>
        <v>0</v>
      </c>
      <c r="D49" s="8" cm="1">
        <f t="array" ref="D49">SUMPRODUCT('2020 Disclosure'!$C49:$R49,TRANSPOSE(EF_Tables!K$9:K$24))</f>
        <v>107961</v>
      </c>
      <c r="E49" s="8" cm="1">
        <f t="array" ref="E49">SUMPRODUCT('2020 Disclosure'!$C49:$R49,TRANSPOSE(EF_Tables!L$9:L$24))</f>
        <v>0</v>
      </c>
      <c r="F49" s="8" cm="1">
        <f t="array" ref="F49">SUMPRODUCT('2020 Disclosure'!$C49:$R49,TRANSPOSE(EF_Tables!M$9:M$24))</f>
        <v>93718</v>
      </c>
      <c r="G49" s="8" cm="1">
        <f t="array" ref="G49">SUMPRODUCT('2020 Disclosure'!$C49:$R49,TRANSPOSE(EF_Tables!N$9:N$24))</f>
        <v>0</v>
      </c>
      <c r="H49" s="8" cm="1">
        <f t="array" ref="H49">SUMPRODUCT('2020 Disclosure'!$C49:$R49,TRANSPOSE(EF_Tables!O$9:O$24))</f>
        <v>0</v>
      </c>
      <c r="I49" s="8" cm="1">
        <f t="array" ref="I49">SUMPRODUCT('2020 Disclosure'!$C49:$R49,TRANSPOSE(EF_Tables!P$9:P$24))</f>
        <v>726699</v>
      </c>
      <c r="J49" s="8" cm="1">
        <f t="array" ref="J49">SUMPRODUCT('2020 Disclosure'!$C49:$R49,TRANSPOSE(EF_Tables!Q$9:Q$24))</f>
        <v>0</v>
      </c>
      <c r="K49" s="8" cm="1">
        <f t="array" ref="K49">SUMPRODUCT('2020 Disclosure'!$C49:$R49,TRANSPOSE(EF_Tables!R$9:R$24))</f>
        <v>0</v>
      </c>
      <c r="L49" s="8" cm="1">
        <f t="array" ref="L49">SUMPRODUCT('2020 Disclosure'!$C49:$R49,TRANSPOSE(EF_Tables!S$9:S$24))</f>
        <v>399</v>
      </c>
      <c r="M49" s="8">
        <f t="shared" si="12"/>
        <v>928777</v>
      </c>
      <c r="N49" s="142"/>
      <c r="O49" s="12">
        <f t="shared" si="13"/>
        <v>0</v>
      </c>
      <c r="P49" s="12">
        <f t="shared" si="14"/>
        <v>0.11623995856917214</v>
      </c>
      <c r="Q49" s="12">
        <f t="shared" si="15"/>
        <v>0</v>
      </c>
      <c r="R49" s="12">
        <f t="shared" si="16"/>
        <v>0.10090473816642746</v>
      </c>
      <c r="S49" s="12">
        <f t="shared" si="17"/>
        <v>0</v>
      </c>
      <c r="T49" s="12">
        <f t="shared" si="18"/>
        <v>0</v>
      </c>
      <c r="U49" s="12">
        <f t="shared" si="19"/>
        <v>0.78242570606291928</v>
      </c>
      <c r="V49" s="12">
        <f t="shared" si="20"/>
        <v>0</v>
      </c>
      <c r="W49" s="12">
        <f t="shared" si="21"/>
        <v>0</v>
      </c>
      <c r="X49" s="12">
        <f t="shared" si="22"/>
        <v>4.295972014810875E-4</v>
      </c>
      <c r="Y49" s="12">
        <f t="shared" si="23"/>
        <v>0.99999999999999989</v>
      </c>
      <c r="Z49" s="10">
        <f>(EF_Tables!$C$38*O49/EF_Tables!$E$5+EF_Tables!$D$38*P49/EF_Tables!$E$9+EF_Tables!$E$38*Q49/EF_Tables!$E$14+EF_Tables!$F$38*S49/EF_Tables!$E$17+EF_Tables!$G$38*R49/EF_Tables!$E$21)/(1-EF_Tables!$C$29)/EF_Tables!$I$94 + (EF_Tables!$O$62*O49+EF_Tables!$P$62*P49+EF_Tables!$Q$62*Q49+EF_Tables!$R$62*S49)/(1-EF_Tables!$C$29)</f>
        <v>65.55878558823116</v>
      </c>
    </row>
    <row r="50" spans="1:26" x14ac:dyDescent="0.25">
      <c r="A50">
        <f>'2020 Disclosure'!A50</f>
        <v>92</v>
      </c>
      <c r="B50" t="str">
        <f>'2020 Disclosure'!B50</f>
        <v>Ruston, Town of</v>
      </c>
      <c r="C50" s="8" cm="1">
        <f t="array" ref="C50">SUMPRODUCT('2020 Disclosure'!$C50:$R50,TRANSPOSE(EF_Tables!J$9:J$24))</f>
        <v>0</v>
      </c>
      <c r="D50" s="8" cm="1">
        <f t="array" ref="D50">SUMPRODUCT('2020 Disclosure'!$C50:$R50,TRANSPOSE(EF_Tables!K$9:K$24))</f>
        <v>0</v>
      </c>
      <c r="E50" s="8" cm="1">
        <f t="array" ref="E50">SUMPRODUCT('2020 Disclosure'!$C50:$R50,TRANSPOSE(EF_Tables!L$9:L$24))</f>
        <v>0</v>
      </c>
      <c r="F50" s="8" cm="1">
        <f t="array" ref="F50">SUMPRODUCT('2020 Disclosure'!$C50:$R50,TRANSPOSE(EF_Tables!M$9:M$24))</f>
        <v>0</v>
      </c>
      <c r="G50" s="8" cm="1">
        <f t="array" ref="G50">SUMPRODUCT('2020 Disclosure'!$C50:$R50,TRANSPOSE(EF_Tables!N$9:N$24))</f>
        <v>57</v>
      </c>
      <c r="H50" s="8" cm="1">
        <f t="array" ref="H50">SUMPRODUCT('2020 Disclosure'!$C50:$R50,TRANSPOSE(EF_Tables!O$9:O$24))</f>
        <v>0</v>
      </c>
      <c r="I50" s="8" cm="1">
        <f t="array" ref="I50">SUMPRODUCT('2020 Disclosure'!$C50:$R50,TRANSPOSE(EF_Tables!P$9:P$24))</f>
        <v>2638</v>
      </c>
      <c r="J50" s="8" cm="1">
        <f t="array" ref="J50">SUMPRODUCT('2020 Disclosure'!$C50:$R50,TRANSPOSE(EF_Tables!Q$9:Q$24))</f>
        <v>28</v>
      </c>
      <c r="K50" s="8" cm="1">
        <f t="array" ref="K50">SUMPRODUCT('2020 Disclosure'!$C50:$R50,TRANSPOSE(EF_Tables!R$9:R$24))</f>
        <v>766</v>
      </c>
      <c r="L50" s="8" cm="1">
        <f t="array" ref="L50">SUMPRODUCT('2020 Disclosure'!$C50:$R50,TRANSPOSE(EF_Tables!S$9:S$24))</f>
        <v>0</v>
      </c>
      <c r="M50" s="8">
        <f t="shared" si="12"/>
        <v>3489</v>
      </c>
      <c r="N50" s="142"/>
      <c r="O50" s="12">
        <f t="shared" si="13"/>
        <v>0</v>
      </c>
      <c r="P50" s="12">
        <f t="shared" si="14"/>
        <v>0</v>
      </c>
      <c r="Q50" s="12">
        <f t="shared" si="15"/>
        <v>0</v>
      </c>
      <c r="R50" s="12">
        <f t="shared" si="16"/>
        <v>0</v>
      </c>
      <c r="S50" s="12">
        <f t="shared" si="17"/>
        <v>1.6337059329320721E-2</v>
      </c>
      <c r="T50" s="12">
        <f t="shared" si="18"/>
        <v>0</v>
      </c>
      <c r="U50" s="12">
        <f t="shared" si="19"/>
        <v>0.75609057036400118</v>
      </c>
      <c r="V50" s="12">
        <f t="shared" si="20"/>
        <v>8.0252221266838633E-3</v>
      </c>
      <c r="W50" s="12">
        <f t="shared" si="21"/>
        <v>0.21954714817999427</v>
      </c>
      <c r="X50" s="12">
        <f t="shared" si="22"/>
        <v>0</v>
      </c>
      <c r="Y50" s="12">
        <f t="shared" si="23"/>
        <v>1</v>
      </c>
      <c r="Z50" s="10">
        <f>(EF_Tables!$C$38*O50/EF_Tables!$E$5+EF_Tables!$D$38*P50/EF_Tables!$E$9+EF_Tables!$E$38*Q50/EF_Tables!$E$14+EF_Tables!$F$38*S50/EF_Tables!$E$17+EF_Tables!$G$38*R50/EF_Tables!$E$21)/(1-EF_Tables!$C$29)/EF_Tables!$I$94 + (EF_Tables!$O$62*O50+EF_Tables!$P$62*P50+EF_Tables!$Q$62*Q50+EF_Tables!$R$62*S50)/(1-EF_Tables!$C$29)</f>
        <v>1.1106877383524196</v>
      </c>
    </row>
    <row r="51" spans="1:26" x14ac:dyDescent="0.25">
      <c r="A51">
        <f>'2020 Disclosure'!A51</f>
        <v>95</v>
      </c>
      <c r="B51" t="str">
        <f>'2020 Disclosure'!B51</f>
        <v>Seattle City Light</v>
      </c>
      <c r="C51" s="8" cm="1">
        <f t="array" ref="C51">SUMPRODUCT('2020 Disclosure'!$C51:$R51,TRANSPOSE(EF_Tables!J$9:J$24))</f>
        <v>0</v>
      </c>
      <c r="D51" s="8" cm="1">
        <f t="array" ref="D51">SUMPRODUCT('2020 Disclosure'!$C51:$R51,TRANSPOSE(EF_Tables!K$9:K$24))</f>
        <v>234663</v>
      </c>
      <c r="E51" s="8" cm="1">
        <f t="array" ref="E51">SUMPRODUCT('2020 Disclosure'!$C51:$R51,TRANSPOSE(EF_Tables!L$9:L$24))</f>
        <v>0</v>
      </c>
      <c r="F51" s="8" cm="1">
        <f t="array" ref="F51">SUMPRODUCT('2020 Disclosure'!$C51:$R51,TRANSPOSE(EF_Tables!M$9:M$24))</f>
        <v>457743</v>
      </c>
      <c r="G51" s="8" cm="1">
        <f t="array" ref="G51">SUMPRODUCT('2020 Disclosure'!$C51:$R51,TRANSPOSE(EF_Tables!N$9:N$24))</f>
        <v>0</v>
      </c>
      <c r="H51" s="8" cm="1">
        <f t="array" ref="H51">SUMPRODUCT('2020 Disclosure'!$C51:$R51,TRANSPOSE(EF_Tables!O$9:O$24))</f>
        <v>114168</v>
      </c>
      <c r="I51" s="8" cm="1">
        <f t="array" ref="I51">SUMPRODUCT('2020 Disclosure'!$C51:$R51,TRANSPOSE(EF_Tables!P$9:P$24))</f>
        <v>7909407</v>
      </c>
      <c r="J51" s="8" cm="1">
        <f t="array" ref="J51">SUMPRODUCT('2020 Disclosure'!$C51:$R51,TRANSPOSE(EF_Tables!Q$9:Q$24))</f>
        <v>0</v>
      </c>
      <c r="K51" s="8" cm="1">
        <f t="array" ref="K51">SUMPRODUCT('2020 Disclosure'!$C51:$R51,TRANSPOSE(EF_Tables!R$9:R$24))</f>
        <v>472131</v>
      </c>
      <c r="L51" s="8" cm="1">
        <f t="array" ref="L51">SUMPRODUCT('2020 Disclosure'!$C51:$R51,TRANSPOSE(EF_Tables!S$9:S$24))</f>
        <v>0</v>
      </c>
      <c r="M51" s="8">
        <f t="shared" si="12"/>
        <v>9188112</v>
      </c>
      <c r="N51" s="142"/>
      <c r="O51" s="12">
        <f t="shared" si="13"/>
        <v>0</v>
      </c>
      <c r="P51" s="12">
        <f t="shared" si="14"/>
        <v>2.5539849753681714E-2</v>
      </c>
      <c r="Q51" s="12">
        <f t="shared" si="15"/>
        <v>0</v>
      </c>
      <c r="R51" s="12">
        <f t="shared" si="16"/>
        <v>4.9819048788260309E-2</v>
      </c>
      <c r="S51" s="12">
        <f t="shared" si="17"/>
        <v>0</v>
      </c>
      <c r="T51" s="12">
        <f t="shared" si="18"/>
        <v>1.2425621281064054E-2</v>
      </c>
      <c r="U51" s="12">
        <f t="shared" si="19"/>
        <v>0.86083049488295316</v>
      </c>
      <c r="V51" s="12">
        <f t="shared" si="20"/>
        <v>0</v>
      </c>
      <c r="W51" s="12">
        <f t="shared" si="21"/>
        <v>5.1384985294040821E-2</v>
      </c>
      <c r="X51" s="12">
        <f t="shared" si="22"/>
        <v>0</v>
      </c>
      <c r="Y51" s="12">
        <f t="shared" si="23"/>
        <v>1</v>
      </c>
      <c r="Z51" s="10">
        <f>(EF_Tables!$C$38*O51/EF_Tables!$E$5+EF_Tables!$D$38*P51/EF_Tables!$E$9+EF_Tables!$E$38*Q51/EF_Tables!$E$14+EF_Tables!$F$38*S51/EF_Tables!$E$17+EF_Tables!$G$38*R51/EF_Tables!$E$21)/(1-EF_Tables!$C$29)/EF_Tables!$I$94 + (EF_Tables!$O$62*O51+EF_Tables!$P$62*P51+EF_Tables!$Q$62*Q51+EF_Tables!$R$62*S51)/(1-EF_Tables!$C$29)</f>
        <v>14.664489113761499</v>
      </c>
    </row>
    <row r="52" spans="1:26" x14ac:dyDescent="0.25">
      <c r="A52">
        <f>'2020 Disclosure'!A52</f>
        <v>96</v>
      </c>
      <c r="B52" t="str">
        <f>'2020 Disclosure'!B52</f>
        <v>Skamania County PUD #1</v>
      </c>
      <c r="C52" s="8" cm="1">
        <f t="array" ref="C52">SUMPRODUCT('2020 Disclosure'!$C52:$R52,TRANSPOSE(EF_Tables!J$9:J$24))</f>
        <v>0</v>
      </c>
      <c r="D52" s="8" cm="1">
        <f t="array" ref="D52">SUMPRODUCT('2020 Disclosure'!$C52:$R52,TRANSPOSE(EF_Tables!K$9:K$24))</f>
        <v>6254</v>
      </c>
      <c r="E52" s="8" cm="1">
        <f t="array" ref="E52">SUMPRODUCT('2020 Disclosure'!$C52:$R52,TRANSPOSE(EF_Tables!L$9:L$24))</f>
        <v>0</v>
      </c>
      <c r="F52" s="8" cm="1">
        <f t="array" ref="F52">SUMPRODUCT('2020 Disclosure'!$C52:$R52,TRANSPOSE(EF_Tables!M$9:M$24))</f>
        <v>15552</v>
      </c>
      <c r="G52" s="8" cm="1">
        <f t="array" ref="G52">SUMPRODUCT('2020 Disclosure'!$C52:$R52,TRANSPOSE(EF_Tables!N$9:N$24))</f>
        <v>0</v>
      </c>
      <c r="H52" s="8" cm="1">
        <f t="array" ref="H52">SUMPRODUCT('2020 Disclosure'!$C52:$R52,TRANSPOSE(EF_Tables!O$9:O$24))</f>
        <v>0</v>
      </c>
      <c r="I52" s="8" cm="1">
        <f t="array" ref="I52">SUMPRODUCT('2020 Disclosure'!$C52:$R52,TRANSPOSE(EF_Tables!P$9:P$24))</f>
        <v>120589</v>
      </c>
      <c r="J52" s="8" cm="1">
        <f t="array" ref="J52">SUMPRODUCT('2020 Disclosure'!$C52:$R52,TRANSPOSE(EF_Tables!Q$9:Q$24))</f>
        <v>0</v>
      </c>
      <c r="K52" s="8" cm="1">
        <f t="array" ref="K52">SUMPRODUCT('2020 Disclosure'!$C52:$R52,TRANSPOSE(EF_Tables!R$9:R$24))</f>
        <v>0</v>
      </c>
      <c r="L52" s="8" cm="1">
        <f t="array" ref="L52">SUMPRODUCT('2020 Disclosure'!$C52:$R52,TRANSPOSE(EF_Tables!S$9:S$24))</f>
        <v>0</v>
      </c>
      <c r="M52" s="8">
        <f t="shared" si="12"/>
        <v>142395</v>
      </c>
      <c r="N52" s="142"/>
      <c r="O52" s="12">
        <f t="shared" si="13"/>
        <v>0</v>
      </c>
      <c r="P52" s="12">
        <f t="shared" si="14"/>
        <v>4.3920081463534537E-2</v>
      </c>
      <c r="Q52" s="12">
        <f t="shared" si="15"/>
        <v>0</v>
      </c>
      <c r="R52" s="12">
        <f t="shared" si="16"/>
        <v>0.10921731802380702</v>
      </c>
      <c r="S52" s="12">
        <f t="shared" si="17"/>
        <v>0</v>
      </c>
      <c r="T52" s="12">
        <f t="shared" si="18"/>
        <v>0</v>
      </c>
      <c r="U52" s="12">
        <f t="shared" si="19"/>
        <v>0.84686260051265849</v>
      </c>
      <c r="V52" s="12">
        <f t="shared" si="20"/>
        <v>0</v>
      </c>
      <c r="W52" s="12">
        <f t="shared" si="21"/>
        <v>0</v>
      </c>
      <c r="X52" s="12">
        <f t="shared" si="22"/>
        <v>0</v>
      </c>
      <c r="Y52" s="12">
        <f t="shared" si="23"/>
        <v>1</v>
      </c>
      <c r="Z52" s="10">
        <f>(EF_Tables!$C$38*O52/EF_Tables!$E$5+EF_Tables!$D$38*P52/EF_Tables!$E$9+EF_Tables!$E$38*Q52/EF_Tables!$E$14+EF_Tables!$F$38*S52/EF_Tables!$E$17+EF_Tables!$G$38*R52/EF_Tables!$E$21)/(1-EF_Tables!$C$29)/EF_Tables!$I$94 + (EF_Tables!$O$62*O52+EF_Tables!$P$62*P52+EF_Tables!$Q$62*Q52+EF_Tables!$R$62*S52)/(1-EF_Tables!$C$29)</f>
        <v>25.439589912040482</v>
      </c>
    </row>
    <row r="53" spans="1:26" x14ac:dyDescent="0.25">
      <c r="A53">
        <f>'2020 Disclosure'!A53</f>
        <v>97</v>
      </c>
      <c r="B53" t="str">
        <f>'2020 Disclosure'!B53</f>
        <v>Snohomish County PUD #1</v>
      </c>
      <c r="C53" s="8" cm="1">
        <f t="array" ref="C53">SUMPRODUCT('2020 Disclosure'!$C53:$R53,TRANSPOSE(EF_Tables!J$9:J$24))</f>
        <v>0</v>
      </c>
      <c r="D53" s="8" cm="1">
        <f t="array" ref="D53">SUMPRODUCT('2020 Disclosure'!$C53:$R53,TRANSPOSE(EF_Tables!K$9:K$24))</f>
        <v>248444</v>
      </c>
      <c r="E53" s="8" cm="1">
        <f t="array" ref="E53">SUMPRODUCT('2020 Disclosure'!$C53:$R53,TRANSPOSE(EF_Tables!L$9:L$24))</f>
        <v>0</v>
      </c>
      <c r="F53" s="8" cm="1">
        <f t="array" ref="F53">SUMPRODUCT('2020 Disclosure'!$C53:$R53,TRANSPOSE(EF_Tables!M$9:M$24))</f>
        <v>617771</v>
      </c>
      <c r="G53" s="8" cm="1">
        <f t="array" ref="G53">SUMPRODUCT('2020 Disclosure'!$C53:$R53,TRANSPOSE(EF_Tables!N$9:N$24))</f>
        <v>65472</v>
      </c>
      <c r="H53" s="8" cm="1">
        <f t="array" ref="H53">SUMPRODUCT('2020 Disclosure'!$C53:$R53,TRANSPOSE(EF_Tables!O$9:O$24))</f>
        <v>1132</v>
      </c>
      <c r="I53" s="8" cm="1">
        <f t="array" ref="I53">SUMPRODUCT('2020 Disclosure'!$C53:$R53,TRANSPOSE(EF_Tables!P$9:P$24))</f>
        <v>4896819</v>
      </c>
      <c r="J53" s="8" cm="1">
        <f t="array" ref="J53">SUMPRODUCT('2020 Disclosure'!$C53:$R53,TRANSPOSE(EF_Tables!Q$9:Q$24))</f>
        <v>0</v>
      </c>
      <c r="K53" s="8" cm="1">
        <f t="array" ref="K53">SUMPRODUCT('2020 Disclosure'!$C53:$R53,TRANSPOSE(EF_Tables!R$9:R$24))</f>
        <v>722952</v>
      </c>
      <c r="L53" s="8" cm="1">
        <f t="array" ref="L53">SUMPRODUCT('2020 Disclosure'!$C53:$R53,TRANSPOSE(EF_Tables!S$9:S$24))</f>
        <v>80280</v>
      </c>
      <c r="M53" s="8">
        <f t="shared" si="12"/>
        <v>6632870</v>
      </c>
      <c r="N53" s="142"/>
      <c r="O53" s="12">
        <f t="shared" si="13"/>
        <v>0</v>
      </c>
      <c r="P53" s="12">
        <f t="shared" si="14"/>
        <v>3.745648565402307E-2</v>
      </c>
      <c r="Q53" s="12">
        <f t="shared" si="15"/>
        <v>0</v>
      </c>
      <c r="R53" s="12">
        <f t="shared" si="16"/>
        <v>9.3137812138636825E-2</v>
      </c>
      <c r="S53" s="12">
        <f t="shared" si="17"/>
        <v>9.8708402245181945E-3</v>
      </c>
      <c r="T53" s="12">
        <f t="shared" si="18"/>
        <v>1.7066518716633977E-4</v>
      </c>
      <c r="U53" s="12">
        <f t="shared" si="19"/>
        <v>0.73826548688576743</v>
      </c>
      <c r="V53" s="12">
        <f t="shared" si="20"/>
        <v>0</v>
      </c>
      <c r="W53" s="12">
        <f t="shared" si="21"/>
        <v>0.10899535193664281</v>
      </c>
      <c r="X53" s="12">
        <f t="shared" si="22"/>
        <v>1.2103357973245367E-2</v>
      </c>
      <c r="Y53" s="12">
        <f t="shared" si="23"/>
        <v>1</v>
      </c>
      <c r="Z53" s="10">
        <f>(EF_Tables!$C$38*O53/EF_Tables!$E$5+EF_Tables!$D$38*P53/EF_Tables!$E$9+EF_Tables!$E$38*Q53/EF_Tables!$E$14+EF_Tables!$F$38*S53/EF_Tables!$E$17+EF_Tables!$G$38*R53/EF_Tables!$E$21)/(1-EF_Tables!$C$29)/EF_Tables!$I$94 + (EF_Tables!$O$62*O53+EF_Tables!$P$62*P53+EF_Tables!$Q$62*Q53+EF_Tables!$R$62*S53)/(1-EF_Tables!$C$29)</f>
        <v>22.366733992328662</v>
      </c>
    </row>
    <row r="54" spans="1:26" x14ac:dyDescent="0.25">
      <c r="A54">
        <f>'2020 Disclosure'!A54</f>
        <v>99</v>
      </c>
      <c r="B54" t="str">
        <f>'2020 Disclosure'!B54</f>
        <v>Steilacoom Electric Utility</v>
      </c>
      <c r="C54" s="8" cm="1">
        <f t="array" ref="C54">SUMPRODUCT('2020 Disclosure'!$C54:$R54,TRANSPOSE(EF_Tables!J$9:J$24))</f>
        <v>0</v>
      </c>
      <c r="D54" s="8" cm="1">
        <f t="array" ref="D54">SUMPRODUCT('2020 Disclosure'!$C54:$R54,TRANSPOSE(EF_Tables!K$9:K$24))</f>
        <v>1691</v>
      </c>
      <c r="E54" s="8" cm="1">
        <f t="array" ref="E54">SUMPRODUCT('2020 Disclosure'!$C54:$R54,TRANSPOSE(EF_Tables!L$9:L$24))</f>
        <v>0</v>
      </c>
      <c r="F54" s="8" cm="1">
        <f t="array" ref="F54">SUMPRODUCT('2020 Disclosure'!$C54:$R54,TRANSPOSE(EF_Tables!M$9:M$24))</f>
        <v>4205</v>
      </c>
      <c r="G54" s="8" cm="1">
        <f t="array" ref="G54">SUMPRODUCT('2020 Disclosure'!$C54:$R54,TRANSPOSE(EF_Tables!N$9:N$24))</f>
        <v>0</v>
      </c>
      <c r="H54" s="8" cm="1">
        <f t="array" ref="H54">SUMPRODUCT('2020 Disclosure'!$C54:$R54,TRANSPOSE(EF_Tables!O$9:O$24))</f>
        <v>0</v>
      </c>
      <c r="I54" s="8" cm="1">
        <f t="array" ref="I54">SUMPRODUCT('2020 Disclosure'!$C54:$R54,TRANSPOSE(EF_Tables!P$9:P$24))</f>
        <v>32608</v>
      </c>
      <c r="J54" s="8" cm="1">
        <f t="array" ref="J54">SUMPRODUCT('2020 Disclosure'!$C54:$R54,TRANSPOSE(EF_Tables!Q$9:Q$24))</f>
        <v>0</v>
      </c>
      <c r="K54" s="8" cm="1">
        <f t="array" ref="K54">SUMPRODUCT('2020 Disclosure'!$C54:$R54,TRANSPOSE(EF_Tables!R$9:R$24))</f>
        <v>0</v>
      </c>
      <c r="L54" s="8" cm="1">
        <f t="array" ref="L54">SUMPRODUCT('2020 Disclosure'!$C54:$R54,TRANSPOSE(EF_Tables!S$9:S$24))</f>
        <v>0</v>
      </c>
      <c r="M54" s="8">
        <f t="shared" si="12"/>
        <v>38504</v>
      </c>
      <c r="N54" s="142"/>
      <c r="O54" s="12">
        <f t="shared" si="13"/>
        <v>0</v>
      </c>
      <c r="P54" s="12">
        <f t="shared" si="14"/>
        <v>4.3917515063370043E-2</v>
      </c>
      <c r="Q54" s="12">
        <f t="shared" si="15"/>
        <v>0</v>
      </c>
      <c r="R54" s="12">
        <f t="shared" si="16"/>
        <v>0.10920943278620403</v>
      </c>
      <c r="S54" s="12">
        <f t="shared" si="17"/>
        <v>0</v>
      </c>
      <c r="T54" s="12">
        <f t="shared" si="18"/>
        <v>0</v>
      </c>
      <c r="U54" s="12">
        <f t="shared" si="19"/>
        <v>0.84687305215042596</v>
      </c>
      <c r="V54" s="12">
        <f t="shared" si="20"/>
        <v>0</v>
      </c>
      <c r="W54" s="12">
        <f t="shared" si="21"/>
        <v>0</v>
      </c>
      <c r="X54" s="12">
        <f t="shared" si="22"/>
        <v>0</v>
      </c>
      <c r="Y54" s="12">
        <f t="shared" si="23"/>
        <v>1</v>
      </c>
      <c r="Z54" s="10">
        <f>(EF_Tables!$C$38*O54/EF_Tables!$E$5+EF_Tables!$D$38*P54/EF_Tables!$E$9+EF_Tables!$E$38*Q54/EF_Tables!$E$14+EF_Tables!$F$38*S54/EF_Tables!$E$17+EF_Tables!$G$38*R54/EF_Tables!$E$21)/(1-EF_Tables!$C$29)/EF_Tables!$I$94 + (EF_Tables!$O$62*O54+EF_Tables!$P$62*P54+EF_Tables!$Q$62*Q54+EF_Tables!$R$62*S54)/(1-EF_Tables!$C$29)</f>
        <v>25.438089246093611</v>
      </c>
    </row>
    <row r="55" spans="1:26" x14ac:dyDescent="0.25">
      <c r="A55">
        <f>'2020 Disclosure'!A55</f>
        <v>101</v>
      </c>
      <c r="B55" t="str">
        <f>'2020 Disclosure'!B55</f>
        <v>Sumas, City of</v>
      </c>
      <c r="C55" s="8" cm="1">
        <f t="array" ref="C55">SUMPRODUCT('2020 Disclosure'!$C55:$R55,TRANSPOSE(EF_Tables!J$9:J$24))</f>
        <v>0</v>
      </c>
      <c r="D55" s="8" cm="1">
        <f t="array" ref="D55">SUMPRODUCT('2020 Disclosure'!$C55:$R55,TRANSPOSE(EF_Tables!K$9:K$24))</f>
        <v>1333</v>
      </c>
      <c r="E55" s="8" cm="1">
        <f t="array" ref="E55">SUMPRODUCT('2020 Disclosure'!$C55:$R55,TRANSPOSE(EF_Tables!L$9:L$24))</f>
        <v>0</v>
      </c>
      <c r="F55" s="8" cm="1">
        <f t="array" ref="F55">SUMPRODUCT('2020 Disclosure'!$C55:$R55,TRANSPOSE(EF_Tables!M$9:M$24))</f>
        <v>3315</v>
      </c>
      <c r="G55" s="8" cm="1">
        <f t="array" ref="G55">SUMPRODUCT('2020 Disclosure'!$C55:$R55,TRANSPOSE(EF_Tables!N$9:N$24))</f>
        <v>0</v>
      </c>
      <c r="H55" s="8" cm="1">
        <f t="array" ref="H55">SUMPRODUCT('2020 Disclosure'!$C55:$R55,TRANSPOSE(EF_Tables!O$9:O$24))</f>
        <v>0</v>
      </c>
      <c r="I55" s="8" cm="1">
        <f t="array" ref="I55">SUMPRODUCT('2020 Disclosure'!$C55:$R55,TRANSPOSE(EF_Tables!P$9:P$24))</f>
        <v>25702</v>
      </c>
      <c r="J55" s="8" cm="1">
        <f t="array" ref="J55">SUMPRODUCT('2020 Disclosure'!$C55:$R55,TRANSPOSE(EF_Tables!Q$9:Q$24))</f>
        <v>0</v>
      </c>
      <c r="K55" s="8" cm="1">
        <f t="array" ref="K55">SUMPRODUCT('2020 Disclosure'!$C55:$R55,TRANSPOSE(EF_Tables!R$9:R$24))</f>
        <v>0</v>
      </c>
      <c r="L55" s="8" cm="1">
        <f t="array" ref="L55">SUMPRODUCT('2020 Disclosure'!$C55:$R55,TRANSPOSE(EF_Tables!S$9:S$24))</f>
        <v>0</v>
      </c>
      <c r="M55" s="8">
        <f t="shared" si="12"/>
        <v>30350</v>
      </c>
      <c r="N55" s="142"/>
      <c r="O55" s="12">
        <f t="shared" si="13"/>
        <v>0</v>
      </c>
      <c r="P55" s="12">
        <f t="shared" si="14"/>
        <v>4.3920922570016473E-2</v>
      </c>
      <c r="Q55" s="12">
        <f t="shared" si="15"/>
        <v>0</v>
      </c>
      <c r="R55" s="12">
        <f t="shared" si="16"/>
        <v>0.10922570016474464</v>
      </c>
      <c r="S55" s="12">
        <f t="shared" si="17"/>
        <v>0</v>
      </c>
      <c r="T55" s="12">
        <f t="shared" si="18"/>
        <v>0</v>
      </c>
      <c r="U55" s="12">
        <f t="shared" si="19"/>
        <v>0.8468533772652389</v>
      </c>
      <c r="V55" s="12">
        <f t="shared" si="20"/>
        <v>0</v>
      </c>
      <c r="W55" s="12">
        <f t="shared" si="21"/>
        <v>0</v>
      </c>
      <c r="X55" s="12">
        <f t="shared" si="22"/>
        <v>0</v>
      </c>
      <c r="Y55" s="12">
        <f t="shared" si="23"/>
        <v>1</v>
      </c>
      <c r="Z55" s="10">
        <f>(EF_Tables!$C$38*O55/EF_Tables!$E$5+EF_Tables!$D$38*P55/EF_Tables!$E$9+EF_Tables!$E$38*Q55/EF_Tables!$E$14+EF_Tables!$F$38*S55/EF_Tables!$E$17+EF_Tables!$G$38*R55/EF_Tables!$E$21)/(1-EF_Tables!$C$29)/EF_Tables!$I$94 + (EF_Tables!$O$62*O55+EF_Tables!$P$62*P55+EF_Tables!$Q$62*Q55+EF_Tables!$R$62*S55)/(1-EF_Tables!$C$29)</f>
        <v>25.440136286790896</v>
      </c>
    </row>
    <row r="56" spans="1:26" x14ac:dyDescent="0.25">
      <c r="A56">
        <f>'2020 Disclosure'!A56</f>
        <v>102</v>
      </c>
      <c r="B56" t="str">
        <f>'2020 Disclosure'!B56</f>
        <v>Tacoma Power</v>
      </c>
      <c r="C56" s="8" cm="1">
        <f t="array" ref="C56">SUMPRODUCT('2020 Disclosure'!$C56:$R56,TRANSPOSE(EF_Tables!J$9:J$24))</f>
        <v>0</v>
      </c>
      <c r="D56" s="8" cm="1">
        <f t="array" ref="D56">SUMPRODUCT('2020 Disclosure'!$C56:$R56,TRANSPOSE(EF_Tables!K$9:K$24))</f>
        <v>112721</v>
      </c>
      <c r="E56" s="8" cm="1">
        <f t="array" ref="E56">SUMPRODUCT('2020 Disclosure'!$C56:$R56,TRANSPOSE(EF_Tables!L$9:L$24))</f>
        <v>0</v>
      </c>
      <c r="F56" s="8" cm="1">
        <f t="array" ref="F56">SUMPRODUCT('2020 Disclosure'!$C56:$R56,TRANSPOSE(EF_Tables!M$9:M$24))</f>
        <v>280288</v>
      </c>
      <c r="G56" s="8" cm="1">
        <f t="array" ref="G56">SUMPRODUCT('2020 Disclosure'!$C56:$R56,TRANSPOSE(EF_Tables!N$9:N$24))</f>
        <v>36019</v>
      </c>
      <c r="H56" s="8" cm="1">
        <f t="array" ref="H56">SUMPRODUCT('2020 Disclosure'!$C56:$R56,TRANSPOSE(EF_Tables!O$9:O$24))</f>
        <v>0</v>
      </c>
      <c r="I56" s="8" cm="1">
        <f t="array" ref="I56">SUMPRODUCT('2020 Disclosure'!$C56:$R56,TRANSPOSE(EF_Tables!P$9:P$24))</f>
        <v>3864226</v>
      </c>
      <c r="J56" s="8" cm="1">
        <f t="array" ref="J56">SUMPRODUCT('2020 Disclosure'!$C56:$R56,TRANSPOSE(EF_Tables!Q$9:Q$24))</f>
        <v>18000</v>
      </c>
      <c r="K56" s="8" cm="1">
        <f t="array" ref="K56">SUMPRODUCT('2020 Disclosure'!$C56:$R56,TRANSPOSE(EF_Tables!R$9:R$24))</f>
        <v>488871</v>
      </c>
      <c r="L56" s="8" cm="1">
        <f t="array" ref="L56">SUMPRODUCT('2020 Disclosure'!$C56:$R56,TRANSPOSE(EF_Tables!S$9:S$24))</f>
        <v>198</v>
      </c>
      <c r="M56" s="8">
        <f t="shared" si="12"/>
        <v>4800323</v>
      </c>
      <c r="N56" s="142"/>
      <c r="O56" s="12">
        <f t="shared" si="13"/>
        <v>0</v>
      </c>
      <c r="P56" s="12">
        <f t="shared" si="14"/>
        <v>2.3481961526338958E-2</v>
      </c>
      <c r="Q56" s="12">
        <f t="shared" si="15"/>
        <v>0</v>
      </c>
      <c r="R56" s="12">
        <f t="shared" si="16"/>
        <v>5.8389404213008166E-2</v>
      </c>
      <c r="S56" s="12">
        <f t="shared" si="17"/>
        <v>7.5034534134473868E-3</v>
      </c>
      <c r="T56" s="12">
        <f t="shared" si="18"/>
        <v>0</v>
      </c>
      <c r="U56" s="12">
        <f t="shared" si="19"/>
        <v>0.80499291401849415</v>
      </c>
      <c r="V56" s="12">
        <f t="shared" si="20"/>
        <v>3.749747673229489E-3</v>
      </c>
      <c r="W56" s="12">
        <f t="shared" si="21"/>
        <v>0.10184127193107631</v>
      </c>
      <c r="X56" s="12">
        <f t="shared" si="22"/>
        <v>4.1247224405524375E-5</v>
      </c>
      <c r="Y56" s="12">
        <f t="shared" si="23"/>
        <v>1</v>
      </c>
      <c r="Z56" s="10">
        <f>(EF_Tables!$C$38*O56/EF_Tables!$E$5+EF_Tables!$D$38*P56/EF_Tables!$E$9+EF_Tables!$E$38*Q56/EF_Tables!$E$14+EF_Tables!$F$38*S56/EF_Tables!$E$17+EF_Tables!$G$38*R56/EF_Tables!$E$21)/(1-EF_Tables!$C$29)/EF_Tables!$I$94 + (EF_Tables!$O$62*O56+EF_Tables!$P$62*P56+EF_Tables!$Q$62*Q56+EF_Tables!$R$62*S56)/(1-EF_Tables!$C$29)</f>
        <v>14.111420697069503</v>
      </c>
    </row>
    <row r="57" spans="1:26" x14ac:dyDescent="0.25">
      <c r="A57">
        <f>'2020 Disclosure'!A57</f>
        <v>103</v>
      </c>
      <c r="B57" t="str">
        <f>'2020 Disclosure'!B57</f>
        <v>Tanner Electric Coop</v>
      </c>
      <c r="C57" s="8" cm="1">
        <f t="array" ref="C57">SUMPRODUCT('2020 Disclosure'!$C57:$R57,TRANSPOSE(EF_Tables!J$9:J$24))</f>
        <v>0</v>
      </c>
      <c r="D57" s="8" cm="1">
        <f t="array" ref="D57">SUMPRODUCT('2020 Disclosure'!$C57:$R57,TRANSPOSE(EF_Tables!K$9:K$24))</f>
        <v>4297</v>
      </c>
      <c r="E57" s="8" cm="1">
        <f t="array" ref="E57">SUMPRODUCT('2020 Disclosure'!$C57:$R57,TRANSPOSE(EF_Tables!L$9:L$24))</f>
        <v>0</v>
      </c>
      <c r="F57" s="8" cm="1">
        <f t="array" ref="F57">SUMPRODUCT('2020 Disclosure'!$C57:$R57,TRANSPOSE(EF_Tables!M$9:M$24))</f>
        <v>10683</v>
      </c>
      <c r="G57" s="8" cm="1">
        <f t="array" ref="G57">SUMPRODUCT('2020 Disclosure'!$C57:$R57,TRANSPOSE(EF_Tables!N$9:N$24))</f>
        <v>0</v>
      </c>
      <c r="H57" s="8" cm="1">
        <f t="array" ref="H57">SUMPRODUCT('2020 Disclosure'!$C57:$R57,TRANSPOSE(EF_Tables!O$9:O$24))</f>
        <v>0</v>
      </c>
      <c r="I57" s="8" cm="1">
        <f t="array" ref="I57">SUMPRODUCT('2020 Disclosure'!$C57:$R57,TRANSPOSE(EF_Tables!P$9:P$24))</f>
        <v>82838</v>
      </c>
      <c r="J57" s="8" cm="1">
        <f t="array" ref="J57">SUMPRODUCT('2020 Disclosure'!$C57:$R57,TRANSPOSE(EF_Tables!Q$9:Q$24))</f>
        <v>0</v>
      </c>
      <c r="K57" s="8" cm="1">
        <f t="array" ref="K57">SUMPRODUCT('2020 Disclosure'!$C57:$R57,TRANSPOSE(EF_Tables!R$9:R$24))</f>
        <v>0</v>
      </c>
      <c r="L57" s="8" cm="1">
        <f t="array" ref="L57">SUMPRODUCT('2020 Disclosure'!$C57:$R57,TRANSPOSE(EF_Tables!S$9:S$24))</f>
        <v>0</v>
      </c>
      <c r="M57" s="8">
        <f t="shared" si="12"/>
        <v>97818</v>
      </c>
      <c r="N57" s="142"/>
      <c r="O57" s="12">
        <f t="shared" si="13"/>
        <v>0</v>
      </c>
      <c r="P57" s="12">
        <f t="shared" si="14"/>
        <v>4.3928520313234784E-2</v>
      </c>
      <c r="Q57" s="12">
        <f t="shared" si="15"/>
        <v>0</v>
      </c>
      <c r="R57" s="12">
        <f t="shared" si="16"/>
        <v>0.10921302827700423</v>
      </c>
      <c r="S57" s="12">
        <f t="shared" si="17"/>
        <v>0</v>
      </c>
      <c r="T57" s="12">
        <f t="shared" si="18"/>
        <v>0</v>
      </c>
      <c r="U57" s="12">
        <f t="shared" si="19"/>
        <v>0.84685845140976101</v>
      </c>
      <c r="V57" s="12">
        <f t="shared" si="20"/>
        <v>0</v>
      </c>
      <c r="W57" s="12">
        <f t="shared" si="21"/>
        <v>0</v>
      </c>
      <c r="X57" s="12">
        <f t="shared" si="22"/>
        <v>0</v>
      </c>
      <c r="Y57" s="12">
        <f t="shared" si="23"/>
        <v>1</v>
      </c>
      <c r="Z57" s="10">
        <f>(EF_Tables!$C$38*O57/EF_Tables!$E$5+EF_Tables!$D$38*P57/EF_Tables!$E$9+EF_Tables!$E$38*Q57/EF_Tables!$E$14+EF_Tables!$F$38*S57/EF_Tables!$E$17+EF_Tables!$G$38*R57/EF_Tables!$E$21)/(1-EF_Tables!$C$29)/EF_Tables!$I$94 + (EF_Tables!$O$62*O57+EF_Tables!$P$62*P57+EF_Tables!$Q$62*Q57+EF_Tables!$R$62*S57)/(1-EF_Tables!$C$29)</f>
        <v>25.444240099600332</v>
      </c>
    </row>
    <row r="58" spans="1:26" x14ac:dyDescent="0.25">
      <c r="A58">
        <f>'2020 Disclosure'!A58</f>
        <v>106</v>
      </c>
      <c r="B58" t="str">
        <f>'2020 Disclosure'!B58</f>
        <v>Vera Water &amp; Power</v>
      </c>
      <c r="C58" s="8" cm="1">
        <f t="array" ref="C58">SUMPRODUCT('2020 Disclosure'!$C58:$R58,TRANSPOSE(EF_Tables!J$9:J$24))</f>
        <v>0</v>
      </c>
      <c r="D58" s="8" cm="1">
        <f t="array" ref="D58">SUMPRODUCT('2020 Disclosure'!$C58:$R58,TRANSPOSE(EF_Tables!K$9:K$24))</f>
        <v>21245</v>
      </c>
      <c r="E58" s="8" cm="1">
        <f t="array" ref="E58">SUMPRODUCT('2020 Disclosure'!$C58:$R58,TRANSPOSE(EF_Tables!L$9:L$24))</f>
        <v>0</v>
      </c>
      <c r="F58" s="8" cm="1">
        <f t="array" ref="F58">SUMPRODUCT('2020 Disclosure'!$C58:$R58,TRANSPOSE(EF_Tables!M$9:M$24))</f>
        <v>23771</v>
      </c>
      <c r="G58" s="8" cm="1">
        <f t="array" ref="G58">SUMPRODUCT('2020 Disclosure'!$C58:$R58,TRANSPOSE(EF_Tables!N$9:N$24))</f>
        <v>0</v>
      </c>
      <c r="H58" s="8" cm="1">
        <f t="array" ref="H58">SUMPRODUCT('2020 Disclosure'!$C58:$R58,TRANSPOSE(EF_Tables!O$9:O$24))</f>
        <v>0</v>
      </c>
      <c r="I58" s="8" cm="1">
        <f t="array" ref="I58">SUMPRODUCT('2020 Disclosure'!$C58:$R58,TRANSPOSE(EF_Tables!P$9:P$24))</f>
        <v>184322</v>
      </c>
      <c r="J58" s="8" cm="1">
        <f t="array" ref="J58">SUMPRODUCT('2020 Disclosure'!$C58:$R58,TRANSPOSE(EF_Tables!Q$9:Q$24))</f>
        <v>0</v>
      </c>
      <c r="K58" s="8" cm="1">
        <f t="array" ref="K58">SUMPRODUCT('2020 Disclosure'!$C58:$R58,TRANSPOSE(EF_Tables!R$9:R$24))</f>
        <v>0</v>
      </c>
      <c r="L58" s="8" cm="1">
        <f t="array" ref="L58">SUMPRODUCT('2020 Disclosure'!$C58:$R58,TRANSPOSE(EF_Tables!S$9:S$24))</f>
        <v>0</v>
      </c>
      <c r="M58" s="8">
        <f t="shared" si="12"/>
        <v>229338</v>
      </c>
      <c r="N58" s="142"/>
      <c r="O58" s="12">
        <f t="shared" si="13"/>
        <v>0</v>
      </c>
      <c r="P58" s="12">
        <f t="shared" si="14"/>
        <v>9.2636196356469497E-2</v>
      </c>
      <c r="Q58" s="12">
        <f t="shared" si="15"/>
        <v>0</v>
      </c>
      <c r="R58" s="12">
        <f t="shared" si="16"/>
        <v>0.10365050711177388</v>
      </c>
      <c r="S58" s="12">
        <f t="shared" si="17"/>
        <v>0</v>
      </c>
      <c r="T58" s="12">
        <f t="shared" si="18"/>
        <v>0</v>
      </c>
      <c r="U58" s="12">
        <f t="shared" si="19"/>
        <v>0.8037132965317566</v>
      </c>
      <c r="V58" s="12">
        <f t="shared" si="20"/>
        <v>0</v>
      </c>
      <c r="W58" s="12">
        <f t="shared" si="21"/>
        <v>0</v>
      </c>
      <c r="X58" s="12">
        <f t="shared" si="22"/>
        <v>0</v>
      </c>
      <c r="Y58" s="12">
        <f t="shared" si="23"/>
        <v>1</v>
      </c>
      <c r="Z58" s="10">
        <f>(EF_Tables!$C$38*O58/EF_Tables!$E$5+EF_Tables!$D$38*P58/EF_Tables!$E$9+EF_Tables!$E$38*Q58/EF_Tables!$E$14+EF_Tables!$F$38*S58/EF_Tables!$E$17+EF_Tables!$G$38*R58/EF_Tables!$E$21)/(1-EF_Tables!$C$29)/EF_Tables!$I$94 + (EF_Tables!$O$62*O58+EF_Tables!$P$62*P58+EF_Tables!$Q$62*Q58+EF_Tables!$R$62*S58)/(1-EF_Tables!$C$29)</f>
        <v>52.464989849072772</v>
      </c>
    </row>
    <row r="59" spans="1:26" x14ac:dyDescent="0.25">
      <c r="A59">
        <f>'2020 Disclosure'!A59</f>
        <v>109</v>
      </c>
      <c r="B59" t="str">
        <f>'2020 Disclosure'!B59</f>
        <v>Avista (WA)</v>
      </c>
      <c r="C59" s="8" cm="1">
        <f t="array" ref="C59">SUMPRODUCT('2020 Disclosure'!$C59:$R59,TRANSPOSE(EF_Tables!J$9:J$24))</f>
        <v>43612</v>
      </c>
      <c r="D59" s="8" cm="1">
        <f t="array" ref="D59">SUMPRODUCT('2020 Disclosure'!$C59:$R59,TRANSPOSE(EF_Tables!K$9:K$24))</f>
        <v>2611306</v>
      </c>
      <c r="E59" s="8" cm="1">
        <f t="array" ref="E59">SUMPRODUCT('2020 Disclosure'!$C59:$R59,TRANSPOSE(EF_Tables!L$9:L$24))</f>
        <v>756088</v>
      </c>
      <c r="F59" s="8" cm="1">
        <f t="array" ref="F59">SUMPRODUCT('2020 Disclosure'!$C59:$R59,TRANSPOSE(EF_Tables!M$9:M$24))</f>
        <v>0</v>
      </c>
      <c r="G59" s="8" cm="1">
        <f t="array" ref="G59">SUMPRODUCT('2020 Disclosure'!$C59:$R59,TRANSPOSE(EF_Tables!N$9:N$24))</f>
        <v>302861</v>
      </c>
      <c r="H59" s="8" cm="1">
        <f t="array" ref="H59">SUMPRODUCT('2020 Disclosure'!$C59:$R59,TRANSPOSE(EF_Tables!O$9:O$24))</f>
        <v>34971</v>
      </c>
      <c r="I59" s="8" cm="1">
        <f t="array" ref="I59">SUMPRODUCT('2020 Disclosure'!$C59:$R59,TRANSPOSE(EF_Tables!P$9:P$24))</f>
        <v>1968825</v>
      </c>
      <c r="J59" s="8" cm="1">
        <f t="array" ref="J59">SUMPRODUCT('2020 Disclosure'!$C59:$R59,TRANSPOSE(EF_Tables!Q$9:Q$24))</f>
        <v>0</v>
      </c>
      <c r="K59" s="8" cm="1">
        <f t="array" ref="K59">SUMPRODUCT('2020 Disclosure'!$C59:$R59,TRANSPOSE(EF_Tables!R$9:R$24))</f>
        <v>95946</v>
      </c>
      <c r="L59" s="8" cm="1">
        <f t="array" ref="L59">SUMPRODUCT('2020 Disclosure'!$C59:$R59,TRANSPOSE(EF_Tables!S$9:S$24))</f>
        <v>0</v>
      </c>
      <c r="M59" s="8">
        <f t="shared" si="12"/>
        <v>5813609</v>
      </c>
      <c r="N59" s="142"/>
      <c r="O59" s="12">
        <f t="shared" si="13"/>
        <v>7.5017084912315226E-3</v>
      </c>
      <c r="P59" s="12">
        <f t="shared" si="14"/>
        <v>0.44917124629468547</v>
      </c>
      <c r="Q59" s="12">
        <f t="shared" si="15"/>
        <v>0.13005484200949874</v>
      </c>
      <c r="R59" s="12">
        <f t="shared" si="16"/>
        <v>0</v>
      </c>
      <c r="S59" s="12">
        <f t="shared" si="17"/>
        <v>5.2095178743530909E-2</v>
      </c>
      <c r="T59" s="12">
        <f t="shared" si="18"/>
        <v>6.0153684226097763E-3</v>
      </c>
      <c r="U59" s="12">
        <f t="shared" si="19"/>
        <v>0.33865796616181104</v>
      </c>
      <c r="V59" s="12">
        <f t="shared" si="20"/>
        <v>0</v>
      </c>
      <c r="W59" s="12">
        <f t="shared" si="21"/>
        <v>1.6503689876632571E-2</v>
      </c>
      <c r="X59" s="12">
        <f t="shared" si="22"/>
        <v>0</v>
      </c>
      <c r="Y59" s="12">
        <f t="shared" si="23"/>
        <v>0.99999999999999989</v>
      </c>
      <c r="Z59" s="10">
        <f>(EF_Tables!$C$38*O59/EF_Tables!$E$5+EF_Tables!$D$38*P59/EF_Tables!$E$9+EF_Tables!$E$38*Q59/EF_Tables!$E$14+EF_Tables!$F$38*S59/EF_Tables!$E$17+EF_Tables!$G$38*R59/EF_Tables!$E$21)/(1-EF_Tables!$C$29)/EF_Tables!$I$94 + (EF_Tables!$O$62*O59+EF_Tables!$P$62*P59+EF_Tables!$Q$62*Q59+EF_Tables!$R$62*S59)/(1-EF_Tables!$C$29)</f>
        <v>406.42352861483363</v>
      </c>
    </row>
    <row r="60" spans="1:26" x14ac:dyDescent="0.25">
      <c r="A60">
        <f>'2020 Disclosure'!A60</f>
        <v>111</v>
      </c>
      <c r="B60" t="str">
        <f>'2020 Disclosure'!B60</f>
        <v>Mason County PUD #1</v>
      </c>
      <c r="C60" s="8" cm="1">
        <f t="array" ref="C60">SUMPRODUCT('2020 Disclosure'!$C60:$R60,TRANSPOSE(EF_Tables!J$9:J$24))</f>
        <v>0</v>
      </c>
      <c r="D60" s="8" cm="1">
        <f t="array" ref="D60">SUMPRODUCT('2020 Disclosure'!$C60:$R60,TRANSPOSE(EF_Tables!K$9:K$24))</f>
        <v>3233</v>
      </c>
      <c r="E60" s="8" cm="1">
        <f t="array" ref="E60">SUMPRODUCT('2020 Disclosure'!$C60:$R60,TRANSPOSE(EF_Tables!L$9:L$24))</f>
        <v>0</v>
      </c>
      <c r="F60" s="8" cm="1">
        <f t="array" ref="F60">SUMPRODUCT('2020 Disclosure'!$C60:$R60,TRANSPOSE(EF_Tables!M$9:M$24))</f>
        <v>8038</v>
      </c>
      <c r="G60" s="8" cm="1">
        <f t="array" ref="G60">SUMPRODUCT('2020 Disclosure'!$C60:$R60,TRANSPOSE(EF_Tables!N$9:N$24))</f>
        <v>0</v>
      </c>
      <c r="H60" s="8" cm="1">
        <f t="array" ref="H60">SUMPRODUCT('2020 Disclosure'!$C60:$R60,TRANSPOSE(EF_Tables!O$9:O$24))</f>
        <v>0</v>
      </c>
      <c r="I60" s="8" cm="1">
        <f t="array" ref="I60">SUMPRODUCT('2020 Disclosure'!$C60:$R60,TRANSPOSE(EF_Tables!P$9:P$24))</f>
        <v>67503</v>
      </c>
      <c r="J60" s="8" cm="1">
        <f t="array" ref="J60">SUMPRODUCT('2020 Disclosure'!$C60:$R60,TRANSPOSE(EF_Tables!Q$9:Q$24))</f>
        <v>0</v>
      </c>
      <c r="K60" s="8" cm="1">
        <f t="array" ref="K60">SUMPRODUCT('2020 Disclosure'!$C60:$R60,TRANSPOSE(EF_Tables!R$9:R$24))</f>
        <v>0</v>
      </c>
      <c r="L60" s="8" cm="1">
        <f t="array" ref="L60">SUMPRODUCT('2020 Disclosure'!$C60:$R60,TRANSPOSE(EF_Tables!S$9:S$24))</f>
        <v>0</v>
      </c>
      <c r="M60" s="8">
        <f t="shared" si="12"/>
        <v>78774</v>
      </c>
      <c r="N60" s="142"/>
      <c r="O60" s="12">
        <f t="shared" si="13"/>
        <v>0</v>
      </c>
      <c r="P60" s="12">
        <f t="shared" si="14"/>
        <v>4.1041460380328534E-2</v>
      </c>
      <c r="Q60" s="12">
        <f t="shared" si="15"/>
        <v>0</v>
      </c>
      <c r="R60" s="12">
        <f t="shared" si="16"/>
        <v>0.10203874374793713</v>
      </c>
      <c r="S60" s="12">
        <f t="shared" si="17"/>
        <v>0</v>
      </c>
      <c r="T60" s="12">
        <f t="shared" si="18"/>
        <v>0</v>
      </c>
      <c r="U60" s="12">
        <f t="shared" si="19"/>
        <v>0.85691979587173428</v>
      </c>
      <c r="V60" s="12">
        <f t="shared" si="20"/>
        <v>0</v>
      </c>
      <c r="W60" s="12">
        <f t="shared" si="21"/>
        <v>0</v>
      </c>
      <c r="X60" s="12">
        <f t="shared" si="22"/>
        <v>0</v>
      </c>
      <c r="Y60" s="12">
        <f t="shared" si="23"/>
        <v>1</v>
      </c>
      <c r="Z60" s="10">
        <f>(EF_Tables!$C$38*O60/EF_Tables!$E$5+EF_Tables!$D$38*P60/EF_Tables!$E$9+EF_Tables!$E$38*Q60/EF_Tables!$E$14+EF_Tables!$F$38*S60/EF_Tables!$E$17+EF_Tables!$G$38*R60/EF_Tables!$E$21)/(1-EF_Tables!$C$29)/EF_Tables!$I$94 + (EF_Tables!$O$62*O60+EF_Tables!$P$62*P60+EF_Tables!$Q$62*Q60+EF_Tables!$R$62*S60)/(1-EF_Tables!$C$29)</f>
        <v>23.772031587278029</v>
      </c>
    </row>
    <row r="61" spans="1:26" x14ac:dyDescent="0.25">
      <c r="A61">
        <f>'2020 Disclosure'!A61</f>
        <v>117</v>
      </c>
      <c r="B61" t="str">
        <f>'2020 Disclosure'!B61</f>
        <v>Whatcom County PUD #1</v>
      </c>
      <c r="C61" s="8" cm="1">
        <f t="array" ref="C61">SUMPRODUCT('2020 Disclosure'!$C61:$R61,TRANSPOSE(EF_Tables!J$9:J$24))</f>
        <v>0</v>
      </c>
      <c r="D61" s="8" cm="1">
        <f t="array" ref="D61">SUMPRODUCT('2020 Disclosure'!$C61:$R61,TRANSPOSE(EF_Tables!K$9:K$24))</f>
        <v>10258</v>
      </c>
      <c r="E61" s="8" cm="1">
        <f t="array" ref="E61">SUMPRODUCT('2020 Disclosure'!$C61:$R61,TRANSPOSE(EF_Tables!L$9:L$24))</f>
        <v>0</v>
      </c>
      <c r="F61" s="8" cm="1">
        <f t="array" ref="F61">SUMPRODUCT('2020 Disclosure'!$C61:$R61,TRANSPOSE(EF_Tables!M$9:M$24))</f>
        <v>25506</v>
      </c>
      <c r="G61" s="8" cm="1">
        <f t="array" ref="G61">SUMPRODUCT('2020 Disclosure'!$C61:$R61,TRANSPOSE(EF_Tables!N$9:N$24))</f>
        <v>0</v>
      </c>
      <c r="H61" s="8" cm="1">
        <f t="array" ref="H61">SUMPRODUCT('2020 Disclosure'!$C61:$R61,TRANSPOSE(EF_Tables!O$9:O$24))</f>
        <v>0</v>
      </c>
      <c r="I61" s="8" cm="1">
        <f t="array" ref="I61">SUMPRODUCT('2020 Disclosure'!$C61:$R61,TRANSPOSE(EF_Tables!P$9:P$24))</f>
        <v>197775</v>
      </c>
      <c r="J61" s="8" cm="1">
        <f t="array" ref="J61">SUMPRODUCT('2020 Disclosure'!$C61:$R61,TRANSPOSE(EF_Tables!Q$9:Q$24))</f>
        <v>0</v>
      </c>
      <c r="K61" s="8" cm="1">
        <f t="array" ref="K61">SUMPRODUCT('2020 Disclosure'!$C61:$R61,TRANSPOSE(EF_Tables!R$9:R$24))</f>
        <v>0</v>
      </c>
      <c r="L61" s="8" cm="1">
        <f t="array" ref="L61">SUMPRODUCT('2020 Disclosure'!$C61:$R61,TRANSPOSE(EF_Tables!S$9:S$24))</f>
        <v>0</v>
      </c>
      <c r="M61" s="8">
        <f t="shared" si="12"/>
        <v>233539</v>
      </c>
      <c r="N61" s="142"/>
      <c r="O61" s="12">
        <f t="shared" si="13"/>
        <v>0</v>
      </c>
      <c r="P61" s="12">
        <f t="shared" si="14"/>
        <v>4.3924141149872184E-2</v>
      </c>
      <c r="Q61" s="12">
        <f t="shared" si="15"/>
        <v>0</v>
      </c>
      <c r="R61" s="12">
        <f t="shared" si="16"/>
        <v>0.10921516320614544</v>
      </c>
      <c r="S61" s="12">
        <f t="shared" si="17"/>
        <v>0</v>
      </c>
      <c r="T61" s="12">
        <f t="shared" si="18"/>
        <v>0</v>
      </c>
      <c r="U61" s="12">
        <f t="shared" si="19"/>
        <v>0.84686069564398236</v>
      </c>
      <c r="V61" s="12">
        <f t="shared" si="20"/>
        <v>0</v>
      </c>
      <c r="W61" s="12">
        <f t="shared" si="21"/>
        <v>0</v>
      </c>
      <c r="X61" s="12">
        <f t="shared" si="22"/>
        <v>0</v>
      </c>
      <c r="Y61" s="12">
        <f t="shared" si="23"/>
        <v>1</v>
      </c>
      <c r="Z61" s="10">
        <f>(EF_Tables!$C$38*O61/EF_Tables!$E$5+EF_Tables!$D$38*P61/EF_Tables!$E$9+EF_Tables!$E$38*Q61/EF_Tables!$E$14+EF_Tables!$F$38*S61/EF_Tables!$E$17+EF_Tables!$G$38*R61/EF_Tables!$E$21)/(1-EF_Tables!$C$29)/EF_Tables!$I$94 + (EF_Tables!$O$62*O61+EF_Tables!$P$62*P61+EF_Tables!$Q$62*Q61+EF_Tables!$R$62*S61)/(1-EF_Tables!$C$29)</f>
        <v>25.441826125136618</v>
      </c>
    </row>
    <row r="62" spans="1:26" x14ac:dyDescent="0.25">
      <c r="A62">
        <f>'2020 Disclosure'!A62</f>
        <v>118</v>
      </c>
      <c r="B62" t="str">
        <f>'2020 Disclosure'!B62</f>
        <v>Jefferson County PUD #1</v>
      </c>
      <c r="C62" s="8" cm="1">
        <f t="array" ref="C62">SUMPRODUCT('2020 Disclosure'!$C62:$R62,TRANSPOSE(EF_Tables!J$9:J$24))</f>
        <v>0</v>
      </c>
      <c r="D62" s="8" cm="1">
        <f t="array" ref="D62">SUMPRODUCT('2020 Disclosure'!$C62:$R62,TRANSPOSE(EF_Tables!K$9:K$24))</f>
        <v>17348</v>
      </c>
      <c r="E62" s="8" cm="1">
        <f t="array" ref="E62">SUMPRODUCT('2020 Disclosure'!$C62:$R62,TRANSPOSE(EF_Tables!L$9:L$24))</f>
        <v>0</v>
      </c>
      <c r="F62" s="8" cm="1">
        <f t="array" ref="F62">SUMPRODUCT('2020 Disclosure'!$C62:$R62,TRANSPOSE(EF_Tables!M$9:M$24))</f>
        <v>43142</v>
      </c>
      <c r="G62" s="8" cm="1">
        <f t="array" ref="G62">SUMPRODUCT('2020 Disclosure'!$C62:$R62,TRANSPOSE(EF_Tables!N$9:N$24))</f>
        <v>0</v>
      </c>
      <c r="H62" s="8" cm="1">
        <f t="array" ref="H62">SUMPRODUCT('2020 Disclosure'!$C62:$R62,TRANSPOSE(EF_Tables!O$9:O$24))</f>
        <v>0</v>
      </c>
      <c r="I62" s="8" cm="1">
        <f t="array" ref="I62">SUMPRODUCT('2020 Disclosure'!$C62:$R62,TRANSPOSE(EF_Tables!P$9:P$24))</f>
        <v>334525</v>
      </c>
      <c r="J62" s="8" cm="1">
        <f t="array" ref="J62">SUMPRODUCT('2020 Disclosure'!$C62:$R62,TRANSPOSE(EF_Tables!Q$9:Q$24))</f>
        <v>0</v>
      </c>
      <c r="K62" s="8" cm="1">
        <f t="array" ref="K62">SUMPRODUCT('2020 Disclosure'!$C62:$R62,TRANSPOSE(EF_Tables!R$9:R$24))</f>
        <v>0</v>
      </c>
      <c r="L62" s="8" cm="1">
        <f t="array" ref="L62">SUMPRODUCT('2020 Disclosure'!$C62:$R62,TRANSPOSE(EF_Tables!S$9:S$24))</f>
        <v>0</v>
      </c>
      <c r="M62" s="8">
        <f t="shared" si="12"/>
        <v>395015</v>
      </c>
      <c r="N62" s="142"/>
      <c r="O62" s="12">
        <f t="shared" si="13"/>
        <v>0</v>
      </c>
      <c r="P62" s="12">
        <f t="shared" si="14"/>
        <v>4.3917319595458401E-2</v>
      </c>
      <c r="Q62" s="12">
        <f t="shared" si="15"/>
        <v>0</v>
      </c>
      <c r="R62" s="12">
        <f t="shared" si="16"/>
        <v>0.1092161057175044</v>
      </c>
      <c r="S62" s="12">
        <f t="shared" si="17"/>
        <v>0</v>
      </c>
      <c r="T62" s="12">
        <f t="shared" si="18"/>
        <v>0</v>
      </c>
      <c r="U62" s="12">
        <f t="shared" si="19"/>
        <v>0.84686657468703719</v>
      </c>
      <c r="V62" s="12">
        <f t="shared" si="20"/>
        <v>0</v>
      </c>
      <c r="W62" s="12">
        <f t="shared" si="21"/>
        <v>0</v>
      </c>
      <c r="X62" s="12">
        <f t="shared" si="22"/>
        <v>0</v>
      </c>
      <c r="Y62" s="12">
        <f t="shared" si="23"/>
        <v>1</v>
      </c>
      <c r="Z62" s="10">
        <f>(EF_Tables!$C$38*O62/EF_Tables!$E$5+EF_Tables!$D$38*P62/EF_Tables!$E$9+EF_Tables!$E$38*Q62/EF_Tables!$E$14+EF_Tables!$F$38*S62/EF_Tables!$E$17+EF_Tables!$G$38*R62/EF_Tables!$E$21)/(1-EF_Tables!$C$29)/EF_Tables!$I$94 + (EF_Tables!$O$62*O62+EF_Tables!$P$62*P62+EF_Tables!$Q$62*Q62+EF_Tables!$R$62*S62)/(1-EF_Tables!$C$29)</f>
        <v>25.438043382586571</v>
      </c>
    </row>
    <row r="63" spans="1:26" x14ac:dyDescent="0.25">
      <c r="A63">
        <f>'2020 Disclosure'!A63</f>
        <v>119</v>
      </c>
      <c r="B63" t="str">
        <f>'2020 Disclosure'!B63</f>
        <v>Port of Seattle</v>
      </c>
      <c r="C63" s="8" cm="1">
        <f t="array" ref="C63">SUMPRODUCT('2020 Disclosure'!$C63:$R63,TRANSPOSE(EF_Tables!J$9:J$24))</f>
        <v>0</v>
      </c>
      <c r="D63" s="8" cm="1">
        <f t="array" ref="D63">SUMPRODUCT('2020 Disclosure'!$C63:$R63,TRANSPOSE(EF_Tables!K$9:K$24))</f>
        <v>5769</v>
      </c>
      <c r="E63" s="8" cm="1">
        <f t="array" ref="E63">SUMPRODUCT('2020 Disclosure'!$C63:$R63,TRANSPOSE(EF_Tables!L$9:L$24))</f>
        <v>0</v>
      </c>
      <c r="F63" s="8" cm="1">
        <f t="array" ref="F63">SUMPRODUCT('2020 Disclosure'!$C63:$R63,TRANSPOSE(EF_Tables!M$9:M$24))</f>
        <v>14344</v>
      </c>
      <c r="G63" s="8" cm="1">
        <f t="array" ref="G63">SUMPRODUCT('2020 Disclosure'!$C63:$R63,TRANSPOSE(EF_Tables!N$9:N$24))</f>
        <v>0</v>
      </c>
      <c r="H63" s="8" cm="1">
        <f t="array" ref="H63">SUMPRODUCT('2020 Disclosure'!$C63:$R63,TRANSPOSE(EF_Tables!O$9:O$24))</f>
        <v>0</v>
      </c>
      <c r="I63" s="8" cm="1">
        <f t="array" ref="I63">SUMPRODUCT('2020 Disclosure'!$C63:$R63,TRANSPOSE(EF_Tables!P$9:P$24))</f>
        <v>111229</v>
      </c>
      <c r="J63" s="8" cm="1">
        <f t="array" ref="J63">SUMPRODUCT('2020 Disclosure'!$C63:$R63,TRANSPOSE(EF_Tables!Q$9:Q$24))</f>
        <v>0</v>
      </c>
      <c r="K63" s="8" cm="1">
        <f t="array" ref="K63">SUMPRODUCT('2020 Disclosure'!$C63:$R63,TRANSPOSE(EF_Tables!R$9:R$24))</f>
        <v>0</v>
      </c>
      <c r="L63" s="8" cm="1">
        <f t="array" ref="L63">SUMPRODUCT('2020 Disclosure'!$C63:$R63,TRANSPOSE(EF_Tables!S$9:S$24))</f>
        <v>0</v>
      </c>
      <c r="M63" s="8">
        <f t="shared" si="12"/>
        <v>131342</v>
      </c>
      <c r="N63" s="142"/>
      <c r="O63" s="12">
        <f t="shared" si="13"/>
        <v>0</v>
      </c>
      <c r="P63" s="12">
        <f t="shared" si="14"/>
        <v>4.3923497434179469E-2</v>
      </c>
      <c r="Q63" s="12">
        <f t="shared" si="15"/>
        <v>0</v>
      </c>
      <c r="R63" s="12">
        <f t="shared" si="16"/>
        <v>0.10921106728997579</v>
      </c>
      <c r="S63" s="12">
        <f t="shared" si="17"/>
        <v>0</v>
      </c>
      <c r="T63" s="12">
        <f t="shared" si="18"/>
        <v>0</v>
      </c>
      <c r="U63" s="12">
        <f t="shared" si="19"/>
        <v>0.84686543527584479</v>
      </c>
      <c r="V63" s="12">
        <f t="shared" si="20"/>
        <v>0</v>
      </c>
      <c r="W63" s="12">
        <f t="shared" si="21"/>
        <v>0</v>
      </c>
      <c r="X63" s="12">
        <f t="shared" si="22"/>
        <v>0</v>
      </c>
      <c r="Y63" s="12">
        <f t="shared" si="23"/>
        <v>1</v>
      </c>
      <c r="Z63" s="10">
        <f>(EF_Tables!$C$38*O63/EF_Tables!$E$5+EF_Tables!$D$38*P63/EF_Tables!$E$9+EF_Tables!$E$38*Q63/EF_Tables!$E$14+EF_Tables!$F$38*S63/EF_Tables!$E$17+EF_Tables!$G$38*R63/EF_Tables!$E$21)/(1-EF_Tables!$C$29)/EF_Tables!$I$94 + (EF_Tables!$O$62*O63+EF_Tables!$P$62*P63+EF_Tables!$Q$62*Q63+EF_Tables!$R$62*S63)/(1-EF_Tables!$C$29)</f>
        <v>25.44142979311399</v>
      </c>
    </row>
    <row r="64" spans="1:26" x14ac:dyDescent="0.25">
      <c r="A64">
        <f>'2020 Disclosure'!A64</f>
        <v>120</v>
      </c>
      <c r="B64" t="str">
        <f>'2020 Disclosure'!B64</f>
        <v>Yakama Power</v>
      </c>
      <c r="C64" s="8" cm="1">
        <f t="array" ref="C64">SUMPRODUCT('2020 Disclosure'!$C64:$R64,TRANSPOSE(EF_Tables!J$9:J$24))</f>
        <v>0</v>
      </c>
      <c r="D64" s="8" cm="1">
        <f t="array" ref="D64">SUMPRODUCT('2020 Disclosure'!$C64:$R64,TRANSPOSE(EF_Tables!K$9:K$24))</f>
        <v>6477</v>
      </c>
      <c r="E64" s="8" cm="1">
        <f t="array" ref="E64">SUMPRODUCT('2020 Disclosure'!$C64:$R64,TRANSPOSE(EF_Tables!L$9:L$24))</f>
        <v>0</v>
      </c>
      <c r="F64" s="8" cm="1">
        <f t="array" ref="F64">SUMPRODUCT('2020 Disclosure'!$C64:$R64,TRANSPOSE(EF_Tables!M$9:M$24))</f>
        <v>16108</v>
      </c>
      <c r="G64" s="8" cm="1">
        <f t="array" ref="G64">SUMPRODUCT('2020 Disclosure'!$C64:$R64,TRANSPOSE(EF_Tables!N$9:N$24))</f>
        <v>0</v>
      </c>
      <c r="H64" s="8" cm="1">
        <f t="array" ref="H64">SUMPRODUCT('2020 Disclosure'!$C64:$R64,TRANSPOSE(EF_Tables!O$9:O$24))</f>
        <v>0</v>
      </c>
      <c r="I64" s="8" cm="1">
        <f t="array" ref="I64">SUMPRODUCT('2020 Disclosure'!$C64:$R64,TRANSPOSE(EF_Tables!P$9:P$24))</f>
        <v>124903</v>
      </c>
      <c r="J64" s="8" cm="1">
        <f t="array" ref="J64">SUMPRODUCT('2020 Disclosure'!$C64:$R64,TRANSPOSE(EF_Tables!Q$9:Q$24))</f>
        <v>0</v>
      </c>
      <c r="K64" s="8" cm="1">
        <f t="array" ref="K64">SUMPRODUCT('2020 Disclosure'!$C64:$R64,TRANSPOSE(EF_Tables!R$9:R$24))</f>
        <v>0</v>
      </c>
      <c r="L64" s="8" cm="1">
        <f t="array" ref="L64">SUMPRODUCT('2020 Disclosure'!$C64:$R64,TRANSPOSE(EF_Tables!S$9:S$24))</f>
        <v>0</v>
      </c>
      <c r="M64" s="8">
        <f t="shared" si="12"/>
        <v>147488</v>
      </c>
      <c r="N64" s="142"/>
      <c r="O64" s="12">
        <f t="shared" si="13"/>
        <v>0</v>
      </c>
      <c r="P64" s="12">
        <f t="shared" si="14"/>
        <v>4.3915437188110217E-2</v>
      </c>
      <c r="Q64" s="12">
        <f t="shared" si="15"/>
        <v>0</v>
      </c>
      <c r="R64" s="12">
        <f t="shared" si="16"/>
        <v>0.1092156650032545</v>
      </c>
      <c r="S64" s="12">
        <f t="shared" si="17"/>
        <v>0</v>
      </c>
      <c r="T64" s="12">
        <f t="shared" si="18"/>
        <v>0</v>
      </c>
      <c r="U64" s="12">
        <f t="shared" si="19"/>
        <v>0.84686889780863528</v>
      </c>
      <c r="V64" s="12">
        <f t="shared" si="20"/>
        <v>0</v>
      </c>
      <c r="W64" s="12">
        <f t="shared" si="21"/>
        <v>0</v>
      </c>
      <c r="X64" s="12">
        <f t="shared" si="22"/>
        <v>0</v>
      </c>
      <c r="Y64" s="12">
        <f t="shared" si="23"/>
        <v>1</v>
      </c>
      <c r="Z64" s="10">
        <f>(EF_Tables!$C$38*O64/EF_Tables!$E$5+EF_Tables!$D$38*P64/EF_Tables!$E$9+EF_Tables!$E$38*Q64/EF_Tables!$E$14+EF_Tables!$F$38*S64/EF_Tables!$E$17+EF_Tables!$G$38*R64/EF_Tables!$E$21)/(1-EF_Tables!$C$29)/EF_Tables!$I$94 + (EF_Tables!$O$62*O64+EF_Tables!$P$62*P64+EF_Tables!$Q$62*Q64+EF_Tables!$R$62*S64)/(1-EF_Tables!$C$29)</f>
        <v>25.436992941552369</v>
      </c>
    </row>
    <row r="65" spans="1:26" x14ac:dyDescent="0.25">
      <c r="A65">
        <f>'2020 Disclosure'!A65</f>
        <v>124</v>
      </c>
      <c r="B65" t="str">
        <f>'2020 Disclosure'!B65</f>
        <v>Port Townsend</v>
      </c>
      <c r="C65" s="8" cm="1">
        <f t="array" ref="C65">SUMPRODUCT('2020 Disclosure'!$C65:$R65,TRANSPOSE(EF_Tables!J$9:J$24))</f>
        <v>0</v>
      </c>
      <c r="D65" s="8" cm="1">
        <f t="array" ref="D65">SUMPRODUCT('2020 Disclosure'!$C65:$R65,TRANSPOSE(EF_Tables!K$9:K$24))</f>
        <v>0</v>
      </c>
      <c r="E65" s="8" cm="1">
        <f t="array" ref="E65">SUMPRODUCT('2020 Disclosure'!$C65:$R65,TRANSPOSE(EF_Tables!L$9:L$24))</f>
        <v>0</v>
      </c>
      <c r="F65" s="8" cm="1">
        <f t="array" ref="F65">SUMPRODUCT('2020 Disclosure'!$C65:$R65,TRANSPOSE(EF_Tables!M$9:M$24))</f>
        <v>0</v>
      </c>
      <c r="G65" s="8" cm="1">
        <f t="array" ref="G65">SUMPRODUCT('2020 Disclosure'!$C65:$R65,TRANSPOSE(EF_Tables!N$9:N$24))</f>
        <v>0</v>
      </c>
      <c r="H65" s="8" cm="1">
        <f t="array" ref="H65">SUMPRODUCT('2020 Disclosure'!$C65:$R65,TRANSPOSE(EF_Tables!O$9:O$24))</f>
        <v>0</v>
      </c>
      <c r="I65" s="8" cm="1">
        <f t="array" ref="I65">SUMPRODUCT('2020 Disclosure'!$C65:$R65,TRANSPOSE(EF_Tables!P$9:P$24))</f>
        <v>0</v>
      </c>
      <c r="J65" s="8" cm="1">
        <f t="array" ref="J65">SUMPRODUCT('2020 Disclosure'!$C65:$R65,TRANSPOSE(EF_Tables!Q$9:Q$24))</f>
        <v>0</v>
      </c>
      <c r="K65" s="8" cm="1">
        <f t="array" ref="K65">SUMPRODUCT('2020 Disclosure'!$C65:$R65,TRANSPOSE(EF_Tables!R$9:R$24))</f>
        <v>0</v>
      </c>
      <c r="L65" s="8" cm="1">
        <f t="array" ref="L65">SUMPRODUCT('2020 Disclosure'!$C65:$R65,TRANSPOSE(EF_Tables!S$9:S$24))</f>
        <v>0</v>
      </c>
      <c r="M65" s="8">
        <f t="shared" si="12"/>
        <v>0</v>
      </c>
      <c r="N65" s="142"/>
      <c r="O65" s="12">
        <f t="shared" si="13"/>
        <v>0</v>
      </c>
      <c r="P65" s="12">
        <f t="shared" si="14"/>
        <v>0</v>
      </c>
      <c r="Q65" s="12">
        <f t="shared" si="15"/>
        <v>0</v>
      </c>
      <c r="R65" s="12">
        <f t="shared" si="16"/>
        <v>0</v>
      </c>
      <c r="S65" s="12">
        <f t="shared" si="17"/>
        <v>0</v>
      </c>
      <c r="T65" s="12">
        <f t="shared" si="18"/>
        <v>0</v>
      </c>
      <c r="U65" s="12">
        <f t="shared" si="19"/>
        <v>0</v>
      </c>
      <c r="V65" s="12">
        <f t="shared" si="20"/>
        <v>0</v>
      </c>
      <c r="W65" s="12">
        <f t="shared" si="21"/>
        <v>0</v>
      </c>
      <c r="X65" s="12">
        <f t="shared" si="22"/>
        <v>0</v>
      </c>
      <c r="Y65" s="12">
        <f t="shared" si="23"/>
        <v>0</v>
      </c>
      <c r="Z65" s="10">
        <f>(EF_Tables!$C$38*O65/EF_Tables!$E$5+EF_Tables!$D$38*P65/EF_Tables!$E$9+EF_Tables!$E$38*Q65/EF_Tables!$E$14+EF_Tables!$F$38*S65/EF_Tables!$E$17+EF_Tables!$G$38*R65/EF_Tables!$E$21)/(1-EF_Tables!$C$29)/EF_Tables!$I$94 + (EF_Tables!$O$62*O65+EF_Tables!$P$62*P65+EF_Tables!$Q$62*Q65+EF_Tables!$R$62*S65)/(1-EF_Tables!$C$29)</f>
        <v>0</v>
      </c>
    </row>
    <row r="66" spans="1:26" x14ac:dyDescent="0.25">
      <c r="A66">
        <f>'2020 Disclosure'!A66</f>
        <v>130</v>
      </c>
      <c r="B66" t="str">
        <f>'2020 Disclosure'!B66</f>
        <v>Pacific Power (WA)</v>
      </c>
      <c r="C66" s="8" cm="1">
        <f t="array" ref="C66">SUMPRODUCT('2020 Disclosure'!$C66:$R66,TRANSPOSE(EF_Tables!J$9:J$24))</f>
        <v>957</v>
      </c>
      <c r="D66" s="8" cm="1">
        <f t="array" ref="D66">SUMPRODUCT('2020 Disclosure'!$C66:$R66,TRANSPOSE(EF_Tables!K$9:K$24))</f>
        <v>1930950</v>
      </c>
      <c r="E66" s="8" cm="1">
        <f t="array" ref="E66">SUMPRODUCT('2020 Disclosure'!$C66:$R66,TRANSPOSE(EF_Tables!L$9:L$24))</f>
        <v>1604372</v>
      </c>
      <c r="F66" s="8" cm="1">
        <f t="array" ref="F66">SUMPRODUCT('2020 Disclosure'!$C66:$R66,TRANSPOSE(EF_Tables!M$9:M$24))</f>
        <v>11329</v>
      </c>
      <c r="G66" s="8" cm="1">
        <f t="array" ref="G66">SUMPRODUCT('2020 Disclosure'!$C66:$R66,TRANSPOSE(EF_Tables!N$9:N$24))</f>
        <v>0</v>
      </c>
      <c r="H66" s="8" cm="1">
        <f t="array" ref="H66">SUMPRODUCT('2020 Disclosure'!$C66:$R66,TRANSPOSE(EF_Tables!O$9:O$24))</f>
        <v>0</v>
      </c>
      <c r="I66" s="8" cm="1">
        <f t="array" ref="I66">SUMPRODUCT('2020 Disclosure'!$C66:$R66,TRANSPOSE(EF_Tables!P$9:P$24))</f>
        <v>619337</v>
      </c>
      <c r="J66" s="8" cm="1">
        <f t="array" ref="J66">SUMPRODUCT('2020 Disclosure'!$C66:$R66,TRANSPOSE(EF_Tables!Q$9:Q$24))</f>
        <v>0</v>
      </c>
      <c r="K66" s="8" cm="1">
        <f t="array" ref="K66">SUMPRODUCT('2020 Disclosure'!$C66:$R66,TRANSPOSE(EF_Tables!R$9:R$24))</f>
        <v>290848</v>
      </c>
      <c r="L66" s="8" cm="1">
        <f t="array" ref="L66">SUMPRODUCT('2020 Disclosure'!$C66:$R66,TRANSPOSE(EF_Tables!S$9:S$24))</f>
        <v>0</v>
      </c>
      <c r="M66" s="8">
        <f t="shared" ref="M66:M73" si="24">SUM(C66:L66)</f>
        <v>4457793</v>
      </c>
      <c r="N66" s="142"/>
      <c r="O66" s="12">
        <f t="shared" ref="O66:O73" si="25">IF($M66=0,0,C66/$M66)</f>
        <v>2.1468022404808838E-4</v>
      </c>
      <c r="P66" s="12">
        <f t="shared" ref="P66:P73" si="26">IF($M66=0,0,D66/$M66)</f>
        <v>0.43316277808323533</v>
      </c>
      <c r="Q66" s="12">
        <f t="shared" ref="Q66:Q73" si="27">IF($M66=0,0,E66/$M66)</f>
        <v>0.35990275905588259</v>
      </c>
      <c r="R66" s="12">
        <f t="shared" ref="R66:R73" si="28">IF($M66=0,0,F66/$M66)</f>
        <v>2.5413921193738697E-3</v>
      </c>
      <c r="S66" s="12">
        <f t="shared" ref="S66:S73" si="29">IF($M66=0,0,G66/$M66)</f>
        <v>0</v>
      </c>
      <c r="T66" s="12">
        <f t="shared" ref="T66:T73" si="30">IF($M66=0,0,H66/$M66)</f>
        <v>0</v>
      </c>
      <c r="U66" s="12">
        <f t="shared" ref="U66:U73" si="31">IF($M66=0,0,I66/$M66)</f>
        <v>0.13893354850707515</v>
      </c>
      <c r="V66" s="12">
        <f t="shared" ref="V66:V73" si="32">IF($M66=0,0,J66/$M66)</f>
        <v>0</v>
      </c>
      <c r="W66" s="12">
        <f t="shared" ref="W66:W73" si="33">IF($M66=0,0,K66/$M66)</f>
        <v>6.5244842010384954E-2</v>
      </c>
      <c r="X66" s="12">
        <f t="shared" ref="X66:X73" si="34">IF($M66=0,0,L66/$M66)</f>
        <v>0</v>
      </c>
      <c r="Y66" s="12">
        <f t="shared" ref="Y66:Y73" si="35">SUM(O66:X66)</f>
        <v>1</v>
      </c>
      <c r="Z66" s="10">
        <f>(EF_Tables!$C$38*O66/EF_Tables!$E$5+EF_Tables!$D$38*P66/EF_Tables!$E$9+EF_Tables!$E$38*Q66/EF_Tables!$E$14+EF_Tables!$F$38*S66/EF_Tables!$E$17+EF_Tables!$G$38*R66/EF_Tables!$E$21)/(1-EF_Tables!$C$29)/EF_Tables!$I$94 + (EF_Tables!$O$62*O66+EF_Tables!$P$62*P66+EF_Tables!$Q$62*Q66+EF_Tables!$R$62*S66)/(1-EF_Tables!$C$29)</f>
        <v>642.47753160859986</v>
      </c>
    </row>
    <row r="67" spans="1:26" x14ac:dyDescent="0.25">
      <c r="A67">
        <f>'2020 Disclosure'!A67</f>
        <v>143</v>
      </c>
      <c r="B67" t="str">
        <f>'2020 Disclosure'!B67</f>
        <v>Solar City (WA)</v>
      </c>
      <c r="C67" s="8" cm="1">
        <f t="array" ref="C67">SUMPRODUCT('2020 Disclosure'!$C67:$R67,TRANSPOSE(EF_Tables!J$9:J$24))</f>
        <v>0</v>
      </c>
      <c r="D67" s="8" cm="1">
        <f t="array" ref="D67">SUMPRODUCT('2020 Disclosure'!$C67:$R67,TRANSPOSE(EF_Tables!K$9:K$24))</f>
        <v>0</v>
      </c>
      <c r="E67" s="8" cm="1">
        <f t="array" ref="E67">SUMPRODUCT('2020 Disclosure'!$C67:$R67,TRANSPOSE(EF_Tables!L$9:L$24))</f>
        <v>0</v>
      </c>
      <c r="F67" s="8" cm="1">
        <f t="array" ref="F67">SUMPRODUCT('2020 Disclosure'!$C67:$R67,TRANSPOSE(EF_Tables!M$9:M$24))</f>
        <v>0</v>
      </c>
      <c r="G67" s="8" cm="1">
        <f t="array" ref="G67">SUMPRODUCT('2020 Disclosure'!$C67:$R67,TRANSPOSE(EF_Tables!N$9:N$24))</f>
        <v>0</v>
      </c>
      <c r="H67" s="8" cm="1">
        <f t="array" ref="H67">SUMPRODUCT('2020 Disclosure'!$C67:$R67,TRANSPOSE(EF_Tables!O$9:O$24))</f>
        <v>0</v>
      </c>
      <c r="I67" s="8" cm="1">
        <f t="array" ref="I67">SUMPRODUCT('2020 Disclosure'!$C67:$R67,TRANSPOSE(EF_Tables!P$9:P$24))</f>
        <v>0</v>
      </c>
      <c r="J67" s="8" cm="1">
        <f t="array" ref="J67">SUMPRODUCT('2020 Disclosure'!$C67:$R67,TRANSPOSE(EF_Tables!Q$9:Q$24))</f>
        <v>0</v>
      </c>
      <c r="K67" s="8" cm="1">
        <f t="array" ref="K67">SUMPRODUCT('2020 Disclosure'!$C67:$R67,TRANSPOSE(EF_Tables!R$9:R$24))</f>
        <v>0</v>
      </c>
      <c r="L67" s="8" cm="1">
        <f t="array" ref="L67">SUMPRODUCT('2020 Disclosure'!$C67:$R67,TRANSPOSE(EF_Tables!S$9:S$24))</f>
        <v>0</v>
      </c>
      <c r="M67" s="8">
        <f t="shared" si="24"/>
        <v>0</v>
      </c>
      <c r="N67" s="142"/>
      <c r="O67" s="12">
        <f t="shared" si="25"/>
        <v>0</v>
      </c>
      <c r="P67" s="12">
        <f t="shared" si="26"/>
        <v>0</v>
      </c>
      <c r="Q67" s="12">
        <f t="shared" si="27"/>
        <v>0</v>
      </c>
      <c r="R67" s="12">
        <f t="shared" si="28"/>
        <v>0</v>
      </c>
      <c r="S67" s="12">
        <f t="shared" si="29"/>
        <v>0</v>
      </c>
      <c r="T67" s="12">
        <f t="shared" si="30"/>
        <v>0</v>
      </c>
      <c r="U67" s="12">
        <f t="shared" si="31"/>
        <v>0</v>
      </c>
      <c r="V67" s="12">
        <f t="shared" si="32"/>
        <v>0</v>
      </c>
      <c r="W67" s="12">
        <f t="shared" si="33"/>
        <v>0</v>
      </c>
      <c r="X67" s="12">
        <f t="shared" si="34"/>
        <v>0</v>
      </c>
      <c r="Y67" s="12">
        <f t="shared" si="35"/>
        <v>0</v>
      </c>
      <c r="Z67" s="10">
        <f>(EF_Tables!$C$38*O67/EF_Tables!$E$5+EF_Tables!$D$38*P67/EF_Tables!$E$9+EF_Tables!$E$38*Q67/EF_Tables!$E$14+EF_Tables!$F$38*S67/EF_Tables!$E$17+EF_Tables!$G$38*R67/EF_Tables!$E$21)/(1-EF_Tables!$C$29)/EF_Tables!$I$94 + (EF_Tables!$O$62*O67+EF_Tables!$P$62*P67+EF_Tables!$Q$62*Q67+EF_Tables!$R$62*S67)/(1-EF_Tables!$C$29)</f>
        <v>0</v>
      </c>
    </row>
    <row r="68" spans="1:26" x14ac:dyDescent="0.25">
      <c r="A68">
        <f>'2020 Disclosure'!A68</f>
        <v>144</v>
      </c>
      <c r="B68" t="str">
        <f>'2020 Disclosure'!B68</f>
        <v>Kalispel Tribal Utility</v>
      </c>
      <c r="C68" s="8" cm="1">
        <f t="array" ref="C68">SUMPRODUCT('2020 Disclosure'!$C68:$R68,TRANSPOSE(EF_Tables!J$9:J$24))</f>
        <v>0</v>
      </c>
      <c r="D68" s="8" cm="1">
        <f t="array" ref="D68">SUMPRODUCT('2020 Disclosure'!$C68:$R68,TRANSPOSE(EF_Tables!K$9:K$24))</f>
        <v>1220</v>
      </c>
      <c r="E68" s="8" cm="1">
        <f t="array" ref="E68">SUMPRODUCT('2020 Disclosure'!$C68:$R68,TRANSPOSE(EF_Tables!L$9:L$24))</f>
        <v>0</v>
      </c>
      <c r="F68" s="8" cm="1">
        <f t="array" ref="F68">SUMPRODUCT('2020 Disclosure'!$C68:$R68,TRANSPOSE(EF_Tables!M$9:M$24))</f>
        <v>3030</v>
      </c>
      <c r="G68" s="8" cm="1">
        <f t="array" ref="G68">SUMPRODUCT('2020 Disclosure'!$C68:$R68,TRANSPOSE(EF_Tables!N$9:N$24))</f>
        <v>0</v>
      </c>
      <c r="H68" s="8" cm="1">
        <f t="array" ref="H68">SUMPRODUCT('2020 Disclosure'!$C68:$R68,TRANSPOSE(EF_Tables!O$9:O$24))</f>
        <v>0</v>
      </c>
      <c r="I68" s="8" cm="1">
        <f t="array" ref="I68">SUMPRODUCT('2020 Disclosure'!$C68:$R68,TRANSPOSE(EF_Tables!P$9:P$24))</f>
        <v>23497</v>
      </c>
      <c r="J68" s="8" cm="1">
        <f t="array" ref="J68">SUMPRODUCT('2020 Disclosure'!$C68:$R68,TRANSPOSE(EF_Tables!Q$9:Q$24))</f>
        <v>0</v>
      </c>
      <c r="K68" s="8" cm="1">
        <f t="array" ref="K68">SUMPRODUCT('2020 Disclosure'!$C68:$R68,TRANSPOSE(EF_Tables!R$9:R$24))</f>
        <v>0</v>
      </c>
      <c r="L68" s="8" cm="1">
        <f t="array" ref="L68">SUMPRODUCT('2020 Disclosure'!$C68:$R68,TRANSPOSE(EF_Tables!S$9:S$24))</f>
        <v>0</v>
      </c>
      <c r="M68" s="8">
        <f t="shared" si="24"/>
        <v>27747</v>
      </c>
      <c r="N68" s="142"/>
      <c r="O68" s="12">
        <f t="shared" si="25"/>
        <v>0</v>
      </c>
      <c r="P68" s="12">
        <f t="shared" si="26"/>
        <v>4.39687173388114E-2</v>
      </c>
      <c r="Q68" s="12">
        <f t="shared" si="27"/>
        <v>0</v>
      </c>
      <c r="R68" s="12">
        <f t="shared" si="28"/>
        <v>0.10920099470212996</v>
      </c>
      <c r="S68" s="12">
        <f t="shared" si="29"/>
        <v>0</v>
      </c>
      <c r="T68" s="12">
        <f t="shared" si="30"/>
        <v>0</v>
      </c>
      <c r="U68" s="12">
        <f t="shared" si="31"/>
        <v>0.84683028795905868</v>
      </c>
      <c r="V68" s="12">
        <f t="shared" si="32"/>
        <v>0</v>
      </c>
      <c r="W68" s="12">
        <f t="shared" si="33"/>
        <v>0</v>
      </c>
      <c r="X68" s="12">
        <f t="shared" si="34"/>
        <v>0</v>
      </c>
      <c r="Y68" s="12">
        <f t="shared" si="35"/>
        <v>1</v>
      </c>
      <c r="Z68" s="10">
        <f>(EF_Tables!$C$38*O68/EF_Tables!$E$5+EF_Tables!$D$38*P68/EF_Tables!$E$9+EF_Tables!$E$38*Q68/EF_Tables!$E$14+EF_Tables!$F$38*S68/EF_Tables!$E$17+EF_Tables!$G$38*R68/EF_Tables!$E$21)/(1-EF_Tables!$C$29)/EF_Tables!$I$94 + (EF_Tables!$O$62*O68+EF_Tables!$P$62*P68+EF_Tables!$Q$62*Q68+EF_Tables!$R$62*S68)/(1-EF_Tables!$C$29)</f>
        <v>25.466469508739145</v>
      </c>
    </row>
    <row r="69" spans="1:26" x14ac:dyDescent="0.25">
      <c r="A69">
        <f>'2020 Disclosure'!A69</f>
        <v>157</v>
      </c>
      <c r="B69" t="str">
        <f>'2020 Disclosure'!B69</f>
        <v>Okanogan County Electric Coop</v>
      </c>
      <c r="C69" s="8" cm="1">
        <f t="array" ref="C69">SUMPRODUCT('2020 Disclosure'!$C69:$R69,TRANSPOSE(EF_Tables!J$9:J$24))</f>
        <v>0</v>
      </c>
      <c r="D69" s="8" cm="1">
        <f t="array" ref="D69">SUMPRODUCT('2020 Disclosure'!$C69:$R69,TRANSPOSE(EF_Tables!K$9:K$24))</f>
        <v>6712</v>
      </c>
      <c r="E69" s="8" cm="1">
        <f t="array" ref="E69">SUMPRODUCT('2020 Disclosure'!$C69:$R69,TRANSPOSE(EF_Tables!L$9:L$24))</f>
        <v>0</v>
      </c>
      <c r="F69" s="8" cm="1">
        <f t="array" ref="F69">SUMPRODUCT('2020 Disclosure'!$C69:$R69,TRANSPOSE(EF_Tables!M$9:M$24))</f>
        <v>6934</v>
      </c>
      <c r="G69" s="8" cm="1">
        <f t="array" ref="G69">SUMPRODUCT('2020 Disclosure'!$C69:$R69,TRANSPOSE(EF_Tables!N$9:N$24))</f>
        <v>0</v>
      </c>
      <c r="H69" s="8" cm="1">
        <f t="array" ref="H69">SUMPRODUCT('2020 Disclosure'!$C69:$R69,TRANSPOSE(EF_Tables!O$9:O$24))</f>
        <v>0</v>
      </c>
      <c r="I69" s="8" cm="1">
        <f t="array" ref="I69">SUMPRODUCT('2020 Disclosure'!$C69:$R69,TRANSPOSE(EF_Tables!P$9:P$24))</f>
        <v>53768</v>
      </c>
      <c r="J69" s="8" cm="1">
        <f t="array" ref="J69">SUMPRODUCT('2020 Disclosure'!$C69:$R69,TRANSPOSE(EF_Tables!Q$9:Q$24))</f>
        <v>0</v>
      </c>
      <c r="K69" s="8" cm="1">
        <f t="array" ref="K69">SUMPRODUCT('2020 Disclosure'!$C69:$R69,TRANSPOSE(EF_Tables!R$9:R$24))</f>
        <v>0</v>
      </c>
      <c r="L69" s="8" cm="1">
        <f t="array" ref="L69">SUMPRODUCT('2020 Disclosure'!$C69:$R69,TRANSPOSE(EF_Tables!S$9:S$24))</f>
        <v>0</v>
      </c>
      <c r="M69" s="8">
        <f t="shared" si="24"/>
        <v>67414</v>
      </c>
      <c r="N69" s="142"/>
      <c r="O69" s="12">
        <f t="shared" si="25"/>
        <v>0</v>
      </c>
      <c r="P69" s="12">
        <f t="shared" si="26"/>
        <v>9.9563888806479373E-2</v>
      </c>
      <c r="Q69" s="12">
        <f t="shared" si="27"/>
        <v>0</v>
      </c>
      <c r="R69" s="12">
        <f t="shared" si="28"/>
        <v>0.10285697332898211</v>
      </c>
      <c r="S69" s="12">
        <f t="shared" si="29"/>
        <v>0</v>
      </c>
      <c r="T69" s="12">
        <f t="shared" si="30"/>
        <v>0</v>
      </c>
      <c r="U69" s="12">
        <f t="shared" si="31"/>
        <v>0.79757913786453849</v>
      </c>
      <c r="V69" s="12">
        <f t="shared" si="32"/>
        <v>0</v>
      </c>
      <c r="W69" s="12">
        <f t="shared" si="33"/>
        <v>0</v>
      </c>
      <c r="X69" s="12">
        <f t="shared" si="34"/>
        <v>0</v>
      </c>
      <c r="Y69" s="12">
        <f t="shared" si="35"/>
        <v>1</v>
      </c>
      <c r="Z69" s="10">
        <f>(EF_Tables!$C$38*O69/EF_Tables!$E$5+EF_Tables!$D$38*P69/EF_Tables!$E$9+EF_Tables!$E$38*Q69/EF_Tables!$E$14+EF_Tables!$F$38*S69/EF_Tables!$E$17+EF_Tables!$G$38*R69/EF_Tables!$E$21)/(1-EF_Tables!$C$29)/EF_Tables!$I$94 + (EF_Tables!$O$62*O69+EF_Tables!$P$62*P69+EF_Tables!$Q$62*Q69+EF_Tables!$R$62*S69)/(1-EF_Tables!$C$29)</f>
        <v>56.308128553023522</v>
      </c>
    </row>
    <row r="70" spans="1:26" x14ac:dyDescent="0.25">
      <c r="A70">
        <f>'2020 Disclosure'!A70</f>
        <v>158</v>
      </c>
      <c r="B70" t="str">
        <f>'2020 Disclosure'!B70</f>
        <v>Orcas Power &amp; Light Coop</v>
      </c>
      <c r="C70" s="8" cm="1">
        <f t="array" ref="C70">SUMPRODUCT('2020 Disclosure'!$C70:$R70,TRANSPOSE(EF_Tables!J$9:J$24))</f>
        <v>0</v>
      </c>
      <c r="D70" s="8" cm="1">
        <f t="array" ref="D70">SUMPRODUCT('2020 Disclosure'!$C70:$R70,TRANSPOSE(EF_Tables!K$9:K$24))</f>
        <v>9878</v>
      </c>
      <c r="E70" s="8" cm="1">
        <f t="array" ref="E70">SUMPRODUCT('2020 Disclosure'!$C70:$R70,TRANSPOSE(EF_Tables!L$9:L$24))</f>
        <v>0</v>
      </c>
      <c r="F70" s="8" cm="1">
        <f t="array" ref="F70">SUMPRODUCT('2020 Disclosure'!$C70:$R70,TRANSPOSE(EF_Tables!M$9:M$24))</f>
        <v>24563</v>
      </c>
      <c r="G70" s="8" cm="1">
        <f t="array" ref="G70">SUMPRODUCT('2020 Disclosure'!$C70:$R70,TRANSPOSE(EF_Tables!N$9:N$24))</f>
        <v>0</v>
      </c>
      <c r="H70" s="8" cm="1">
        <f t="array" ref="H70">SUMPRODUCT('2020 Disclosure'!$C70:$R70,TRANSPOSE(EF_Tables!O$9:O$24))</f>
        <v>0</v>
      </c>
      <c r="I70" s="8" cm="1">
        <f t="array" ref="I70">SUMPRODUCT('2020 Disclosure'!$C70:$R70,TRANSPOSE(EF_Tables!P$9:P$24))</f>
        <v>190465</v>
      </c>
      <c r="J70" s="8" cm="1">
        <f t="array" ref="J70">SUMPRODUCT('2020 Disclosure'!$C70:$R70,TRANSPOSE(EF_Tables!Q$9:Q$24))</f>
        <v>0</v>
      </c>
      <c r="K70" s="8" cm="1">
        <f t="array" ref="K70">SUMPRODUCT('2020 Disclosure'!$C70:$R70,TRANSPOSE(EF_Tables!R$9:R$24))</f>
        <v>0</v>
      </c>
      <c r="L70" s="8" cm="1">
        <f t="array" ref="L70">SUMPRODUCT('2020 Disclosure'!$C70:$R70,TRANSPOSE(EF_Tables!S$9:S$24))</f>
        <v>0</v>
      </c>
      <c r="M70" s="8">
        <f t="shared" si="24"/>
        <v>224906</v>
      </c>
      <c r="N70" s="142"/>
      <c r="O70" s="12">
        <f t="shared" si="25"/>
        <v>0</v>
      </c>
      <c r="P70" s="12">
        <f t="shared" si="26"/>
        <v>4.3920571260882321E-2</v>
      </c>
      <c r="Q70" s="12">
        <f t="shared" si="27"/>
        <v>0</v>
      </c>
      <c r="R70" s="12">
        <f t="shared" si="28"/>
        <v>0.10921451628680426</v>
      </c>
      <c r="S70" s="12">
        <f t="shared" si="29"/>
        <v>0</v>
      </c>
      <c r="T70" s="12">
        <f t="shared" si="30"/>
        <v>0</v>
      </c>
      <c r="U70" s="12">
        <f t="shared" si="31"/>
        <v>0.84686491245231343</v>
      </c>
      <c r="V70" s="12">
        <f t="shared" si="32"/>
        <v>0</v>
      </c>
      <c r="W70" s="12">
        <f t="shared" si="33"/>
        <v>0</v>
      </c>
      <c r="X70" s="12">
        <f t="shared" si="34"/>
        <v>0</v>
      </c>
      <c r="Y70" s="12">
        <f t="shared" si="35"/>
        <v>1</v>
      </c>
      <c r="Z70" s="10">
        <f>(EF_Tables!$C$38*O70/EF_Tables!$E$5+EF_Tables!$D$38*P70/EF_Tables!$E$9+EF_Tables!$E$38*Q70/EF_Tables!$E$14+EF_Tables!$F$38*S70/EF_Tables!$E$17+EF_Tables!$G$38*R70/EF_Tables!$E$21)/(1-EF_Tables!$C$29)/EF_Tables!$I$94 + (EF_Tables!$O$62*O70+EF_Tables!$P$62*P70+EF_Tables!$Q$62*Q70+EF_Tables!$R$62*S70)/(1-EF_Tables!$C$29)</f>
        <v>25.439835794619889</v>
      </c>
    </row>
    <row r="71" spans="1:26" x14ac:dyDescent="0.25">
      <c r="A71">
        <f>'2020 Disclosure'!A71</f>
        <v>160</v>
      </c>
      <c r="B71" t="str">
        <f>'2020 Disclosure'!B71</f>
        <v>Energy Northwest</v>
      </c>
      <c r="C71" s="8" cm="1">
        <f t="array" ref="C71">SUMPRODUCT('2020 Disclosure'!$C71:$R71,TRANSPOSE(EF_Tables!J$9:J$24))</f>
        <v>0</v>
      </c>
      <c r="D71" s="8" cm="1">
        <f t="array" ref="D71">SUMPRODUCT('2020 Disclosure'!$C71:$R71,TRANSPOSE(EF_Tables!K$9:K$24))</f>
        <v>1051</v>
      </c>
      <c r="E71" s="8" cm="1">
        <f t="array" ref="E71">SUMPRODUCT('2020 Disclosure'!$C71:$R71,TRANSPOSE(EF_Tables!L$9:L$24))</f>
        <v>0</v>
      </c>
      <c r="F71" s="8" cm="1">
        <f t="array" ref="F71">SUMPRODUCT('2020 Disclosure'!$C71:$R71,TRANSPOSE(EF_Tables!M$9:M$24))</f>
        <v>2615</v>
      </c>
      <c r="G71" s="8" cm="1">
        <f t="array" ref="G71">SUMPRODUCT('2020 Disclosure'!$C71:$R71,TRANSPOSE(EF_Tables!N$9:N$24))</f>
        <v>0</v>
      </c>
      <c r="H71" s="8" cm="1">
        <f t="array" ref="H71">SUMPRODUCT('2020 Disclosure'!$C71:$R71,TRANSPOSE(EF_Tables!O$9:O$24))</f>
        <v>0</v>
      </c>
      <c r="I71" s="8" cm="1">
        <f t="array" ref="I71">SUMPRODUCT('2020 Disclosure'!$C71:$R71,TRANSPOSE(EF_Tables!P$9:P$24))</f>
        <v>20276</v>
      </c>
      <c r="J71" s="8" cm="1">
        <f t="array" ref="J71">SUMPRODUCT('2020 Disclosure'!$C71:$R71,TRANSPOSE(EF_Tables!Q$9:Q$24))</f>
        <v>0</v>
      </c>
      <c r="K71" s="8" cm="1">
        <f t="array" ref="K71">SUMPRODUCT('2020 Disclosure'!$C71:$R71,TRANSPOSE(EF_Tables!R$9:R$24))</f>
        <v>0</v>
      </c>
      <c r="L71" s="8" cm="1">
        <f t="array" ref="L71">SUMPRODUCT('2020 Disclosure'!$C71:$R71,TRANSPOSE(EF_Tables!S$9:S$24))</f>
        <v>0</v>
      </c>
      <c r="M71" s="8">
        <f t="shared" si="24"/>
        <v>23942</v>
      </c>
      <c r="N71" s="142"/>
      <c r="O71" s="12">
        <f t="shared" si="25"/>
        <v>0</v>
      </c>
      <c r="P71" s="12">
        <f t="shared" si="26"/>
        <v>4.3897752902848551E-2</v>
      </c>
      <c r="Q71" s="12">
        <f t="shared" si="27"/>
        <v>0</v>
      </c>
      <c r="R71" s="12">
        <f t="shared" si="28"/>
        <v>0.10922228719405229</v>
      </c>
      <c r="S71" s="12">
        <f t="shared" si="29"/>
        <v>0</v>
      </c>
      <c r="T71" s="12">
        <f t="shared" si="30"/>
        <v>0</v>
      </c>
      <c r="U71" s="12">
        <f t="shared" si="31"/>
        <v>0.84687995990309917</v>
      </c>
      <c r="V71" s="12">
        <f t="shared" si="32"/>
        <v>0</v>
      </c>
      <c r="W71" s="12">
        <f t="shared" si="33"/>
        <v>0</v>
      </c>
      <c r="X71" s="12">
        <f t="shared" si="34"/>
        <v>0</v>
      </c>
      <c r="Y71" s="12">
        <f t="shared" si="35"/>
        <v>1</v>
      </c>
      <c r="Z71" s="10">
        <f>(EF_Tables!$C$38*O71/EF_Tables!$E$5+EF_Tables!$D$38*P71/EF_Tables!$E$9+EF_Tables!$E$38*Q71/EF_Tables!$E$14+EF_Tables!$F$38*S71/EF_Tables!$E$17+EF_Tables!$G$38*R71/EF_Tables!$E$21)/(1-EF_Tables!$C$29)/EF_Tables!$I$94 + (EF_Tables!$O$62*O71+EF_Tables!$P$62*P71+EF_Tables!$Q$62*Q71+EF_Tables!$R$62*S71)/(1-EF_Tables!$C$29)</f>
        <v>25.42722582800646</v>
      </c>
    </row>
    <row r="72" spans="1:26" x14ac:dyDescent="0.25">
      <c r="A72">
        <f>'2020 Disclosure'!A72</f>
        <v>161</v>
      </c>
      <c r="B72" t="str">
        <f>'2020 Disclosure'!B72</f>
        <v>Consolidated Irrigation District #19</v>
      </c>
      <c r="C72" s="8" cm="1">
        <f t="array" ref="C72">SUMPRODUCT('2020 Disclosure'!$C72:$R72,TRANSPOSE(EF_Tables!J$9:J$24))</f>
        <v>0</v>
      </c>
      <c r="D72" s="8" cm="1">
        <f t="array" ref="D72">SUMPRODUCT('2020 Disclosure'!$C72:$R72,TRANSPOSE(EF_Tables!K$9:K$24))</f>
        <v>109</v>
      </c>
      <c r="E72" s="8" cm="1">
        <f t="array" ref="E72">SUMPRODUCT('2020 Disclosure'!$C72:$R72,TRANSPOSE(EF_Tables!L$9:L$24))</f>
        <v>0</v>
      </c>
      <c r="F72" s="8" cm="1">
        <f t="array" ref="F72">SUMPRODUCT('2020 Disclosure'!$C72:$R72,TRANSPOSE(EF_Tables!M$9:M$24))</f>
        <v>269</v>
      </c>
      <c r="G72" s="8" cm="1">
        <f t="array" ref="G72">SUMPRODUCT('2020 Disclosure'!$C72:$R72,TRANSPOSE(EF_Tables!N$9:N$24))</f>
        <v>0</v>
      </c>
      <c r="H72" s="8" cm="1">
        <f t="array" ref="H72">SUMPRODUCT('2020 Disclosure'!$C72:$R72,TRANSPOSE(EF_Tables!O$9:O$24))</f>
        <v>0</v>
      </c>
      <c r="I72" s="8" cm="1">
        <f t="array" ref="I72">SUMPRODUCT('2020 Disclosure'!$C72:$R72,TRANSPOSE(EF_Tables!P$9:P$24))</f>
        <v>2087</v>
      </c>
      <c r="J72" s="8" cm="1">
        <f t="array" ref="J72">SUMPRODUCT('2020 Disclosure'!$C72:$R72,TRANSPOSE(EF_Tables!Q$9:Q$24))</f>
        <v>0</v>
      </c>
      <c r="K72" s="8" cm="1">
        <f t="array" ref="K72">SUMPRODUCT('2020 Disclosure'!$C72:$R72,TRANSPOSE(EF_Tables!R$9:R$24))</f>
        <v>0</v>
      </c>
      <c r="L72" s="8" cm="1">
        <f t="array" ref="L72">SUMPRODUCT('2020 Disclosure'!$C72:$R72,TRANSPOSE(EF_Tables!S$9:S$24))</f>
        <v>0</v>
      </c>
      <c r="M72" s="8">
        <f t="shared" si="24"/>
        <v>2465</v>
      </c>
      <c r="N72" s="142"/>
      <c r="O72" s="12">
        <f t="shared" si="25"/>
        <v>0</v>
      </c>
      <c r="P72" s="12">
        <f t="shared" si="26"/>
        <v>4.4219066937119675E-2</v>
      </c>
      <c r="Q72" s="12">
        <f t="shared" si="27"/>
        <v>0</v>
      </c>
      <c r="R72" s="12">
        <f t="shared" si="28"/>
        <v>0.10912778904665314</v>
      </c>
      <c r="S72" s="12">
        <f t="shared" si="29"/>
        <v>0</v>
      </c>
      <c r="T72" s="12">
        <f t="shared" si="30"/>
        <v>0</v>
      </c>
      <c r="U72" s="12">
        <f t="shared" si="31"/>
        <v>0.84665314401622715</v>
      </c>
      <c r="V72" s="12">
        <f t="shared" si="32"/>
        <v>0</v>
      </c>
      <c r="W72" s="12">
        <f t="shared" si="33"/>
        <v>0</v>
      </c>
      <c r="X72" s="12">
        <f t="shared" si="34"/>
        <v>0</v>
      </c>
      <c r="Y72" s="12">
        <f t="shared" si="35"/>
        <v>1</v>
      </c>
      <c r="Z72" s="10">
        <f>(EF_Tables!$C$38*O72/EF_Tables!$E$5+EF_Tables!$D$38*P72/EF_Tables!$E$9+EF_Tables!$E$38*Q72/EF_Tables!$E$14+EF_Tables!$F$38*S72/EF_Tables!$E$17+EF_Tables!$G$38*R72/EF_Tables!$E$21)/(1-EF_Tables!$C$29)/EF_Tables!$I$94 + (EF_Tables!$O$62*O72+EF_Tables!$P$62*P72+EF_Tables!$Q$62*Q72+EF_Tables!$R$62*S72)/(1-EF_Tables!$C$29)</f>
        <v>25.604932037015704</v>
      </c>
    </row>
    <row r="73" spans="1:26" x14ac:dyDescent="0.25">
      <c r="A73">
        <f>'2020 Disclosure'!A73</f>
        <v>162</v>
      </c>
      <c r="B73" t="str">
        <f>'2020 Disclosure'!B73</f>
        <v>Fairchild Airforce Base</v>
      </c>
      <c r="C73" s="8" cm="1">
        <f t="array" ref="C73">SUMPRODUCT('2020 Disclosure'!$C73:$R73,TRANSPOSE(EF_Tables!J$9:J$24))</f>
        <v>0</v>
      </c>
      <c r="D73" s="8" cm="1">
        <f t="array" ref="D73">SUMPRODUCT('2020 Disclosure'!$C73:$R73,TRANSPOSE(EF_Tables!K$9:K$24))</f>
        <v>1933</v>
      </c>
      <c r="E73" s="8" cm="1">
        <f t="array" ref="E73">SUMPRODUCT('2020 Disclosure'!$C73:$R73,TRANSPOSE(EF_Tables!L$9:L$24))</f>
        <v>0</v>
      </c>
      <c r="F73" s="8" cm="1">
        <f t="array" ref="F73">SUMPRODUCT('2020 Disclosure'!$C73:$R73,TRANSPOSE(EF_Tables!M$9:M$24))</f>
        <v>4806</v>
      </c>
      <c r="G73" s="8" cm="1">
        <f t="array" ref="G73">SUMPRODUCT('2020 Disclosure'!$C73:$R73,TRANSPOSE(EF_Tables!N$9:N$24))</f>
        <v>0</v>
      </c>
      <c r="H73" s="8" cm="1">
        <f t="array" ref="H73">SUMPRODUCT('2020 Disclosure'!$C73:$R73,TRANSPOSE(EF_Tables!O$9:O$24))</f>
        <v>0</v>
      </c>
      <c r="I73" s="8" cm="1">
        <f t="array" ref="I73">SUMPRODUCT('2020 Disclosure'!$C73:$R73,TRANSPOSE(EF_Tables!P$9:P$24))</f>
        <v>37262</v>
      </c>
      <c r="J73" s="8" cm="1">
        <f t="array" ref="J73">SUMPRODUCT('2020 Disclosure'!$C73:$R73,TRANSPOSE(EF_Tables!Q$9:Q$24))</f>
        <v>0</v>
      </c>
      <c r="K73" s="8" cm="1">
        <f t="array" ref="K73">SUMPRODUCT('2020 Disclosure'!$C73:$R73,TRANSPOSE(EF_Tables!R$9:R$24))</f>
        <v>0</v>
      </c>
      <c r="L73" s="8" cm="1">
        <f t="array" ref="L73">SUMPRODUCT('2020 Disclosure'!$C73:$R73,TRANSPOSE(EF_Tables!S$9:S$24))</f>
        <v>0</v>
      </c>
      <c r="M73" s="8">
        <f t="shared" si="24"/>
        <v>44001</v>
      </c>
      <c r="N73" s="142"/>
      <c r="O73" s="12">
        <f t="shared" si="25"/>
        <v>0</v>
      </c>
      <c r="P73" s="12">
        <f t="shared" si="26"/>
        <v>4.3930819754096496E-2</v>
      </c>
      <c r="Q73" s="12">
        <f t="shared" si="27"/>
        <v>0</v>
      </c>
      <c r="R73" s="12">
        <f t="shared" si="28"/>
        <v>0.10922479034567396</v>
      </c>
      <c r="S73" s="12">
        <f t="shared" si="29"/>
        <v>0</v>
      </c>
      <c r="T73" s="12">
        <f t="shared" si="30"/>
        <v>0</v>
      </c>
      <c r="U73" s="12">
        <f t="shared" si="31"/>
        <v>0.84684438990022959</v>
      </c>
      <c r="V73" s="12">
        <f t="shared" si="32"/>
        <v>0</v>
      </c>
      <c r="W73" s="12">
        <f t="shared" si="33"/>
        <v>0</v>
      </c>
      <c r="X73" s="12">
        <f t="shared" si="34"/>
        <v>0</v>
      </c>
      <c r="Y73" s="12">
        <f t="shared" si="35"/>
        <v>1</v>
      </c>
      <c r="Z73" s="10">
        <f>(EF_Tables!$C$38*O73/EF_Tables!$E$5+EF_Tables!$D$38*P73/EF_Tables!$E$9+EF_Tables!$E$38*Q73/EF_Tables!$E$14+EF_Tables!$F$38*S73/EF_Tables!$E$17+EF_Tables!$G$38*R73/EF_Tables!$E$21)/(1-EF_Tables!$C$29)/EF_Tables!$I$94 + (EF_Tables!$O$62*O73+EF_Tables!$P$62*P73+EF_Tables!$Q$62*Q73+EF_Tables!$R$62*S73)/(1-EF_Tables!$C$29)</f>
        <v>25.445628857712038</v>
      </c>
    </row>
  </sheetData>
  <autoFilter ref="A1:Z73">
    <sortState ref="A2:Z73">
      <sortCondition ref="A1:A73"/>
    </sortState>
  </autoFilter>
  <conditionalFormatting sqref="Z2:Z73">
    <cfRule type="colorScale" priority="1">
      <colorScale>
        <cfvo type="min"/>
        <cfvo type="percentile" val="50"/>
        <cfvo type="max"/>
        <color rgb="FF63BE7B"/>
        <color rgb="FFFFEB84"/>
        <color rgb="FFF8696B"/>
      </colorScale>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O1010"/>
  <sheetViews>
    <sheetView workbookViewId="0">
      <pane ySplit="1" topLeftCell="A861" activePane="bottomLeft" state="frozen"/>
      <selection pane="bottomLeft" activeCell="L1010" sqref="L1010"/>
    </sheetView>
  </sheetViews>
  <sheetFormatPr defaultRowHeight="15" x14ac:dyDescent="0.25"/>
  <cols>
    <col min="1" max="1" width="7.28515625" bestFit="1" customWidth="1"/>
    <col min="2" max="3" width="9.28515625" bestFit="1" customWidth="1"/>
    <col min="4" max="4" width="37.28515625" bestFit="1" customWidth="1"/>
    <col min="5" max="5" width="19.28515625" bestFit="1" customWidth="1"/>
    <col min="6" max="6" width="12.28515625" bestFit="1" customWidth="1"/>
    <col min="7" max="8" width="11.28515625" bestFit="1" customWidth="1"/>
    <col min="9" max="9" width="15.28515625" bestFit="1" customWidth="1"/>
    <col min="10" max="10" width="12.28515625" bestFit="1" customWidth="1"/>
    <col min="11" max="11" width="11.28515625" bestFit="1" customWidth="1"/>
    <col min="12" max="13" width="12.28515625" bestFit="1" customWidth="1"/>
    <col min="14" max="14" width="11.28515625" bestFit="1" customWidth="1"/>
    <col min="15" max="15" width="10.28515625" bestFit="1" customWidth="1"/>
  </cols>
  <sheetData>
    <row r="1" spans="1:15" ht="60" x14ac:dyDescent="0.25">
      <c r="A1" s="4" t="s">
        <v>0</v>
      </c>
      <c r="B1" s="4" t="s">
        <v>1</v>
      </c>
      <c r="C1" s="4" t="s">
        <v>2</v>
      </c>
      <c r="D1" s="4" t="s">
        <v>3</v>
      </c>
      <c r="E1" s="4" t="s">
        <v>4</v>
      </c>
      <c r="F1" s="4" t="s">
        <v>5</v>
      </c>
      <c r="G1" s="4" t="s">
        <v>6</v>
      </c>
      <c r="H1" s="4" t="s">
        <v>7</v>
      </c>
      <c r="I1" s="4" t="s">
        <v>8</v>
      </c>
      <c r="J1" s="4" t="s">
        <v>9</v>
      </c>
      <c r="K1" s="4" t="s">
        <v>10</v>
      </c>
      <c r="L1" s="4" t="s">
        <v>11</v>
      </c>
      <c r="M1" s="4" t="s">
        <v>12</v>
      </c>
      <c r="N1" s="4" t="s">
        <v>13</v>
      </c>
      <c r="O1" s="4" t="s">
        <v>14</v>
      </c>
    </row>
    <row r="2" spans="1:15" x14ac:dyDescent="0.25">
      <c r="A2" s="1">
        <v>2020</v>
      </c>
      <c r="B2" s="1" t="s">
        <v>15</v>
      </c>
      <c r="C2" s="1">
        <v>1</v>
      </c>
      <c r="D2" s="1" t="s">
        <v>16</v>
      </c>
      <c r="E2" s="1" t="s">
        <v>17</v>
      </c>
      <c r="F2" s="3">
        <v>0</v>
      </c>
      <c r="G2" s="3">
        <v>0</v>
      </c>
      <c r="H2" s="3">
        <v>0</v>
      </c>
      <c r="I2" s="3">
        <v>0</v>
      </c>
      <c r="J2" s="3">
        <v>0</v>
      </c>
      <c r="K2" s="3">
        <v>0</v>
      </c>
      <c r="L2" s="3">
        <v>0</v>
      </c>
      <c r="M2" s="3">
        <v>0</v>
      </c>
      <c r="N2" s="3">
        <v>0</v>
      </c>
      <c r="O2" s="2">
        <v>0</v>
      </c>
    </row>
    <row r="3" spans="1:15" x14ac:dyDescent="0.25">
      <c r="A3" s="1">
        <v>2020</v>
      </c>
      <c r="B3" s="1" t="s">
        <v>15</v>
      </c>
      <c r="C3" s="1">
        <v>1</v>
      </c>
      <c r="D3" s="1" t="s">
        <v>16</v>
      </c>
      <c r="E3" s="1" t="s">
        <v>18</v>
      </c>
      <c r="F3" s="3">
        <v>2</v>
      </c>
      <c r="G3" s="3">
        <v>0</v>
      </c>
      <c r="H3" s="3">
        <v>2</v>
      </c>
      <c r="I3" s="3">
        <v>0</v>
      </c>
      <c r="J3" s="3">
        <v>0</v>
      </c>
      <c r="K3" s="3">
        <v>0</v>
      </c>
      <c r="L3" s="3">
        <v>2</v>
      </c>
      <c r="M3" s="3">
        <v>0</v>
      </c>
      <c r="N3" s="3">
        <v>2</v>
      </c>
      <c r="O3" s="2">
        <v>4.0000000000000002E-4</v>
      </c>
    </row>
    <row r="4" spans="1:15" x14ac:dyDescent="0.25">
      <c r="A4" s="1">
        <v>2020</v>
      </c>
      <c r="B4" s="1" t="s">
        <v>15</v>
      </c>
      <c r="C4" s="1">
        <v>1</v>
      </c>
      <c r="D4" s="1" t="s">
        <v>16</v>
      </c>
      <c r="E4" s="1" t="s">
        <v>19</v>
      </c>
      <c r="F4" s="3">
        <v>76</v>
      </c>
      <c r="G4" s="3">
        <v>0</v>
      </c>
      <c r="H4" s="3">
        <v>76</v>
      </c>
      <c r="I4" s="3">
        <v>0</v>
      </c>
      <c r="J4" s="3">
        <v>0</v>
      </c>
      <c r="K4" s="3">
        <v>0</v>
      </c>
      <c r="L4" s="3">
        <v>76</v>
      </c>
      <c r="M4" s="3">
        <v>0</v>
      </c>
      <c r="N4" s="3">
        <v>76</v>
      </c>
      <c r="O4" s="2">
        <v>1.3899999999999999E-2</v>
      </c>
    </row>
    <row r="5" spans="1:15" x14ac:dyDescent="0.25">
      <c r="A5" s="1">
        <v>2020</v>
      </c>
      <c r="B5" s="1" t="s">
        <v>15</v>
      </c>
      <c r="C5" s="1">
        <v>1</v>
      </c>
      <c r="D5" s="1" t="s">
        <v>16</v>
      </c>
      <c r="E5" s="1" t="s">
        <v>20</v>
      </c>
      <c r="F5" s="3">
        <v>0</v>
      </c>
      <c r="G5" s="3">
        <v>0</v>
      </c>
      <c r="H5" s="3">
        <v>0</v>
      </c>
      <c r="I5" s="3">
        <v>0</v>
      </c>
      <c r="J5" s="3">
        <v>0</v>
      </c>
      <c r="K5" s="3">
        <v>0</v>
      </c>
      <c r="L5" s="3">
        <v>0</v>
      </c>
      <c r="M5" s="3">
        <v>0</v>
      </c>
      <c r="N5" s="3">
        <v>0</v>
      </c>
      <c r="O5" s="2">
        <v>0</v>
      </c>
    </row>
    <row r="6" spans="1:15" x14ac:dyDescent="0.25">
      <c r="A6" s="1">
        <v>2020</v>
      </c>
      <c r="B6" s="1" t="s">
        <v>15</v>
      </c>
      <c r="C6" s="1">
        <v>1</v>
      </c>
      <c r="D6" s="1" t="s">
        <v>16</v>
      </c>
      <c r="E6" s="1" t="s">
        <v>21</v>
      </c>
      <c r="F6" s="3">
        <v>97</v>
      </c>
      <c r="G6" s="3">
        <v>4616</v>
      </c>
      <c r="H6" s="3">
        <v>4713</v>
      </c>
      <c r="I6" s="3">
        <v>0</v>
      </c>
      <c r="J6" s="3">
        <v>0</v>
      </c>
      <c r="K6" s="3">
        <v>0</v>
      </c>
      <c r="L6" s="3">
        <v>97</v>
      </c>
      <c r="M6" s="3">
        <v>4616</v>
      </c>
      <c r="N6" s="3">
        <v>4714</v>
      </c>
      <c r="O6" s="2">
        <v>0.86480000000000001</v>
      </c>
    </row>
    <row r="7" spans="1:15" x14ac:dyDescent="0.25">
      <c r="A7" s="1">
        <v>2020</v>
      </c>
      <c r="B7" s="1" t="s">
        <v>15</v>
      </c>
      <c r="C7" s="1">
        <v>1</v>
      </c>
      <c r="D7" s="1" t="s">
        <v>16</v>
      </c>
      <c r="E7" s="1" t="s">
        <v>22</v>
      </c>
      <c r="F7" s="3">
        <v>55</v>
      </c>
      <c r="G7" s="3">
        <v>0</v>
      </c>
      <c r="H7" s="3">
        <v>55</v>
      </c>
      <c r="I7" s="3">
        <v>0</v>
      </c>
      <c r="J7" s="3">
        <v>0</v>
      </c>
      <c r="K7" s="3">
        <v>0</v>
      </c>
      <c r="L7" s="3">
        <v>55</v>
      </c>
      <c r="M7" s="3">
        <v>0</v>
      </c>
      <c r="N7" s="3">
        <v>55</v>
      </c>
      <c r="O7" s="2">
        <v>0.01</v>
      </c>
    </row>
    <row r="8" spans="1:15" x14ac:dyDescent="0.25">
      <c r="A8" s="1">
        <v>2020</v>
      </c>
      <c r="B8" s="1" t="s">
        <v>15</v>
      </c>
      <c r="C8" s="1">
        <v>1</v>
      </c>
      <c r="D8" s="1" t="s">
        <v>16</v>
      </c>
      <c r="E8" s="1" t="s">
        <v>23</v>
      </c>
      <c r="F8" s="3">
        <v>6</v>
      </c>
      <c r="G8" s="3">
        <v>595</v>
      </c>
      <c r="H8" s="3">
        <v>601</v>
      </c>
      <c r="I8" s="3">
        <v>0</v>
      </c>
      <c r="J8" s="3">
        <v>0</v>
      </c>
      <c r="K8" s="3">
        <v>0</v>
      </c>
      <c r="L8" s="3">
        <v>6</v>
      </c>
      <c r="M8" s="3">
        <v>595</v>
      </c>
      <c r="N8" s="3">
        <v>602</v>
      </c>
      <c r="O8" s="2">
        <v>0.1104</v>
      </c>
    </row>
    <row r="9" spans="1:15" x14ac:dyDescent="0.25">
      <c r="A9" s="1">
        <v>2020</v>
      </c>
      <c r="B9" s="1" t="s">
        <v>15</v>
      </c>
      <c r="C9" s="1">
        <v>1</v>
      </c>
      <c r="D9" s="1" t="s">
        <v>16</v>
      </c>
      <c r="E9" s="1" t="s">
        <v>24</v>
      </c>
      <c r="F9" s="3">
        <v>0</v>
      </c>
      <c r="G9" s="3">
        <v>0</v>
      </c>
      <c r="H9" s="3">
        <v>0</v>
      </c>
      <c r="I9" s="3">
        <v>0</v>
      </c>
      <c r="J9" s="3">
        <v>0</v>
      </c>
      <c r="K9" s="3">
        <v>0</v>
      </c>
      <c r="L9" s="3">
        <v>0</v>
      </c>
      <c r="M9" s="3">
        <v>0</v>
      </c>
      <c r="N9" s="3">
        <v>0</v>
      </c>
      <c r="O9" s="2">
        <v>0</v>
      </c>
    </row>
    <row r="10" spans="1:15" x14ac:dyDescent="0.25">
      <c r="A10" s="1">
        <v>2020</v>
      </c>
      <c r="B10" s="1" t="s">
        <v>15</v>
      </c>
      <c r="C10" s="1">
        <v>1</v>
      </c>
      <c r="D10" s="1" t="s">
        <v>16</v>
      </c>
      <c r="E10" s="1" t="s">
        <v>25</v>
      </c>
      <c r="F10" s="3">
        <v>2</v>
      </c>
      <c r="G10" s="3">
        <v>0</v>
      </c>
      <c r="H10" s="3">
        <v>2</v>
      </c>
      <c r="I10" s="3">
        <v>0</v>
      </c>
      <c r="J10" s="3">
        <v>0</v>
      </c>
      <c r="K10" s="3">
        <v>0</v>
      </c>
      <c r="L10" s="3">
        <v>2</v>
      </c>
      <c r="M10" s="3">
        <v>0</v>
      </c>
      <c r="N10" s="3">
        <v>2</v>
      </c>
      <c r="O10" s="2">
        <v>2.9999999999999997E-4</v>
      </c>
    </row>
    <row r="11" spans="1:15" x14ac:dyDescent="0.25">
      <c r="A11" s="1">
        <v>2020</v>
      </c>
      <c r="B11" s="1" t="s">
        <v>15</v>
      </c>
      <c r="C11" s="1">
        <v>1</v>
      </c>
      <c r="D11" s="1" t="s">
        <v>16</v>
      </c>
      <c r="E11" s="1" t="s">
        <v>26</v>
      </c>
      <c r="F11" s="3">
        <v>1</v>
      </c>
      <c r="G11" s="3">
        <v>0</v>
      </c>
      <c r="H11" s="3">
        <v>1</v>
      </c>
      <c r="I11" s="3">
        <v>0</v>
      </c>
      <c r="J11" s="3">
        <v>0</v>
      </c>
      <c r="K11" s="3">
        <v>0</v>
      </c>
      <c r="L11" s="3">
        <v>1</v>
      </c>
      <c r="M11" s="3">
        <v>0</v>
      </c>
      <c r="N11" s="3">
        <v>1</v>
      </c>
      <c r="O11" s="2">
        <v>2.0000000000000001E-4</v>
      </c>
    </row>
    <row r="12" spans="1:15" x14ac:dyDescent="0.25">
      <c r="A12" s="1">
        <v>2020</v>
      </c>
      <c r="B12" s="1" t="s">
        <v>15</v>
      </c>
      <c r="C12" s="1">
        <v>1</v>
      </c>
      <c r="D12" s="1" t="s">
        <v>16</v>
      </c>
      <c r="E12" s="1" t="s">
        <v>27</v>
      </c>
      <c r="F12" s="3">
        <v>0</v>
      </c>
      <c r="G12" s="3">
        <v>0</v>
      </c>
      <c r="H12" s="3">
        <v>0</v>
      </c>
      <c r="I12" s="3">
        <v>0</v>
      </c>
      <c r="J12" s="3">
        <v>0</v>
      </c>
      <c r="K12" s="3">
        <v>0</v>
      </c>
      <c r="L12" s="3">
        <v>0</v>
      </c>
      <c r="M12" s="3">
        <v>0</v>
      </c>
      <c r="N12" s="3">
        <v>0</v>
      </c>
      <c r="O12" s="2">
        <v>0</v>
      </c>
    </row>
    <row r="13" spans="1:15" x14ac:dyDescent="0.25">
      <c r="A13" s="1">
        <v>2020</v>
      </c>
      <c r="B13" s="1" t="s">
        <v>15</v>
      </c>
      <c r="C13" s="1">
        <v>1</v>
      </c>
      <c r="D13" s="1" t="s">
        <v>16</v>
      </c>
      <c r="E13" s="1" t="s">
        <v>28</v>
      </c>
      <c r="F13" s="3">
        <v>0</v>
      </c>
      <c r="G13" s="3">
        <v>0</v>
      </c>
      <c r="H13" s="3">
        <v>0</v>
      </c>
      <c r="I13" s="3">
        <v>0</v>
      </c>
      <c r="J13" s="3">
        <v>0</v>
      </c>
      <c r="K13" s="3">
        <v>0</v>
      </c>
      <c r="L13" s="3">
        <v>0</v>
      </c>
      <c r="M13" s="3">
        <v>0</v>
      </c>
      <c r="N13" s="3">
        <v>0</v>
      </c>
      <c r="O13" s="2">
        <v>0</v>
      </c>
    </row>
    <row r="14" spans="1:15" x14ac:dyDescent="0.25">
      <c r="A14" s="1">
        <v>2020</v>
      </c>
      <c r="B14" s="1" t="s">
        <v>15</v>
      </c>
      <c r="C14" s="1">
        <v>1</v>
      </c>
      <c r="D14" s="1" t="s">
        <v>16</v>
      </c>
      <c r="E14" s="1" t="s">
        <v>29</v>
      </c>
      <c r="F14" s="3">
        <v>0</v>
      </c>
      <c r="G14" s="3">
        <v>0</v>
      </c>
      <c r="H14" s="3">
        <v>0</v>
      </c>
      <c r="I14" s="3">
        <v>0</v>
      </c>
      <c r="J14" s="3">
        <v>0</v>
      </c>
      <c r="K14" s="3">
        <v>0</v>
      </c>
      <c r="L14" s="3">
        <v>0</v>
      </c>
      <c r="M14" s="3">
        <v>0</v>
      </c>
      <c r="N14" s="3">
        <v>0</v>
      </c>
      <c r="O14" s="2">
        <v>0</v>
      </c>
    </row>
    <row r="15" spans="1:15" x14ac:dyDescent="0.25">
      <c r="A15" s="1">
        <v>2020</v>
      </c>
      <c r="B15" s="1" t="s">
        <v>15</v>
      </c>
      <c r="C15" s="1">
        <v>1</v>
      </c>
      <c r="D15" s="1" t="s">
        <v>16</v>
      </c>
      <c r="E15" s="1" t="s">
        <v>30</v>
      </c>
      <c r="F15" s="3">
        <v>0</v>
      </c>
      <c r="G15" s="3">
        <v>0</v>
      </c>
      <c r="H15" s="3">
        <v>0</v>
      </c>
      <c r="I15" s="3">
        <v>0</v>
      </c>
      <c r="J15" s="3">
        <v>0</v>
      </c>
      <c r="K15" s="3">
        <v>0</v>
      </c>
      <c r="L15" s="3">
        <v>0</v>
      </c>
      <c r="M15" s="3">
        <v>0</v>
      </c>
      <c r="N15" s="3">
        <v>0</v>
      </c>
      <c r="O15" s="2">
        <v>0</v>
      </c>
    </row>
    <row r="16" spans="1:15" x14ac:dyDescent="0.25">
      <c r="A16" s="1">
        <v>2020</v>
      </c>
      <c r="B16" s="1" t="s">
        <v>15</v>
      </c>
      <c r="C16" s="1">
        <v>4</v>
      </c>
      <c r="D16" s="1" t="s">
        <v>31</v>
      </c>
      <c r="E16" s="1" t="s">
        <v>17</v>
      </c>
      <c r="F16" s="3">
        <v>0</v>
      </c>
      <c r="G16" s="3">
        <v>0</v>
      </c>
      <c r="H16" s="3">
        <v>0</v>
      </c>
      <c r="I16" s="3">
        <v>0</v>
      </c>
      <c r="J16" s="3">
        <v>0</v>
      </c>
      <c r="K16" s="3">
        <v>0</v>
      </c>
      <c r="L16" s="3">
        <v>0</v>
      </c>
      <c r="M16" s="3">
        <v>0</v>
      </c>
      <c r="N16" s="3">
        <v>0</v>
      </c>
      <c r="O16" s="2">
        <v>0</v>
      </c>
    </row>
    <row r="17" spans="1:15" x14ac:dyDescent="0.25">
      <c r="A17" s="1">
        <v>2020</v>
      </c>
      <c r="B17" s="1" t="s">
        <v>15</v>
      </c>
      <c r="C17" s="1">
        <v>4</v>
      </c>
      <c r="D17" s="1" t="s">
        <v>31</v>
      </c>
      <c r="E17" s="1" t="s">
        <v>18</v>
      </c>
      <c r="F17" s="3">
        <v>699</v>
      </c>
      <c r="G17" s="3">
        <v>0</v>
      </c>
      <c r="H17" s="3">
        <v>699</v>
      </c>
      <c r="I17" s="3">
        <v>0</v>
      </c>
      <c r="J17" s="3">
        <v>0</v>
      </c>
      <c r="K17" s="3">
        <v>0</v>
      </c>
      <c r="L17" s="3">
        <v>699</v>
      </c>
      <c r="M17" s="3">
        <v>0</v>
      </c>
      <c r="N17" s="3">
        <v>699</v>
      </c>
      <c r="O17" s="2">
        <v>4.0000000000000002E-4</v>
      </c>
    </row>
    <row r="18" spans="1:15" x14ac:dyDescent="0.25">
      <c r="A18" s="1">
        <v>2020</v>
      </c>
      <c r="B18" s="1" t="s">
        <v>15</v>
      </c>
      <c r="C18" s="1">
        <v>4</v>
      </c>
      <c r="D18" s="1" t="s">
        <v>31</v>
      </c>
      <c r="E18" s="1" t="s">
        <v>19</v>
      </c>
      <c r="F18" s="3">
        <v>22887</v>
      </c>
      <c r="G18" s="3">
        <v>0</v>
      </c>
      <c r="H18" s="3">
        <v>22887</v>
      </c>
      <c r="I18" s="3">
        <v>0</v>
      </c>
      <c r="J18" s="3">
        <v>0</v>
      </c>
      <c r="K18" s="3">
        <v>0</v>
      </c>
      <c r="L18" s="3">
        <v>22887</v>
      </c>
      <c r="M18" s="3">
        <v>0</v>
      </c>
      <c r="N18" s="3">
        <v>22887</v>
      </c>
      <c r="O18" s="2">
        <v>1.2699999999999999E-2</v>
      </c>
    </row>
    <row r="19" spans="1:15" x14ac:dyDescent="0.25">
      <c r="A19" s="1">
        <v>2020</v>
      </c>
      <c r="B19" s="1" t="s">
        <v>15</v>
      </c>
      <c r="C19" s="1">
        <v>4</v>
      </c>
      <c r="D19" s="1" t="s">
        <v>31</v>
      </c>
      <c r="E19" s="1" t="s">
        <v>20</v>
      </c>
      <c r="F19" s="3">
        <v>0</v>
      </c>
      <c r="G19" s="3">
        <v>0</v>
      </c>
      <c r="H19" s="3">
        <v>0</v>
      </c>
      <c r="I19" s="3">
        <v>0</v>
      </c>
      <c r="J19" s="3">
        <v>0</v>
      </c>
      <c r="K19" s="3">
        <v>0</v>
      </c>
      <c r="L19" s="3">
        <v>0</v>
      </c>
      <c r="M19" s="3">
        <v>0</v>
      </c>
      <c r="N19" s="3">
        <v>0</v>
      </c>
      <c r="O19" s="2">
        <v>0</v>
      </c>
    </row>
    <row r="20" spans="1:15" x14ac:dyDescent="0.25">
      <c r="A20" s="1">
        <v>2020</v>
      </c>
      <c r="B20" s="1" t="s">
        <v>15</v>
      </c>
      <c r="C20" s="1">
        <v>4</v>
      </c>
      <c r="D20" s="1" t="s">
        <v>31</v>
      </c>
      <c r="E20" s="1" t="s">
        <v>21</v>
      </c>
      <c r="F20" s="3">
        <v>29257</v>
      </c>
      <c r="G20" s="3">
        <v>1389416</v>
      </c>
      <c r="H20" s="3">
        <v>1418673</v>
      </c>
      <c r="I20" s="3">
        <v>0</v>
      </c>
      <c r="J20" s="3">
        <v>0</v>
      </c>
      <c r="K20" s="3">
        <v>13769</v>
      </c>
      <c r="L20" s="3">
        <v>29257</v>
      </c>
      <c r="M20" s="3">
        <v>1403185</v>
      </c>
      <c r="N20" s="3">
        <v>1432442</v>
      </c>
      <c r="O20" s="2">
        <v>0.79500000000000004</v>
      </c>
    </row>
    <row r="21" spans="1:15" x14ac:dyDescent="0.25">
      <c r="A21" s="1">
        <v>2020</v>
      </c>
      <c r="B21" s="1" t="s">
        <v>15</v>
      </c>
      <c r="C21" s="1">
        <v>4</v>
      </c>
      <c r="D21" s="1" t="s">
        <v>31</v>
      </c>
      <c r="E21" s="1" t="s">
        <v>22</v>
      </c>
      <c r="F21" s="3">
        <v>16473</v>
      </c>
      <c r="G21" s="3">
        <v>0</v>
      </c>
      <c r="H21" s="3">
        <v>16473</v>
      </c>
      <c r="I21" s="3">
        <v>0</v>
      </c>
      <c r="J21" s="3">
        <v>0</v>
      </c>
      <c r="K21" s="3">
        <v>0</v>
      </c>
      <c r="L21" s="3">
        <v>16473</v>
      </c>
      <c r="M21" s="3">
        <v>0</v>
      </c>
      <c r="N21" s="3">
        <v>16473</v>
      </c>
      <c r="O21" s="2">
        <v>9.1000000000000004E-3</v>
      </c>
    </row>
    <row r="22" spans="1:15" x14ac:dyDescent="0.25">
      <c r="A22" s="1">
        <v>2020</v>
      </c>
      <c r="B22" s="1" t="s">
        <v>15</v>
      </c>
      <c r="C22" s="1">
        <v>4</v>
      </c>
      <c r="D22" s="1" t="s">
        <v>31</v>
      </c>
      <c r="E22" s="1" t="s">
        <v>23</v>
      </c>
      <c r="F22" s="3">
        <v>1874</v>
      </c>
      <c r="G22" s="3">
        <v>179185</v>
      </c>
      <c r="H22" s="3">
        <v>181059</v>
      </c>
      <c r="I22" s="3">
        <v>0</v>
      </c>
      <c r="J22" s="3">
        <v>0</v>
      </c>
      <c r="K22" s="3">
        <v>0</v>
      </c>
      <c r="L22" s="3">
        <v>1874</v>
      </c>
      <c r="M22" s="3">
        <v>179185</v>
      </c>
      <c r="N22" s="3">
        <v>181058</v>
      </c>
      <c r="O22" s="2">
        <v>0.10050000000000001</v>
      </c>
    </row>
    <row r="23" spans="1:15" x14ac:dyDescent="0.25">
      <c r="A23" s="1">
        <v>2020</v>
      </c>
      <c r="B23" s="1" t="s">
        <v>15</v>
      </c>
      <c r="C23" s="1">
        <v>4</v>
      </c>
      <c r="D23" s="1" t="s">
        <v>31</v>
      </c>
      <c r="E23" s="1" t="s">
        <v>24</v>
      </c>
      <c r="F23" s="3">
        <v>0</v>
      </c>
      <c r="G23" s="3">
        <v>0</v>
      </c>
      <c r="H23" s="3">
        <v>0</v>
      </c>
      <c r="I23" s="3">
        <v>0</v>
      </c>
      <c r="J23" s="3">
        <v>0</v>
      </c>
      <c r="K23" s="3">
        <v>0</v>
      </c>
      <c r="L23" s="3">
        <v>0</v>
      </c>
      <c r="M23" s="3">
        <v>0</v>
      </c>
      <c r="N23" s="3">
        <v>0</v>
      </c>
      <c r="O23" s="2">
        <v>0</v>
      </c>
    </row>
    <row r="24" spans="1:15" x14ac:dyDescent="0.25">
      <c r="A24" s="1">
        <v>2020</v>
      </c>
      <c r="B24" s="1" t="s">
        <v>15</v>
      </c>
      <c r="C24" s="1">
        <v>4</v>
      </c>
      <c r="D24" s="1" t="s">
        <v>31</v>
      </c>
      <c r="E24" s="1" t="s">
        <v>25</v>
      </c>
      <c r="F24" s="3">
        <v>461</v>
      </c>
      <c r="G24" s="3">
        <v>0</v>
      </c>
      <c r="H24" s="3">
        <v>461</v>
      </c>
      <c r="I24" s="3">
        <v>0</v>
      </c>
      <c r="J24" s="3">
        <v>0</v>
      </c>
      <c r="K24" s="3">
        <v>0</v>
      </c>
      <c r="L24" s="3">
        <v>461</v>
      </c>
      <c r="M24" s="3">
        <v>0</v>
      </c>
      <c r="N24" s="3">
        <v>461</v>
      </c>
      <c r="O24" s="2">
        <v>2.9999999999999997E-4</v>
      </c>
    </row>
    <row r="25" spans="1:15" x14ac:dyDescent="0.25">
      <c r="A25" s="1">
        <v>2020</v>
      </c>
      <c r="B25" s="1" t="s">
        <v>15</v>
      </c>
      <c r="C25" s="1">
        <v>4</v>
      </c>
      <c r="D25" s="1" t="s">
        <v>31</v>
      </c>
      <c r="E25" s="1" t="s">
        <v>26</v>
      </c>
      <c r="F25" s="3">
        <v>396</v>
      </c>
      <c r="G25" s="3">
        <v>0</v>
      </c>
      <c r="H25" s="3">
        <v>396</v>
      </c>
      <c r="I25" s="3">
        <v>0</v>
      </c>
      <c r="J25" s="3">
        <v>0</v>
      </c>
      <c r="K25" s="3">
        <v>0</v>
      </c>
      <c r="L25" s="3">
        <v>396</v>
      </c>
      <c r="M25" s="3">
        <v>0</v>
      </c>
      <c r="N25" s="3">
        <v>396</v>
      </c>
      <c r="O25" s="2">
        <v>2.0000000000000001E-4</v>
      </c>
    </row>
    <row r="26" spans="1:15" x14ac:dyDescent="0.25">
      <c r="A26" s="1">
        <v>2020</v>
      </c>
      <c r="B26" s="1" t="s">
        <v>15</v>
      </c>
      <c r="C26" s="1">
        <v>4</v>
      </c>
      <c r="D26" s="1" t="s">
        <v>31</v>
      </c>
      <c r="E26" s="1" t="s">
        <v>27</v>
      </c>
      <c r="F26" s="3">
        <v>0</v>
      </c>
      <c r="G26" s="3">
        <v>0</v>
      </c>
      <c r="H26" s="3">
        <v>0</v>
      </c>
      <c r="I26" s="3">
        <v>0</v>
      </c>
      <c r="J26" s="3">
        <v>0</v>
      </c>
      <c r="K26" s="3">
        <v>0</v>
      </c>
      <c r="L26" s="3">
        <v>0</v>
      </c>
      <c r="M26" s="3">
        <v>0</v>
      </c>
      <c r="N26" s="3">
        <v>0</v>
      </c>
      <c r="O26" s="2">
        <v>0</v>
      </c>
    </row>
    <row r="27" spans="1:15" x14ac:dyDescent="0.25">
      <c r="A27" s="1">
        <v>2020</v>
      </c>
      <c r="B27" s="1" t="s">
        <v>15</v>
      </c>
      <c r="C27" s="1">
        <v>4</v>
      </c>
      <c r="D27" s="1" t="s">
        <v>31</v>
      </c>
      <c r="E27" s="1" t="s">
        <v>28</v>
      </c>
      <c r="F27" s="3">
        <v>0</v>
      </c>
      <c r="G27" s="3">
        <v>0</v>
      </c>
      <c r="H27" s="3">
        <v>0</v>
      </c>
      <c r="I27" s="3">
        <v>0</v>
      </c>
      <c r="J27" s="3">
        <v>0</v>
      </c>
      <c r="K27" s="3">
        <v>0</v>
      </c>
      <c r="L27" s="3">
        <v>0</v>
      </c>
      <c r="M27" s="3">
        <v>0</v>
      </c>
      <c r="N27" s="3">
        <v>0</v>
      </c>
      <c r="O27" s="2">
        <v>0</v>
      </c>
    </row>
    <row r="28" spans="1:15" x14ac:dyDescent="0.25">
      <c r="A28" s="1">
        <v>2020</v>
      </c>
      <c r="B28" s="1" t="s">
        <v>15</v>
      </c>
      <c r="C28" s="1">
        <v>4</v>
      </c>
      <c r="D28" s="1" t="s">
        <v>31</v>
      </c>
      <c r="E28" s="1" t="s">
        <v>29</v>
      </c>
      <c r="F28" s="3">
        <v>14</v>
      </c>
      <c r="G28" s="3">
        <v>0</v>
      </c>
      <c r="H28" s="3">
        <v>14</v>
      </c>
      <c r="I28" s="3">
        <v>0</v>
      </c>
      <c r="J28" s="3">
        <v>0</v>
      </c>
      <c r="K28" s="3">
        <v>0</v>
      </c>
      <c r="L28" s="3">
        <v>14</v>
      </c>
      <c r="M28" s="3">
        <v>0</v>
      </c>
      <c r="N28" s="3">
        <v>14</v>
      </c>
      <c r="O28" s="2">
        <v>0</v>
      </c>
    </row>
    <row r="29" spans="1:15" x14ac:dyDescent="0.25">
      <c r="A29" s="1">
        <v>2020</v>
      </c>
      <c r="B29" s="1" t="s">
        <v>15</v>
      </c>
      <c r="C29" s="1">
        <v>4</v>
      </c>
      <c r="D29" s="1" t="s">
        <v>31</v>
      </c>
      <c r="E29" s="1" t="s">
        <v>30</v>
      </c>
      <c r="F29" s="3">
        <v>0</v>
      </c>
      <c r="G29" s="3">
        <v>0</v>
      </c>
      <c r="H29" s="3">
        <v>0</v>
      </c>
      <c r="I29" s="3">
        <v>0</v>
      </c>
      <c r="J29" s="3">
        <v>0</v>
      </c>
      <c r="K29" s="3">
        <v>147426</v>
      </c>
      <c r="L29" s="3">
        <v>0</v>
      </c>
      <c r="M29" s="3">
        <v>147426</v>
      </c>
      <c r="N29" s="3">
        <v>147426</v>
      </c>
      <c r="O29" s="2">
        <v>8.1799999999999998E-2</v>
      </c>
    </row>
    <row r="30" spans="1:15" x14ac:dyDescent="0.25">
      <c r="A30" s="1">
        <v>2020</v>
      </c>
      <c r="B30" s="1" t="s">
        <v>15</v>
      </c>
      <c r="C30" s="1">
        <v>5</v>
      </c>
      <c r="D30" s="1" t="s">
        <v>32</v>
      </c>
      <c r="E30" s="1" t="s">
        <v>17</v>
      </c>
      <c r="F30" s="3">
        <v>0</v>
      </c>
      <c r="G30" s="3">
        <v>0</v>
      </c>
      <c r="H30" s="3">
        <v>0</v>
      </c>
      <c r="I30" s="3">
        <v>0</v>
      </c>
      <c r="J30" s="3">
        <v>0</v>
      </c>
      <c r="K30" s="3">
        <v>0</v>
      </c>
      <c r="L30" s="3">
        <v>0</v>
      </c>
      <c r="M30" s="3">
        <v>0</v>
      </c>
      <c r="N30" s="3">
        <v>0</v>
      </c>
      <c r="O30" s="2">
        <v>0</v>
      </c>
    </row>
    <row r="31" spans="1:15" x14ac:dyDescent="0.25">
      <c r="A31" s="1">
        <v>2020</v>
      </c>
      <c r="B31" s="1" t="s">
        <v>15</v>
      </c>
      <c r="C31" s="1">
        <v>5</v>
      </c>
      <c r="D31" s="1" t="s">
        <v>32</v>
      </c>
      <c r="E31" s="1" t="s">
        <v>18</v>
      </c>
      <c r="F31" s="3">
        <v>228</v>
      </c>
      <c r="G31" s="3">
        <v>0</v>
      </c>
      <c r="H31" s="3">
        <v>228</v>
      </c>
      <c r="I31" s="3">
        <v>0</v>
      </c>
      <c r="J31" s="3">
        <v>0</v>
      </c>
      <c r="K31" s="3">
        <v>0</v>
      </c>
      <c r="L31" s="3">
        <v>228</v>
      </c>
      <c r="M31" s="3">
        <v>0</v>
      </c>
      <c r="N31" s="3">
        <v>228</v>
      </c>
      <c r="O31" s="2">
        <v>4.0000000000000002E-4</v>
      </c>
    </row>
    <row r="32" spans="1:15" x14ac:dyDescent="0.25">
      <c r="A32" s="1">
        <v>2020</v>
      </c>
      <c r="B32" s="1" t="s">
        <v>15</v>
      </c>
      <c r="C32" s="1">
        <v>5</v>
      </c>
      <c r="D32" s="1" t="s">
        <v>32</v>
      </c>
      <c r="E32" s="1" t="s">
        <v>19</v>
      </c>
      <c r="F32" s="3">
        <v>7462</v>
      </c>
      <c r="G32" s="3">
        <v>0</v>
      </c>
      <c r="H32" s="3">
        <v>7462</v>
      </c>
      <c r="I32" s="3">
        <v>0</v>
      </c>
      <c r="J32" s="3">
        <v>0</v>
      </c>
      <c r="K32" s="3">
        <v>0</v>
      </c>
      <c r="L32" s="3">
        <v>7462</v>
      </c>
      <c r="M32" s="3">
        <v>0</v>
      </c>
      <c r="N32" s="3">
        <v>7462</v>
      </c>
      <c r="O32" s="2">
        <v>1.3899999999999999E-2</v>
      </c>
    </row>
    <row r="33" spans="1:15" x14ac:dyDescent="0.25">
      <c r="A33" s="1">
        <v>2020</v>
      </c>
      <c r="B33" s="1" t="s">
        <v>15</v>
      </c>
      <c r="C33" s="1">
        <v>5</v>
      </c>
      <c r="D33" s="1" t="s">
        <v>32</v>
      </c>
      <c r="E33" s="1" t="s">
        <v>20</v>
      </c>
      <c r="F33" s="3">
        <v>0</v>
      </c>
      <c r="G33" s="3">
        <v>0</v>
      </c>
      <c r="H33" s="3">
        <v>0</v>
      </c>
      <c r="I33" s="3">
        <v>0</v>
      </c>
      <c r="J33" s="3">
        <v>0</v>
      </c>
      <c r="K33" s="3">
        <v>0</v>
      </c>
      <c r="L33" s="3">
        <v>0</v>
      </c>
      <c r="M33" s="3">
        <v>0</v>
      </c>
      <c r="N33" s="3">
        <v>0</v>
      </c>
      <c r="O33" s="2">
        <v>0</v>
      </c>
    </row>
    <row r="34" spans="1:15" x14ac:dyDescent="0.25">
      <c r="A34" s="1">
        <v>2020</v>
      </c>
      <c r="B34" s="1" t="s">
        <v>15</v>
      </c>
      <c r="C34" s="1">
        <v>5</v>
      </c>
      <c r="D34" s="1" t="s">
        <v>32</v>
      </c>
      <c r="E34" s="1" t="s">
        <v>21</v>
      </c>
      <c r="F34" s="3">
        <v>9539</v>
      </c>
      <c r="G34" s="3">
        <v>452998</v>
      </c>
      <c r="H34" s="3">
        <v>462537</v>
      </c>
      <c r="I34" s="3">
        <v>0</v>
      </c>
      <c r="J34" s="3">
        <v>0</v>
      </c>
      <c r="K34" s="3">
        <v>0</v>
      </c>
      <c r="L34" s="3">
        <v>9539</v>
      </c>
      <c r="M34" s="3">
        <v>452998</v>
      </c>
      <c r="N34" s="3">
        <v>462537</v>
      </c>
      <c r="O34" s="2">
        <v>0.86480000000000001</v>
      </c>
    </row>
    <row r="35" spans="1:15" x14ac:dyDescent="0.25">
      <c r="A35" s="1">
        <v>2020</v>
      </c>
      <c r="B35" s="1" t="s">
        <v>15</v>
      </c>
      <c r="C35" s="1">
        <v>5</v>
      </c>
      <c r="D35" s="1" t="s">
        <v>32</v>
      </c>
      <c r="E35" s="1" t="s">
        <v>22</v>
      </c>
      <c r="F35" s="3">
        <v>5371</v>
      </c>
      <c r="G35" s="3">
        <v>0</v>
      </c>
      <c r="H35" s="3">
        <v>5371</v>
      </c>
      <c r="I35" s="3">
        <v>0</v>
      </c>
      <c r="J35" s="3">
        <v>0</v>
      </c>
      <c r="K35" s="3">
        <v>0</v>
      </c>
      <c r="L35" s="3">
        <v>5371</v>
      </c>
      <c r="M35" s="3">
        <v>0</v>
      </c>
      <c r="N35" s="3">
        <v>5371</v>
      </c>
      <c r="O35" s="2">
        <v>0.01</v>
      </c>
    </row>
    <row r="36" spans="1:15" x14ac:dyDescent="0.25">
      <c r="A36" s="1">
        <v>2020</v>
      </c>
      <c r="B36" s="1" t="s">
        <v>15</v>
      </c>
      <c r="C36" s="1">
        <v>5</v>
      </c>
      <c r="D36" s="1" t="s">
        <v>32</v>
      </c>
      <c r="E36" s="1" t="s">
        <v>23</v>
      </c>
      <c r="F36" s="3">
        <v>611</v>
      </c>
      <c r="G36" s="3">
        <v>58420</v>
      </c>
      <c r="H36" s="3">
        <v>59031</v>
      </c>
      <c r="I36" s="3">
        <v>0</v>
      </c>
      <c r="J36" s="3">
        <v>0</v>
      </c>
      <c r="K36" s="3">
        <v>0</v>
      </c>
      <c r="L36" s="3">
        <v>611</v>
      </c>
      <c r="M36" s="3">
        <v>58420</v>
      </c>
      <c r="N36" s="3">
        <v>59031</v>
      </c>
      <c r="O36" s="2">
        <v>0.1104</v>
      </c>
    </row>
    <row r="37" spans="1:15" x14ac:dyDescent="0.25">
      <c r="A37" s="1">
        <v>2020</v>
      </c>
      <c r="B37" s="1" t="s">
        <v>15</v>
      </c>
      <c r="C37" s="1">
        <v>5</v>
      </c>
      <c r="D37" s="1" t="s">
        <v>32</v>
      </c>
      <c r="E37" s="1" t="s">
        <v>24</v>
      </c>
      <c r="F37" s="3">
        <v>0</v>
      </c>
      <c r="G37" s="3">
        <v>0</v>
      </c>
      <c r="H37" s="3">
        <v>0</v>
      </c>
      <c r="I37" s="3">
        <v>0</v>
      </c>
      <c r="J37" s="3">
        <v>0</v>
      </c>
      <c r="K37" s="3">
        <v>0</v>
      </c>
      <c r="L37" s="3">
        <v>0</v>
      </c>
      <c r="M37" s="3">
        <v>0</v>
      </c>
      <c r="N37" s="3">
        <v>0</v>
      </c>
      <c r="O37" s="2">
        <v>0</v>
      </c>
    </row>
    <row r="38" spans="1:15" x14ac:dyDescent="0.25">
      <c r="A38" s="1">
        <v>2020</v>
      </c>
      <c r="B38" s="1" t="s">
        <v>15</v>
      </c>
      <c r="C38" s="1">
        <v>5</v>
      </c>
      <c r="D38" s="1" t="s">
        <v>32</v>
      </c>
      <c r="E38" s="1" t="s">
        <v>25</v>
      </c>
      <c r="F38" s="3">
        <v>150</v>
      </c>
      <c r="G38" s="3">
        <v>0</v>
      </c>
      <c r="H38" s="3">
        <v>150</v>
      </c>
      <c r="I38" s="3">
        <v>0</v>
      </c>
      <c r="J38" s="3">
        <v>0</v>
      </c>
      <c r="K38" s="3">
        <v>0</v>
      </c>
      <c r="L38" s="3">
        <v>150</v>
      </c>
      <c r="M38" s="3">
        <v>0</v>
      </c>
      <c r="N38" s="3">
        <v>150</v>
      </c>
      <c r="O38" s="2">
        <v>2.9999999999999997E-4</v>
      </c>
    </row>
    <row r="39" spans="1:15" x14ac:dyDescent="0.25">
      <c r="A39" s="1">
        <v>2020</v>
      </c>
      <c r="B39" s="1" t="s">
        <v>15</v>
      </c>
      <c r="C39" s="1">
        <v>5</v>
      </c>
      <c r="D39" s="1" t="s">
        <v>32</v>
      </c>
      <c r="E39" s="1" t="s">
        <v>26</v>
      </c>
      <c r="F39" s="3">
        <v>129</v>
      </c>
      <c r="G39" s="3">
        <v>0</v>
      </c>
      <c r="H39" s="3">
        <v>129</v>
      </c>
      <c r="I39" s="3">
        <v>0</v>
      </c>
      <c r="J39" s="3">
        <v>0</v>
      </c>
      <c r="K39" s="3">
        <v>0</v>
      </c>
      <c r="L39" s="3">
        <v>129</v>
      </c>
      <c r="M39" s="3">
        <v>0</v>
      </c>
      <c r="N39" s="3">
        <v>129</v>
      </c>
      <c r="O39" s="2">
        <v>2.0000000000000001E-4</v>
      </c>
    </row>
    <row r="40" spans="1:15" x14ac:dyDescent="0.25">
      <c r="A40" s="1">
        <v>2020</v>
      </c>
      <c r="B40" s="1" t="s">
        <v>15</v>
      </c>
      <c r="C40" s="1">
        <v>5</v>
      </c>
      <c r="D40" s="1" t="s">
        <v>32</v>
      </c>
      <c r="E40" s="1" t="s">
        <v>27</v>
      </c>
      <c r="F40" s="3">
        <v>0</v>
      </c>
      <c r="G40" s="3">
        <v>0</v>
      </c>
      <c r="H40" s="3">
        <v>0</v>
      </c>
      <c r="I40" s="3">
        <v>0</v>
      </c>
      <c r="J40" s="3">
        <v>0</v>
      </c>
      <c r="K40" s="3">
        <v>0</v>
      </c>
      <c r="L40" s="3">
        <v>0</v>
      </c>
      <c r="M40" s="3">
        <v>0</v>
      </c>
      <c r="N40" s="3">
        <v>0</v>
      </c>
      <c r="O40" s="2">
        <v>0</v>
      </c>
    </row>
    <row r="41" spans="1:15" x14ac:dyDescent="0.25">
      <c r="A41" s="1">
        <v>2020</v>
      </c>
      <c r="B41" s="1" t="s">
        <v>15</v>
      </c>
      <c r="C41" s="1">
        <v>5</v>
      </c>
      <c r="D41" s="1" t="s">
        <v>32</v>
      </c>
      <c r="E41" s="1" t="s">
        <v>28</v>
      </c>
      <c r="F41" s="3">
        <v>0</v>
      </c>
      <c r="G41" s="3">
        <v>0</v>
      </c>
      <c r="H41" s="3">
        <v>0</v>
      </c>
      <c r="I41" s="3">
        <v>0</v>
      </c>
      <c r="J41" s="3">
        <v>0</v>
      </c>
      <c r="K41" s="3">
        <v>0</v>
      </c>
      <c r="L41" s="3">
        <v>0</v>
      </c>
      <c r="M41" s="3">
        <v>0</v>
      </c>
      <c r="N41" s="3">
        <v>0</v>
      </c>
      <c r="O41" s="2">
        <v>0</v>
      </c>
    </row>
    <row r="42" spans="1:15" x14ac:dyDescent="0.25">
      <c r="A42" s="1">
        <v>2020</v>
      </c>
      <c r="B42" s="1" t="s">
        <v>15</v>
      </c>
      <c r="C42" s="1">
        <v>5</v>
      </c>
      <c r="D42" s="1" t="s">
        <v>32</v>
      </c>
      <c r="E42" s="1" t="s">
        <v>29</v>
      </c>
      <c r="F42" s="3">
        <v>5</v>
      </c>
      <c r="G42" s="3">
        <v>0</v>
      </c>
      <c r="H42" s="3">
        <v>5</v>
      </c>
      <c r="I42" s="3">
        <v>0</v>
      </c>
      <c r="J42" s="3">
        <v>0</v>
      </c>
      <c r="K42" s="3">
        <v>0</v>
      </c>
      <c r="L42" s="3">
        <v>5</v>
      </c>
      <c r="M42" s="3">
        <v>0</v>
      </c>
      <c r="N42" s="3">
        <v>5</v>
      </c>
      <c r="O42" s="2">
        <v>0</v>
      </c>
    </row>
    <row r="43" spans="1:15" x14ac:dyDescent="0.25">
      <c r="A43" s="1">
        <v>2020</v>
      </c>
      <c r="B43" s="1" t="s">
        <v>15</v>
      </c>
      <c r="C43" s="1">
        <v>5</v>
      </c>
      <c r="D43" s="1" t="s">
        <v>32</v>
      </c>
      <c r="E43" s="1" t="s">
        <v>30</v>
      </c>
      <c r="F43" s="3">
        <v>0</v>
      </c>
      <c r="G43" s="3">
        <v>0</v>
      </c>
      <c r="H43" s="3">
        <v>0</v>
      </c>
      <c r="I43" s="3">
        <v>0</v>
      </c>
      <c r="J43" s="3">
        <v>0</v>
      </c>
      <c r="K43" s="3">
        <v>0</v>
      </c>
      <c r="L43" s="3">
        <v>0</v>
      </c>
      <c r="M43" s="3">
        <v>0</v>
      </c>
      <c r="N43" s="3">
        <v>0</v>
      </c>
      <c r="O43" s="2">
        <v>0</v>
      </c>
    </row>
    <row r="44" spans="1:15" x14ac:dyDescent="0.25">
      <c r="A44" s="1">
        <v>2020</v>
      </c>
      <c r="B44" s="1" t="s">
        <v>15</v>
      </c>
      <c r="C44" s="1">
        <v>6</v>
      </c>
      <c r="D44" s="1" t="s">
        <v>33</v>
      </c>
      <c r="E44" s="1" t="s">
        <v>17</v>
      </c>
      <c r="F44" s="3">
        <v>0</v>
      </c>
      <c r="G44" s="3">
        <v>0</v>
      </c>
      <c r="H44" s="3">
        <v>0</v>
      </c>
      <c r="I44" s="3">
        <v>0</v>
      </c>
      <c r="J44" s="3">
        <v>0</v>
      </c>
      <c r="K44" s="3">
        <v>0</v>
      </c>
      <c r="L44" s="3">
        <v>0</v>
      </c>
      <c r="M44" s="3">
        <v>0</v>
      </c>
      <c r="N44" s="3">
        <v>0</v>
      </c>
      <c r="O44" s="2">
        <v>0</v>
      </c>
    </row>
    <row r="45" spans="1:15" x14ac:dyDescent="0.25">
      <c r="A45" s="1">
        <v>2020</v>
      </c>
      <c r="B45" s="1" t="s">
        <v>15</v>
      </c>
      <c r="C45" s="1">
        <v>6</v>
      </c>
      <c r="D45" s="1" t="s">
        <v>33</v>
      </c>
      <c r="E45" s="1" t="s">
        <v>18</v>
      </c>
      <c r="F45" s="3">
        <v>241</v>
      </c>
      <c r="G45" s="3">
        <v>0</v>
      </c>
      <c r="H45" s="3">
        <v>241</v>
      </c>
      <c r="I45" s="3">
        <v>0</v>
      </c>
      <c r="J45" s="3">
        <v>362</v>
      </c>
      <c r="K45" s="3">
        <v>0</v>
      </c>
      <c r="L45" s="3">
        <v>603</v>
      </c>
      <c r="M45" s="3">
        <v>0</v>
      </c>
      <c r="N45" s="3">
        <v>603</v>
      </c>
      <c r="O45" s="2">
        <v>1E-3</v>
      </c>
    </row>
    <row r="46" spans="1:15" x14ac:dyDescent="0.25">
      <c r="A46" s="1">
        <v>2020</v>
      </c>
      <c r="B46" s="1" t="s">
        <v>15</v>
      </c>
      <c r="C46" s="1">
        <v>6</v>
      </c>
      <c r="D46" s="1" t="s">
        <v>33</v>
      </c>
      <c r="E46" s="1" t="s">
        <v>19</v>
      </c>
      <c r="F46" s="3">
        <v>7895</v>
      </c>
      <c r="G46" s="3">
        <v>0</v>
      </c>
      <c r="H46" s="3">
        <v>7895</v>
      </c>
      <c r="I46" s="3">
        <v>0</v>
      </c>
      <c r="J46" s="3">
        <v>11861</v>
      </c>
      <c r="K46" s="3">
        <v>0</v>
      </c>
      <c r="L46" s="3">
        <v>19756</v>
      </c>
      <c r="M46" s="3">
        <v>0</v>
      </c>
      <c r="N46" s="3">
        <v>19756</v>
      </c>
      <c r="O46" s="2">
        <v>3.27E-2</v>
      </c>
    </row>
    <row r="47" spans="1:15" x14ac:dyDescent="0.25">
      <c r="A47" s="1">
        <v>2020</v>
      </c>
      <c r="B47" s="1" t="s">
        <v>15</v>
      </c>
      <c r="C47" s="1">
        <v>6</v>
      </c>
      <c r="D47" s="1" t="s">
        <v>33</v>
      </c>
      <c r="E47" s="1" t="s">
        <v>20</v>
      </c>
      <c r="F47" s="3">
        <v>0</v>
      </c>
      <c r="G47" s="3">
        <v>0</v>
      </c>
      <c r="H47" s="3">
        <v>0</v>
      </c>
      <c r="I47" s="3">
        <v>0</v>
      </c>
      <c r="J47" s="3">
        <v>0</v>
      </c>
      <c r="K47" s="3">
        <v>0</v>
      </c>
      <c r="L47" s="3">
        <v>0</v>
      </c>
      <c r="M47" s="3">
        <v>0</v>
      </c>
      <c r="N47" s="3">
        <v>0</v>
      </c>
      <c r="O47" s="2">
        <v>0</v>
      </c>
    </row>
    <row r="48" spans="1:15" x14ac:dyDescent="0.25">
      <c r="A48" s="1">
        <v>2020</v>
      </c>
      <c r="B48" s="1" t="s">
        <v>15</v>
      </c>
      <c r="C48" s="1">
        <v>6</v>
      </c>
      <c r="D48" s="1" t="s">
        <v>33</v>
      </c>
      <c r="E48" s="1" t="s">
        <v>21</v>
      </c>
      <c r="F48" s="3">
        <v>10093</v>
      </c>
      <c r="G48" s="3">
        <v>479324</v>
      </c>
      <c r="H48" s="3">
        <v>489417</v>
      </c>
      <c r="I48" s="3">
        <v>0</v>
      </c>
      <c r="J48" s="3">
        <v>15162</v>
      </c>
      <c r="K48" s="3">
        <v>0</v>
      </c>
      <c r="L48" s="3">
        <v>25255</v>
      </c>
      <c r="M48" s="3">
        <v>479324</v>
      </c>
      <c r="N48" s="3">
        <v>504579</v>
      </c>
      <c r="O48" s="2">
        <v>0.83630000000000004</v>
      </c>
    </row>
    <row r="49" spans="1:15" x14ac:dyDescent="0.25">
      <c r="A49" s="1">
        <v>2020</v>
      </c>
      <c r="B49" s="1" t="s">
        <v>15</v>
      </c>
      <c r="C49" s="1">
        <v>6</v>
      </c>
      <c r="D49" s="1" t="s">
        <v>33</v>
      </c>
      <c r="E49" s="1" t="s">
        <v>22</v>
      </c>
      <c r="F49" s="3">
        <v>5683</v>
      </c>
      <c r="G49" s="3">
        <v>0</v>
      </c>
      <c r="H49" s="3">
        <v>5683</v>
      </c>
      <c r="I49" s="3">
        <v>0</v>
      </c>
      <c r="J49" s="3">
        <v>8537</v>
      </c>
      <c r="K49" s="3">
        <v>0</v>
      </c>
      <c r="L49" s="3">
        <v>14220</v>
      </c>
      <c r="M49" s="3">
        <v>0</v>
      </c>
      <c r="N49" s="3">
        <v>14220</v>
      </c>
      <c r="O49" s="2">
        <v>2.3599999999999999E-2</v>
      </c>
    </row>
    <row r="50" spans="1:15" x14ac:dyDescent="0.25">
      <c r="A50" s="1">
        <v>2020</v>
      </c>
      <c r="B50" s="1" t="s">
        <v>15</v>
      </c>
      <c r="C50" s="1">
        <v>6</v>
      </c>
      <c r="D50" s="1" t="s">
        <v>33</v>
      </c>
      <c r="E50" s="1" t="s">
        <v>23</v>
      </c>
      <c r="F50" s="3">
        <v>646</v>
      </c>
      <c r="G50" s="3">
        <v>61815</v>
      </c>
      <c r="H50" s="3">
        <v>62461</v>
      </c>
      <c r="I50" s="3">
        <v>0</v>
      </c>
      <c r="J50" s="3">
        <v>971</v>
      </c>
      <c r="K50" s="3">
        <v>0</v>
      </c>
      <c r="L50" s="3">
        <v>1617</v>
      </c>
      <c r="M50" s="3">
        <v>61815</v>
      </c>
      <c r="N50" s="3">
        <v>63433</v>
      </c>
      <c r="O50" s="2">
        <v>0.1051</v>
      </c>
    </row>
    <row r="51" spans="1:15" x14ac:dyDescent="0.25">
      <c r="A51" s="1">
        <v>2020</v>
      </c>
      <c r="B51" s="1" t="s">
        <v>15</v>
      </c>
      <c r="C51" s="1">
        <v>6</v>
      </c>
      <c r="D51" s="1" t="s">
        <v>33</v>
      </c>
      <c r="E51" s="1" t="s">
        <v>24</v>
      </c>
      <c r="F51" s="3">
        <v>0</v>
      </c>
      <c r="G51" s="3">
        <v>0</v>
      </c>
      <c r="H51" s="3">
        <v>0</v>
      </c>
      <c r="I51" s="3">
        <v>0</v>
      </c>
      <c r="J51" s="3">
        <v>0</v>
      </c>
      <c r="K51" s="3">
        <v>0</v>
      </c>
      <c r="L51" s="3">
        <v>0</v>
      </c>
      <c r="M51" s="3">
        <v>0</v>
      </c>
      <c r="N51" s="3">
        <v>0</v>
      </c>
      <c r="O51" s="2">
        <v>0</v>
      </c>
    </row>
    <row r="52" spans="1:15" x14ac:dyDescent="0.25">
      <c r="A52" s="1">
        <v>2020</v>
      </c>
      <c r="B52" s="1" t="s">
        <v>15</v>
      </c>
      <c r="C52" s="1">
        <v>6</v>
      </c>
      <c r="D52" s="1" t="s">
        <v>33</v>
      </c>
      <c r="E52" s="1" t="s">
        <v>25</v>
      </c>
      <c r="F52" s="3">
        <v>159</v>
      </c>
      <c r="G52" s="3">
        <v>0</v>
      </c>
      <c r="H52" s="3">
        <v>159</v>
      </c>
      <c r="I52" s="3">
        <v>0</v>
      </c>
      <c r="J52" s="3">
        <v>239</v>
      </c>
      <c r="K52" s="3">
        <v>0</v>
      </c>
      <c r="L52" s="3">
        <v>398</v>
      </c>
      <c r="M52" s="3">
        <v>0</v>
      </c>
      <c r="N52" s="3">
        <v>398</v>
      </c>
      <c r="O52" s="2">
        <v>6.9999999999999999E-4</v>
      </c>
    </row>
    <row r="53" spans="1:15" x14ac:dyDescent="0.25">
      <c r="A53" s="1">
        <v>2020</v>
      </c>
      <c r="B53" s="1" t="s">
        <v>15</v>
      </c>
      <c r="C53" s="1">
        <v>6</v>
      </c>
      <c r="D53" s="1" t="s">
        <v>33</v>
      </c>
      <c r="E53" s="1" t="s">
        <v>26</v>
      </c>
      <c r="F53" s="3">
        <v>137</v>
      </c>
      <c r="G53" s="3">
        <v>0</v>
      </c>
      <c r="H53" s="3">
        <v>137</v>
      </c>
      <c r="I53" s="3">
        <v>0</v>
      </c>
      <c r="J53" s="3">
        <v>205</v>
      </c>
      <c r="K53" s="3">
        <v>0</v>
      </c>
      <c r="L53" s="3">
        <v>342</v>
      </c>
      <c r="M53" s="3">
        <v>0</v>
      </c>
      <c r="N53" s="3">
        <v>342</v>
      </c>
      <c r="O53" s="2">
        <v>5.9999999999999995E-4</v>
      </c>
    </row>
    <row r="54" spans="1:15" x14ac:dyDescent="0.25">
      <c r="A54" s="1">
        <v>2020</v>
      </c>
      <c r="B54" s="1" t="s">
        <v>15</v>
      </c>
      <c r="C54" s="1">
        <v>6</v>
      </c>
      <c r="D54" s="1" t="s">
        <v>33</v>
      </c>
      <c r="E54" s="1" t="s">
        <v>27</v>
      </c>
      <c r="F54" s="3">
        <v>0</v>
      </c>
      <c r="G54" s="3">
        <v>0</v>
      </c>
      <c r="H54" s="3">
        <v>0</v>
      </c>
      <c r="I54" s="3">
        <v>0</v>
      </c>
      <c r="J54" s="3">
        <v>0</v>
      </c>
      <c r="K54" s="3">
        <v>0</v>
      </c>
      <c r="L54" s="3">
        <v>0</v>
      </c>
      <c r="M54" s="3">
        <v>0</v>
      </c>
      <c r="N54" s="3">
        <v>0</v>
      </c>
      <c r="O54" s="2">
        <v>0</v>
      </c>
    </row>
    <row r="55" spans="1:15" x14ac:dyDescent="0.25">
      <c r="A55" s="1">
        <v>2020</v>
      </c>
      <c r="B55" s="1" t="s">
        <v>15</v>
      </c>
      <c r="C55" s="1">
        <v>6</v>
      </c>
      <c r="D55" s="1" t="s">
        <v>33</v>
      </c>
      <c r="E55" s="1" t="s">
        <v>28</v>
      </c>
      <c r="F55" s="3">
        <v>0</v>
      </c>
      <c r="G55" s="3">
        <v>0</v>
      </c>
      <c r="H55" s="3">
        <v>0</v>
      </c>
      <c r="I55" s="3">
        <v>0</v>
      </c>
      <c r="J55" s="3">
        <v>0</v>
      </c>
      <c r="K55" s="3">
        <v>0</v>
      </c>
      <c r="L55" s="3">
        <v>0</v>
      </c>
      <c r="M55" s="3">
        <v>0</v>
      </c>
      <c r="N55" s="3">
        <v>0</v>
      </c>
      <c r="O55" s="2">
        <v>0</v>
      </c>
    </row>
    <row r="56" spans="1:15" x14ac:dyDescent="0.25">
      <c r="A56" s="1">
        <v>2020</v>
      </c>
      <c r="B56" s="1" t="s">
        <v>15</v>
      </c>
      <c r="C56" s="1">
        <v>6</v>
      </c>
      <c r="D56" s="1" t="s">
        <v>33</v>
      </c>
      <c r="E56" s="1" t="s">
        <v>29</v>
      </c>
      <c r="F56" s="3">
        <v>5</v>
      </c>
      <c r="G56" s="3">
        <v>0</v>
      </c>
      <c r="H56" s="3">
        <v>5</v>
      </c>
      <c r="I56" s="3">
        <v>0</v>
      </c>
      <c r="J56" s="3">
        <v>7</v>
      </c>
      <c r="K56" s="3">
        <v>0</v>
      </c>
      <c r="L56" s="3">
        <v>12</v>
      </c>
      <c r="M56" s="3">
        <v>0</v>
      </c>
      <c r="N56" s="3">
        <v>12</v>
      </c>
      <c r="O56" s="2">
        <v>0</v>
      </c>
    </row>
    <row r="57" spans="1:15" x14ac:dyDescent="0.25">
      <c r="A57" s="1">
        <v>2020</v>
      </c>
      <c r="B57" s="1" t="s">
        <v>15</v>
      </c>
      <c r="C57" s="1">
        <v>6</v>
      </c>
      <c r="D57" s="1" t="s">
        <v>33</v>
      </c>
      <c r="E57" s="1" t="s">
        <v>30</v>
      </c>
      <c r="F57" s="3">
        <v>0</v>
      </c>
      <c r="G57" s="3">
        <v>0</v>
      </c>
      <c r="H57" s="3">
        <v>0</v>
      </c>
      <c r="I57" s="3">
        <v>0</v>
      </c>
      <c r="J57" s="3">
        <v>0</v>
      </c>
      <c r="K57" s="3">
        <v>0</v>
      </c>
      <c r="L57" s="3">
        <v>0</v>
      </c>
      <c r="M57" s="3">
        <v>0</v>
      </c>
      <c r="N57" s="3">
        <v>0</v>
      </c>
      <c r="O57" s="2">
        <v>0</v>
      </c>
    </row>
    <row r="58" spans="1:15" x14ac:dyDescent="0.25">
      <c r="A58" s="1">
        <v>2020</v>
      </c>
      <c r="B58" s="1" t="s">
        <v>15</v>
      </c>
      <c r="C58" s="1">
        <v>12</v>
      </c>
      <c r="D58" s="1" t="s">
        <v>34</v>
      </c>
      <c r="E58" s="1" t="s">
        <v>17</v>
      </c>
      <c r="F58" s="3">
        <v>0</v>
      </c>
      <c r="G58" s="3">
        <v>0</v>
      </c>
      <c r="H58" s="3">
        <v>0</v>
      </c>
      <c r="I58" s="3">
        <v>0</v>
      </c>
      <c r="J58" s="3">
        <v>0</v>
      </c>
      <c r="K58" s="3">
        <v>0</v>
      </c>
      <c r="L58" s="3">
        <v>0</v>
      </c>
      <c r="M58" s="3">
        <v>0</v>
      </c>
      <c r="N58" s="3">
        <v>0</v>
      </c>
      <c r="O58" s="2">
        <v>0</v>
      </c>
    </row>
    <row r="59" spans="1:15" x14ac:dyDescent="0.25">
      <c r="A59" s="1">
        <v>2020</v>
      </c>
      <c r="B59" s="1" t="s">
        <v>15</v>
      </c>
      <c r="C59" s="1">
        <v>12</v>
      </c>
      <c r="D59" s="1" t="s">
        <v>34</v>
      </c>
      <c r="E59" s="1" t="s">
        <v>18</v>
      </c>
      <c r="F59" s="3">
        <v>34</v>
      </c>
      <c r="G59" s="3">
        <v>0</v>
      </c>
      <c r="H59" s="3">
        <v>34</v>
      </c>
      <c r="I59" s="3">
        <v>0</v>
      </c>
      <c r="J59" s="3">
        <v>0</v>
      </c>
      <c r="K59" s="3">
        <v>0</v>
      </c>
      <c r="L59" s="3">
        <v>34</v>
      </c>
      <c r="M59" s="3">
        <v>0</v>
      </c>
      <c r="N59" s="3">
        <v>34</v>
      </c>
      <c r="O59" s="2">
        <v>4.0000000000000002E-4</v>
      </c>
    </row>
    <row r="60" spans="1:15" x14ac:dyDescent="0.25">
      <c r="A60" s="1">
        <v>2020</v>
      </c>
      <c r="B60" s="1" t="s">
        <v>15</v>
      </c>
      <c r="C60" s="1">
        <v>12</v>
      </c>
      <c r="D60" s="1" t="s">
        <v>34</v>
      </c>
      <c r="E60" s="1" t="s">
        <v>19</v>
      </c>
      <c r="F60" s="3">
        <v>1123</v>
      </c>
      <c r="G60" s="3">
        <v>0</v>
      </c>
      <c r="H60" s="3">
        <v>1123</v>
      </c>
      <c r="I60" s="3">
        <v>0</v>
      </c>
      <c r="J60" s="3">
        <v>0</v>
      </c>
      <c r="K60" s="3">
        <v>0</v>
      </c>
      <c r="L60" s="3">
        <v>1123</v>
      </c>
      <c r="M60" s="3">
        <v>0</v>
      </c>
      <c r="N60" s="3">
        <v>1123</v>
      </c>
      <c r="O60" s="2">
        <v>1.3899999999999999E-2</v>
      </c>
    </row>
    <row r="61" spans="1:15" x14ac:dyDescent="0.25">
      <c r="A61" s="1">
        <v>2020</v>
      </c>
      <c r="B61" s="1" t="s">
        <v>15</v>
      </c>
      <c r="C61" s="1">
        <v>12</v>
      </c>
      <c r="D61" s="1" t="s">
        <v>34</v>
      </c>
      <c r="E61" s="1" t="s">
        <v>20</v>
      </c>
      <c r="F61" s="3">
        <v>0</v>
      </c>
      <c r="G61" s="3">
        <v>0</v>
      </c>
      <c r="H61" s="3">
        <v>0</v>
      </c>
      <c r="I61" s="3">
        <v>0</v>
      </c>
      <c r="J61" s="3">
        <v>0</v>
      </c>
      <c r="K61" s="3">
        <v>0</v>
      </c>
      <c r="L61" s="3">
        <v>0</v>
      </c>
      <c r="M61" s="3">
        <v>0</v>
      </c>
      <c r="N61" s="3">
        <v>0</v>
      </c>
      <c r="O61" s="2">
        <v>0</v>
      </c>
    </row>
    <row r="62" spans="1:15" x14ac:dyDescent="0.25">
      <c r="A62" s="1">
        <v>2020</v>
      </c>
      <c r="B62" s="1" t="s">
        <v>15</v>
      </c>
      <c r="C62" s="1">
        <v>12</v>
      </c>
      <c r="D62" s="1" t="s">
        <v>34</v>
      </c>
      <c r="E62" s="1" t="s">
        <v>21</v>
      </c>
      <c r="F62" s="3">
        <v>1435</v>
      </c>
      <c r="G62" s="3">
        <v>68150</v>
      </c>
      <c r="H62" s="3">
        <v>69585</v>
      </c>
      <c r="I62" s="3">
        <v>0</v>
      </c>
      <c r="J62" s="3">
        <v>0</v>
      </c>
      <c r="K62" s="3">
        <v>0</v>
      </c>
      <c r="L62" s="3">
        <v>1435</v>
      </c>
      <c r="M62" s="3">
        <v>68150</v>
      </c>
      <c r="N62" s="3">
        <v>69585</v>
      </c>
      <c r="O62" s="2">
        <v>0.86480000000000001</v>
      </c>
    </row>
    <row r="63" spans="1:15" x14ac:dyDescent="0.25">
      <c r="A63" s="1">
        <v>2020</v>
      </c>
      <c r="B63" s="1" t="s">
        <v>15</v>
      </c>
      <c r="C63" s="1">
        <v>12</v>
      </c>
      <c r="D63" s="1" t="s">
        <v>34</v>
      </c>
      <c r="E63" s="1" t="s">
        <v>22</v>
      </c>
      <c r="F63" s="3">
        <v>808</v>
      </c>
      <c r="G63" s="3">
        <v>0</v>
      </c>
      <c r="H63" s="3">
        <v>808</v>
      </c>
      <c r="I63" s="3">
        <v>0</v>
      </c>
      <c r="J63" s="3">
        <v>0</v>
      </c>
      <c r="K63" s="3">
        <v>0</v>
      </c>
      <c r="L63" s="3">
        <v>808</v>
      </c>
      <c r="M63" s="3">
        <v>0</v>
      </c>
      <c r="N63" s="3">
        <v>808</v>
      </c>
      <c r="O63" s="2">
        <v>0.01</v>
      </c>
    </row>
    <row r="64" spans="1:15" x14ac:dyDescent="0.25">
      <c r="A64" s="1">
        <v>2020</v>
      </c>
      <c r="B64" s="1" t="s">
        <v>15</v>
      </c>
      <c r="C64" s="1">
        <v>12</v>
      </c>
      <c r="D64" s="1" t="s">
        <v>34</v>
      </c>
      <c r="E64" s="1" t="s">
        <v>23</v>
      </c>
      <c r="F64" s="3">
        <v>92</v>
      </c>
      <c r="G64" s="3">
        <v>8789</v>
      </c>
      <c r="H64" s="3">
        <v>8881</v>
      </c>
      <c r="I64" s="3">
        <v>0</v>
      </c>
      <c r="J64" s="3">
        <v>0</v>
      </c>
      <c r="K64" s="3">
        <v>0</v>
      </c>
      <c r="L64" s="3">
        <v>92</v>
      </c>
      <c r="M64" s="3">
        <v>8789</v>
      </c>
      <c r="N64" s="3">
        <v>8881</v>
      </c>
      <c r="O64" s="2">
        <v>0.1104</v>
      </c>
    </row>
    <row r="65" spans="1:15" x14ac:dyDescent="0.25">
      <c r="A65" s="1">
        <v>2020</v>
      </c>
      <c r="B65" s="1" t="s">
        <v>15</v>
      </c>
      <c r="C65" s="1">
        <v>12</v>
      </c>
      <c r="D65" s="1" t="s">
        <v>34</v>
      </c>
      <c r="E65" s="1" t="s">
        <v>24</v>
      </c>
      <c r="F65" s="3">
        <v>0</v>
      </c>
      <c r="G65" s="3">
        <v>0</v>
      </c>
      <c r="H65" s="3">
        <v>0</v>
      </c>
      <c r="I65" s="3">
        <v>0</v>
      </c>
      <c r="J65" s="3">
        <v>0</v>
      </c>
      <c r="K65" s="3">
        <v>0</v>
      </c>
      <c r="L65" s="3">
        <v>0</v>
      </c>
      <c r="M65" s="3">
        <v>0</v>
      </c>
      <c r="N65" s="3">
        <v>0</v>
      </c>
      <c r="O65" s="2">
        <v>0</v>
      </c>
    </row>
    <row r="66" spans="1:15" x14ac:dyDescent="0.25">
      <c r="A66" s="1">
        <v>2020</v>
      </c>
      <c r="B66" s="1" t="s">
        <v>15</v>
      </c>
      <c r="C66" s="1">
        <v>12</v>
      </c>
      <c r="D66" s="1" t="s">
        <v>34</v>
      </c>
      <c r="E66" s="1" t="s">
        <v>25</v>
      </c>
      <c r="F66" s="3">
        <v>23</v>
      </c>
      <c r="G66" s="3">
        <v>0</v>
      </c>
      <c r="H66" s="3">
        <v>23</v>
      </c>
      <c r="I66" s="3">
        <v>0</v>
      </c>
      <c r="J66" s="3">
        <v>0</v>
      </c>
      <c r="K66" s="3">
        <v>0</v>
      </c>
      <c r="L66" s="3">
        <v>23</v>
      </c>
      <c r="M66" s="3">
        <v>0</v>
      </c>
      <c r="N66" s="3">
        <v>23</v>
      </c>
      <c r="O66" s="2">
        <v>2.9999999999999997E-4</v>
      </c>
    </row>
    <row r="67" spans="1:15" x14ac:dyDescent="0.25">
      <c r="A67" s="1">
        <v>2020</v>
      </c>
      <c r="B67" s="1" t="s">
        <v>15</v>
      </c>
      <c r="C67" s="1">
        <v>12</v>
      </c>
      <c r="D67" s="1" t="s">
        <v>34</v>
      </c>
      <c r="E67" s="1" t="s">
        <v>26</v>
      </c>
      <c r="F67" s="3">
        <v>19</v>
      </c>
      <c r="G67" s="3">
        <v>0</v>
      </c>
      <c r="H67" s="3">
        <v>19</v>
      </c>
      <c r="I67" s="3">
        <v>0</v>
      </c>
      <c r="J67" s="3">
        <v>0</v>
      </c>
      <c r="K67" s="3">
        <v>0</v>
      </c>
      <c r="L67" s="3">
        <v>19</v>
      </c>
      <c r="M67" s="3">
        <v>0</v>
      </c>
      <c r="N67" s="3">
        <v>19</v>
      </c>
      <c r="O67" s="2">
        <v>2.0000000000000001E-4</v>
      </c>
    </row>
    <row r="68" spans="1:15" x14ac:dyDescent="0.25">
      <c r="A68" s="1">
        <v>2020</v>
      </c>
      <c r="B68" s="1" t="s">
        <v>15</v>
      </c>
      <c r="C68" s="1">
        <v>12</v>
      </c>
      <c r="D68" s="1" t="s">
        <v>34</v>
      </c>
      <c r="E68" s="1" t="s">
        <v>27</v>
      </c>
      <c r="F68" s="3">
        <v>0</v>
      </c>
      <c r="G68" s="3">
        <v>0</v>
      </c>
      <c r="H68" s="3">
        <v>0</v>
      </c>
      <c r="I68" s="3">
        <v>0</v>
      </c>
      <c r="J68" s="3">
        <v>0</v>
      </c>
      <c r="K68" s="3">
        <v>0</v>
      </c>
      <c r="L68" s="3">
        <v>0</v>
      </c>
      <c r="M68" s="3">
        <v>0</v>
      </c>
      <c r="N68" s="3">
        <v>0</v>
      </c>
      <c r="O68" s="2">
        <v>0</v>
      </c>
    </row>
    <row r="69" spans="1:15" x14ac:dyDescent="0.25">
      <c r="A69" s="1">
        <v>2020</v>
      </c>
      <c r="B69" s="1" t="s">
        <v>15</v>
      </c>
      <c r="C69" s="1">
        <v>12</v>
      </c>
      <c r="D69" s="1" t="s">
        <v>34</v>
      </c>
      <c r="E69" s="1" t="s">
        <v>28</v>
      </c>
      <c r="F69" s="3">
        <v>0</v>
      </c>
      <c r="G69" s="3">
        <v>0</v>
      </c>
      <c r="H69" s="3">
        <v>0</v>
      </c>
      <c r="I69" s="3">
        <v>0</v>
      </c>
      <c r="J69" s="3">
        <v>0</v>
      </c>
      <c r="K69" s="3">
        <v>0</v>
      </c>
      <c r="L69" s="3">
        <v>0</v>
      </c>
      <c r="M69" s="3">
        <v>0</v>
      </c>
      <c r="N69" s="3">
        <v>0</v>
      </c>
      <c r="O69" s="2">
        <v>0</v>
      </c>
    </row>
    <row r="70" spans="1:15" x14ac:dyDescent="0.25">
      <c r="A70" s="1">
        <v>2020</v>
      </c>
      <c r="B70" s="1" t="s">
        <v>15</v>
      </c>
      <c r="C70" s="1">
        <v>12</v>
      </c>
      <c r="D70" s="1" t="s">
        <v>34</v>
      </c>
      <c r="E70" s="1" t="s">
        <v>29</v>
      </c>
      <c r="F70" s="3">
        <v>1</v>
      </c>
      <c r="G70" s="3">
        <v>0</v>
      </c>
      <c r="H70" s="3">
        <v>1</v>
      </c>
      <c r="I70" s="3">
        <v>0</v>
      </c>
      <c r="J70" s="3">
        <v>0</v>
      </c>
      <c r="K70" s="3">
        <v>0</v>
      </c>
      <c r="L70" s="3">
        <v>1</v>
      </c>
      <c r="M70" s="3">
        <v>0</v>
      </c>
      <c r="N70" s="3">
        <v>1</v>
      </c>
      <c r="O70" s="2">
        <v>0</v>
      </c>
    </row>
    <row r="71" spans="1:15" x14ac:dyDescent="0.25">
      <c r="A71" s="1">
        <v>2020</v>
      </c>
      <c r="B71" s="1" t="s">
        <v>15</v>
      </c>
      <c r="C71" s="1">
        <v>12</v>
      </c>
      <c r="D71" s="1" t="s">
        <v>34</v>
      </c>
      <c r="E71" s="1" t="s">
        <v>30</v>
      </c>
      <c r="F71" s="3">
        <v>0</v>
      </c>
      <c r="G71" s="3">
        <v>0</v>
      </c>
      <c r="H71" s="3">
        <v>0</v>
      </c>
      <c r="I71" s="3">
        <v>0</v>
      </c>
      <c r="J71" s="3">
        <v>0</v>
      </c>
      <c r="K71" s="3">
        <v>0</v>
      </c>
      <c r="L71" s="3">
        <v>0</v>
      </c>
      <c r="M71" s="3">
        <v>0</v>
      </c>
      <c r="N71" s="3">
        <v>0</v>
      </c>
      <c r="O71" s="2">
        <v>0</v>
      </c>
    </row>
    <row r="72" spans="1:15" x14ac:dyDescent="0.25">
      <c r="A72" s="1">
        <v>2020</v>
      </c>
      <c r="B72" s="1" t="s">
        <v>15</v>
      </c>
      <c r="C72" s="1">
        <v>18</v>
      </c>
      <c r="D72" s="1" t="s">
        <v>35</v>
      </c>
      <c r="E72" s="1" t="s">
        <v>17</v>
      </c>
      <c r="F72" s="3">
        <v>0</v>
      </c>
      <c r="G72" s="3">
        <v>0</v>
      </c>
      <c r="H72" s="3">
        <v>0</v>
      </c>
      <c r="I72" s="3">
        <v>0</v>
      </c>
      <c r="J72" s="3">
        <v>0</v>
      </c>
      <c r="K72" s="3">
        <v>0</v>
      </c>
      <c r="L72" s="3">
        <v>0</v>
      </c>
      <c r="M72" s="3">
        <v>0</v>
      </c>
      <c r="N72" s="3">
        <v>0</v>
      </c>
      <c r="O72" s="2">
        <v>0</v>
      </c>
    </row>
    <row r="73" spans="1:15" x14ac:dyDescent="0.25">
      <c r="A73" s="1">
        <v>2020</v>
      </c>
      <c r="B73" s="1" t="s">
        <v>15</v>
      </c>
      <c r="C73" s="1">
        <v>18</v>
      </c>
      <c r="D73" s="1" t="s">
        <v>35</v>
      </c>
      <c r="E73" s="1" t="s">
        <v>18</v>
      </c>
      <c r="F73" s="3">
        <v>80</v>
      </c>
      <c r="G73" s="3">
        <v>0</v>
      </c>
      <c r="H73" s="3">
        <v>80</v>
      </c>
      <c r="I73" s="3">
        <v>0</v>
      </c>
      <c r="J73" s="3">
        <v>0</v>
      </c>
      <c r="K73" s="3">
        <v>0</v>
      </c>
      <c r="L73" s="3">
        <v>80</v>
      </c>
      <c r="M73" s="3">
        <v>0</v>
      </c>
      <c r="N73" s="3">
        <v>80</v>
      </c>
      <c r="O73" s="2">
        <v>2.9999999999999997E-4</v>
      </c>
    </row>
    <row r="74" spans="1:15" x14ac:dyDescent="0.25">
      <c r="A74" s="1">
        <v>2020</v>
      </c>
      <c r="B74" s="1" t="s">
        <v>15</v>
      </c>
      <c r="C74" s="1">
        <v>18</v>
      </c>
      <c r="D74" s="1" t="s">
        <v>35</v>
      </c>
      <c r="E74" s="1" t="s">
        <v>19</v>
      </c>
      <c r="F74" s="3">
        <v>2621</v>
      </c>
      <c r="G74" s="3">
        <v>0</v>
      </c>
      <c r="H74" s="3">
        <v>2621</v>
      </c>
      <c r="I74" s="3">
        <v>0</v>
      </c>
      <c r="J74" s="3">
        <v>0</v>
      </c>
      <c r="K74" s="3">
        <v>37303</v>
      </c>
      <c r="L74" s="3">
        <v>2621</v>
      </c>
      <c r="M74" s="3">
        <v>37303</v>
      </c>
      <c r="N74" s="3">
        <v>39924</v>
      </c>
      <c r="O74" s="2">
        <v>0.15049999999999999</v>
      </c>
    </row>
    <row r="75" spans="1:15" x14ac:dyDescent="0.25">
      <c r="A75" s="1">
        <v>2020</v>
      </c>
      <c r="B75" s="1" t="s">
        <v>15</v>
      </c>
      <c r="C75" s="1">
        <v>18</v>
      </c>
      <c r="D75" s="1" t="s">
        <v>35</v>
      </c>
      <c r="E75" s="1" t="s">
        <v>20</v>
      </c>
      <c r="F75" s="3">
        <v>0</v>
      </c>
      <c r="G75" s="3">
        <v>0</v>
      </c>
      <c r="H75" s="3">
        <v>0</v>
      </c>
      <c r="I75" s="3">
        <v>0</v>
      </c>
      <c r="J75" s="3">
        <v>0</v>
      </c>
      <c r="K75" s="3">
        <v>0</v>
      </c>
      <c r="L75" s="3">
        <v>0</v>
      </c>
      <c r="M75" s="3">
        <v>0</v>
      </c>
      <c r="N75" s="3">
        <v>0</v>
      </c>
      <c r="O75" s="2">
        <v>0</v>
      </c>
    </row>
    <row r="76" spans="1:15" x14ac:dyDescent="0.25">
      <c r="A76" s="1">
        <v>2020</v>
      </c>
      <c r="B76" s="1" t="s">
        <v>15</v>
      </c>
      <c r="C76" s="1">
        <v>18</v>
      </c>
      <c r="D76" s="1" t="s">
        <v>35</v>
      </c>
      <c r="E76" s="1" t="s">
        <v>21</v>
      </c>
      <c r="F76" s="3">
        <v>3351</v>
      </c>
      <c r="G76" s="3">
        <v>159139</v>
      </c>
      <c r="H76" s="3">
        <v>162490</v>
      </c>
      <c r="I76" s="3">
        <v>0</v>
      </c>
      <c r="J76" s="3">
        <v>0</v>
      </c>
      <c r="K76" s="3">
        <v>39986</v>
      </c>
      <c r="L76" s="3">
        <v>3351</v>
      </c>
      <c r="M76" s="3">
        <v>199125</v>
      </c>
      <c r="N76" s="3">
        <v>202476</v>
      </c>
      <c r="O76" s="2">
        <v>0.76339999999999997</v>
      </c>
    </row>
    <row r="77" spans="1:15" x14ac:dyDescent="0.25">
      <c r="A77" s="1">
        <v>2020</v>
      </c>
      <c r="B77" s="1" t="s">
        <v>15</v>
      </c>
      <c r="C77" s="1">
        <v>18</v>
      </c>
      <c r="D77" s="1" t="s">
        <v>35</v>
      </c>
      <c r="E77" s="1" t="s">
        <v>22</v>
      </c>
      <c r="F77" s="3">
        <v>1887</v>
      </c>
      <c r="G77" s="3">
        <v>0</v>
      </c>
      <c r="H77" s="3">
        <v>1887</v>
      </c>
      <c r="I77" s="3">
        <v>0</v>
      </c>
      <c r="J77" s="3">
        <v>0</v>
      </c>
      <c r="K77" s="3">
        <v>0</v>
      </c>
      <c r="L77" s="3">
        <v>1887</v>
      </c>
      <c r="M77" s="3">
        <v>0</v>
      </c>
      <c r="N77" s="3">
        <v>1887</v>
      </c>
      <c r="O77" s="2">
        <v>7.1000000000000004E-3</v>
      </c>
    </row>
    <row r="78" spans="1:15" x14ac:dyDescent="0.25">
      <c r="A78" s="1">
        <v>2020</v>
      </c>
      <c r="B78" s="1" t="s">
        <v>15</v>
      </c>
      <c r="C78" s="1">
        <v>18</v>
      </c>
      <c r="D78" s="1" t="s">
        <v>35</v>
      </c>
      <c r="E78" s="1" t="s">
        <v>23</v>
      </c>
      <c r="F78" s="3">
        <v>215</v>
      </c>
      <c r="G78" s="3">
        <v>20523</v>
      </c>
      <c r="H78" s="3">
        <v>20738</v>
      </c>
      <c r="I78" s="3">
        <v>0</v>
      </c>
      <c r="J78" s="3">
        <v>0</v>
      </c>
      <c r="K78" s="3">
        <v>0</v>
      </c>
      <c r="L78" s="3">
        <v>215</v>
      </c>
      <c r="M78" s="3">
        <v>20523</v>
      </c>
      <c r="N78" s="3">
        <v>20738</v>
      </c>
      <c r="O78" s="2">
        <v>7.8200000000000006E-2</v>
      </c>
    </row>
    <row r="79" spans="1:15" x14ac:dyDescent="0.25">
      <c r="A79" s="1">
        <v>2020</v>
      </c>
      <c r="B79" s="1" t="s">
        <v>15</v>
      </c>
      <c r="C79" s="1">
        <v>18</v>
      </c>
      <c r="D79" s="1" t="s">
        <v>35</v>
      </c>
      <c r="E79" s="1" t="s">
        <v>24</v>
      </c>
      <c r="F79" s="3">
        <v>0</v>
      </c>
      <c r="G79" s="3">
        <v>0</v>
      </c>
      <c r="H79" s="3">
        <v>0</v>
      </c>
      <c r="I79" s="3">
        <v>0</v>
      </c>
      <c r="J79" s="3">
        <v>0</v>
      </c>
      <c r="K79" s="3">
        <v>0</v>
      </c>
      <c r="L79" s="3">
        <v>0</v>
      </c>
      <c r="M79" s="3">
        <v>0</v>
      </c>
      <c r="N79" s="3">
        <v>0</v>
      </c>
      <c r="O79" s="2">
        <v>0</v>
      </c>
    </row>
    <row r="80" spans="1:15" x14ac:dyDescent="0.25">
      <c r="A80" s="1">
        <v>2020</v>
      </c>
      <c r="B80" s="1" t="s">
        <v>15</v>
      </c>
      <c r="C80" s="1">
        <v>18</v>
      </c>
      <c r="D80" s="1" t="s">
        <v>35</v>
      </c>
      <c r="E80" s="1" t="s">
        <v>25</v>
      </c>
      <c r="F80" s="3">
        <v>53</v>
      </c>
      <c r="G80" s="3">
        <v>0</v>
      </c>
      <c r="H80" s="3">
        <v>53</v>
      </c>
      <c r="I80" s="3">
        <v>0</v>
      </c>
      <c r="J80" s="3">
        <v>0</v>
      </c>
      <c r="K80" s="3">
        <v>0</v>
      </c>
      <c r="L80" s="3">
        <v>53</v>
      </c>
      <c r="M80" s="3">
        <v>0</v>
      </c>
      <c r="N80" s="3">
        <v>53</v>
      </c>
      <c r="O80" s="2">
        <v>2.0000000000000001E-4</v>
      </c>
    </row>
    <row r="81" spans="1:15" x14ac:dyDescent="0.25">
      <c r="A81" s="1">
        <v>2020</v>
      </c>
      <c r="B81" s="1" t="s">
        <v>15</v>
      </c>
      <c r="C81" s="1">
        <v>18</v>
      </c>
      <c r="D81" s="1" t="s">
        <v>35</v>
      </c>
      <c r="E81" s="1" t="s">
        <v>26</v>
      </c>
      <c r="F81" s="3">
        <v>45</v>
      </c>
      <c r="G81" s="3">
        <v>0</v>
      </c>
      <c r="H81" s="3">
        <v>45</v>
      </c>
      <c r="I81" s="3">
        <v>0</v>
      </c>
      <c r="J81" s="3">
        <v>0</v>
      </c>
      <c r="K81" s="3">
        <v>42</v>
      </c>
      <c r="L81" s="3">
        <v>45</v>
      </c>
      <c r="M81" s="3">
        <v>42</v>
      </c>
      <c r="N81" s="3">
        <v>88</v>
      </c>
      <c r="O81" s="2">
        <v>2.9999999999999997E-4</v>
      </c>
    </row>
    <row r="82" spans="1:15" x14ac:dyDescent="0.25">
      <c r="A82" s="1">
        <v>2020</v>
      </c>
      <c r="B82" s="1" t="s">
        <v>15</v>
      </c>
      <c r="C82" s="1">
        <v>18</v>
      </c>
      <c r="D82" s="1" t="s">
        <v>35</v>
      </c>
      <c r="E82" s="1" t="s">
        <v>27</v>
      </c>
      <c r="F82" s="3">
        <v>0</v>
      </c>
      <c r="G82" s="3">
        <v>0</v>
      </c>
      <c r="H82" s="3">
        <v>0</v>
      </c>
      <c r="I82" s="3">
        <v>0</v>
      </c>
      <c r="J82" s="3">
        <v>0</v>
      </c>
      <c r="K82" s="3">
        <v>0</v>
      </c>
      <c r="L82" s="3">
        <v>0</v>
      </c>
      <c r="M82" s="3">
        <v>0</v>
      </c>
      <c r="N82" s="3">
        <v>0</v>
      </c>
      <c r="O82" s="2">
        <v>0</v>
      </c>
    </row>
    <row r="83" spans="1:15" x14ac:dyDescent="0.25">
      <c r="A83" s="1">
        <v>2020</v>
      </c>
      <c r="B83" s="1" t="s">
        <v>15</v>
      </c>
      <c r="C83" s="1">
        <v>18</v>
      </c>
      <c r="D83" s="1" t="s">
        <v>35</v>
      </c>
      <c r="E83" s="1" t="s">
        <v>28</v>
      </c>
      <c r="F83" s="3">
        <v>0</v>
      </c>
      <c r="G83" s="3">
        <v>0</v>
      </c>
      <c r="H83" s="3">
        <v>0</v>
      </c>
      <c r="I83" s="3">
        <v>0</v>
      </c>
      <c r="J83" s="3">
        <v>0</v>
      </c>
      <c r="K83" s="3">
        <v>0</v>
      </c>
      <c r="L83" s="3">
        <v>0</v>
      </c>
      <c r="M83" s="3">
        <v>0</v>
      </c>
      <c r="N83" s="3">
        <v>0</v>
      </c>
      <c r="O83" s="2">
        <v>0</v>
      </c>
    </row>
    <row r="84" spans="1:15" x14ac:dyDescent="0.25">
      <c r="A84" s="1">
        <v>2020</v>
      </c>
      <c r="B84" s="1" t="s">
        <v>15</v>
      </c>
      <c r="C84" s="1">
        <v>18</v>
      </c>
      <c r="D84" s="1" t="s">
        <v>35</v>
      </c>
      <c r="E84" s="1" t="s">
        <v>29</v>
      </c>
      <c r="F84" s="3">
        <v>2</v>
      </c>
      <c r="G84" s="3">
        <v>0</v>
      </c>
      <c r="H84" s="3">
        <v>2</v>
      </c>
      <c r="I84" s="3">
        <v>0</v>
      </c>
      <c r="J84" s="3">
        <v>0</v>
      </c>
      <c r="K84" s="3">
        <v>0</v>
      </c>
      <c r="L84" s="3">
        <v>2</v>
      </c>
      <c r="M84" s="3">
        <v>0</v>
      </c>
      <c r="N84" s="3">
        <v>2</v>
      </c>
      <c r="O84" s="2">
        <v>0</v>
      </c>
    </row>
    <row r="85" spans="1:15" x14ac:dyDescent="0.25">
      <c r="A85" s="1">
        <v>2020</v>
      </c>
      <c r="B85" s="1" t="s">
        <v>15</v>
      </c>
      <c r="C85" s="1">
        <v>18</v>
      </c>
      <c r="D85" s="1" t="s">
        <v>35</v>
      </c>
      <c r="E85" s="1" t="s">
        <v>30</v>
      </c>
      <c r="F85" s="3">
        <v>0</v>
      </c>
      <c r="G85" s="3">
        <v>0</v>
      </c>
      <c r="H85" s="3">
        <v>0</v>
      </c>
      <c r="I85" s="3">
        <v>0</v>
      </c>
      <c r="J85" s="3">
        <v>0</v>
      </c>
      <c r="K85" s="3">
        <v>0</v>
      </c>
      <c r="L85" s="3">
        <v>0</v>
      </c>
      <c r="M85" s="3">
        <v>0</v>
      </c>
      <c r="N85" s="3">
        <v>0</v>
      </c>
      <c r="O85" s="2">
        <v>0</v>
      </c>
    </row>
    <row r="86" spans="1:15" x14ac:dyDescent="0.25">
      <c r="A86" s="1">
        <v>2020</v>
      </c>
      <c r="B86" s="1" t="s">
        <v>15</v>
      </c>
      <c r="C86" s="1">
        <v>19</v>
      </c>
      <c r="D86" s="1" t="s">
        <v>36</v>
      </c>
      <c r="E86" s="1" t="s">
        <v>17</v>
      </c>
      <c r="F86" s="3">
        <v>0</v>
      </c>
      <c r="G86" s="3">
        <v>0</v>
      </c>
      <c r="H86" s="3">
        <v>0</v>
      </c>
      <c r="I86" s="3">
        <v>0</v>
      </c>
      <c r="J86" s="3">
        <v>0</v>
      </c>
      <c r="K86" s="3">
        <v>0</v>
      </c>
      <c r="L86" s="3">
        <v>0</v>
      </c>
      <c r="M86" s="3">
        <v>0</v>
      </c>
      <c r="N86" s="3">
        <v>0</v>
      </c>
      <c r="O86" s="2">
        <v>0</v>
      </c>
    </row>
    <row r="87" spans="1:15" x14ac:dyDescent="0.25">
      <c r="A87" s="1">
        <v>2020</v>
      </c>
      <c r="B87" s="1" t="s">
        <v>15</v>
      </c>
      <c r="C87" s="1">
        <v>19</v>
      </c>
      <c r="D87" s="1" t="s">
        <v>36</v>
      </c>
      <c r="E87" s="1" t="s">
        <v>18</v>
      </c>
      <c r="F87" s="3">
        <v>0</v>
      </c>
      <c r="G87" s="3">
        <v>0</v>
      </c>
      <c r="H87" s="3">
        <v>0</v>
      </c>
      <c r="I87" s="3">
        <v>0</v>
      </c>
      <c r="J87" s="3">
        <v>0</v>
      </c>
      <c r="K87" s="3">
        <v>0</v>
      </c>
      <c r="L87" s="3">
        <v>0</v>
      </c>
      <c r="M87" s="3">
        <v>0</v>
      </c>
      <c r="N87" s="3">
        <v>0</v>
      </c>
      <c r="O87" s="2">
        <v>0</v>
      </c>
    </row>
    <row r="88" spans="1:15" x14ac:dyDescent="0.25">
      <c r="A88" s="1">
        <v>2020</v>
      </c>
      <c r="B88" s="1" t="s">
        <v>15</v>
      </c>
      <c r="C88" s="1">
        <v>19</v>
      </c>
      <c r="D88" s="1" t="s">
        <v>36</v>
      </c>
      <c r="E88" s="1" t="s">
        <v>19</v>
      </c>
      <c r="F88" s="3">
        <v>0</v>
      </c>
      <c r="G88" s="3">
        <v>0</v>
      </c>
      <c r="H88" s="3">
        <v>0</v>
      </c>
      <c r="I88" s="3">
        <v>0</v>
      </c>
      <c r="J88" s="3">
        <v>0</v>
      </c>
      <c r="K88" s="3">
        <v>0</v>
      </c>
      <c r="L88" s="3">
        <v>0</v>
      </c>
      <c r="M88" s="3">
        <v>0</v>
      </c>
      <c r="N88" s="3">
        <v>0</v>
      </c>
      <c r="O88" s="2">
        <v>0</v>
      </c>
    </row>
    <row r="89" spans="1:15" x14ac:dyDescent="0.25">
      <c r="A89" s="1">
        <v>2020</v>
      </c>
      <c r="B89" s="1" t="s">
        <v>15</v>
      </c>
      <c r="C89" s="1">
        <v>19</v>
      </c>
      <c r="D89" s="1" t="s">
        <v>36</v>
      </c>
      <c r="E89" s="1" t="s">
        <v>20</v>
      </c>
      <c r="F89" s="3">
        <v>0</v>
      </c>
      <c r="G89" s="3">
        <v>0</v>
      </c>
      <c r="H89" s="3">
        <v>0</v>
      </c>
      <c r="I89" s="3">
        <v>0</v>
      </c>
      <c r="J89" s="3">
        <v>0</v>
      </c>
      <c r="K89" s="3">
        <v>0</v>
      </c>
      <c r="L89" s="3">
        <v>0</v>
      </c>
      <c r="M89" s="3">
        <v>0</v>
      </c>
      <c r="N89" s="3">
        <v>0</v>
      </c>
      <c r="O89" s="2">
        <v>0</v>
      </c>
    </row>
    <row r="90" spans="1:15" x14ac:dyDescent="0.25">
      <c r="A90" s="1">
        <v>2020</v>
      </c>
      <c r="B90" s="1" t="s">
        <v>15</v>
      </c>
      <c r="C90" s="1">
        <v>19</v>
      </c>
      <c r="D90" s="1" t="s">
        <v>36</v>
      </c>
      <c r="E90" s="1" t="s">
        <v>21</v>
      </c>
      <c r="F90" s="3">
        <v>0</v>
      </c>
      <c r="G90" s="3">
        <v>0</v>
      </c>
      <c r="H90" s="3">
        <v>0</v>
      </c>
      <c r="I90" s="3">
        <v>0</v>
      </c>
      <c r="J90" s="3">
        <v>0</v>
      </c>
      <c r="K90" s="3">
        <v>1663395</v>
      </c>
      <c r="L90" s="3">
        <v>0</v>
      </c>
      <c r="M90" s="3">
        <v>1663395</v>
      </c>
      <c r="N90" s="3">
        <v>1663395</v>
      </c>
      <c r="O90" s="2">
        <v>0.99980000000000002</v>
      </c>
    </row>
    <row r="91" spans="1:15" x14ac:dyDescent="0.25">
      <c r="A91" s="1">
        <v>2020</v>
      </c>
      <c r="B91" s="1" t="s">
        <v>15</v>
      </c>
      <c r="C91" s="1">
        <v>19</v>
      </c>
      <c r="D91" s="1" t="s">
        <v>36</v>
      </c>
      <c r="E91" s="1" t="s">
        <v>22</v>
      </c>
      <c r="F91" s="3">
        <v>0</v>
      </c>
      <c r="G91" s="3">
        <v>0</v>
      </c>
      <c r="H91" s="3">
        <v>0</v>
      </c>
      <c r="I91" s="3">
        <v>0</v>
      </c>
      <c r="J91" s="3">
        <v>0</v>
      </c>
      <c r="K91" s="3">
        <v>0</v>
      </c>
      <c r="L91" s="3">
        <v>0</v>
      </c>
      <c r="M91" s="3">
        <v>0</v>
      </c>
      <c r="N91" s="3">
        <v>0</v>
      </c>
      <c r="O91" s="2">
        <v>0</v>
      </c>
    </row>
    <row r="92" spans="1:15" x14ac:dyDescent="0.25">
      <c r="A92" s="1">
        <v>2020</v>
      </c>
      <c r="B92" s="1" t="s">
        <v>15</v>
      </c>
      <c r="C92" s="1">
        <v>19</v>
      </c>
      <c r="D92" s="1" t="s">
        <v>36</v>
      </c>
      <c r="E92" s="1" t="s">
        <v>23</v>
      </c>
      <c r="F92" s="3">
        <v>0</v>
      </c>
      <c r="G92" s="3">
        <v>0</v>
      </c>
      <c r="H92" s="3">
        <v>0</v>
      </c>
      <c r="I92" s="3">
        <v>0</v>
      </c>
      <c r="J92" s="3">
        <v>0</v>
      </c>
      <c r="K92" s="3">
        <v>0</v>
      </c>
      <c r="L92" s="3">
        <v>0</v>
      </c>
      <c r="M92" s="3">
        <v>0</v>
      </c>
      <c r="N92" s="3">
        <v>0</v>
      </c>
      <c r="O92" s="2">
        <v>0</v>
      </c>
    </row>
    <row r="93" spans="1:15" x14ac:dyDescent="0.25">
      <c r="A93" s="1">
        <v>2020</v>
      </c>
      <c r="B93" s="1" t="s">
        <v>15</v>
      </c>
      <c r="C93" s="1">
        <v>19</v>
      </c>
      <c r="D93" s="1" t="s">
        <v>36</v>
      </c>
      <c r="E93" s="1" t="s">
        <v>24</v>
      </c>
      <c r="F93" s="3">
        <v>0</v>
      </c>
      <c r="G93" s="3">
        <v>0</v>
      </c>
      <c r="H93" s="3">
        <v>0</v>
      </c>
      <c r="I93" s="3">
        <v>0</v>
      </c>
      <c r="J93" s="3">
        <v>0</v>
      </c>
      <c r="K93" s="3">
        <v>0</v>
      </c>
      <c r="L93" s="3">
        <v>0</v>
      </c>
      <c r="M93" s="3">
        <v>0</v>
      </c>
      <c r="N93" s="3">
        <v>0</v>
      </c>
      <c r="O93" s="2">
        <v>0</v>
      </c>
    </row>
    <row r="94" spans="1:15" x14ac:dyDescent="0.25">
      <c r="A94" s="1">
        <v>2020</v>
      </c>
      <c r="B94" s="1" t="s">
        <v>15</v>
      </c>
      <c r="C94" s="1">
        <v>19</v>
      </c>
      <c r="D94" s="1" t="s">
        <v>36</v>
      </c>
      <c r="E94" s="1" t="s">
        <v>25</v>
      </c>
      <c r="F94" s="3">
        <v>0</v>
      </c>
      <c r="G94" s="3">
        <v>0</v>
      </c>
      <c r="H94" s="3">
        <v>0</v>
      </c>
      <c r="I94" s="3">
        <v>0</v>
      </c>
      <c r="J94" s="3">
        <v>0</v>
      </c>
      <c r="K94" s="3">
        <v>0</v>
      </c>
      <c r="L94" s="3">
        <v>0</v>
      </c>
      <c r="M94" s="3">
        <v>0</v>
      </c>
      <c r="N94" s="3">
        <v>0</v>
      </c>
      <c r="O94" s="2">
        <v>0</v>
      </c>
    </row>
    <row r="95" spans="1:15" x14ac:dyDescent="0.25">
      <c r="A95" s="1">
        <v>2020</v>
      </c>
      <c r="B95" s="1" t="s">
        <v>15</v>
      </c>
      <c r="C95" s="1">
        <v>19</v>
      </c>
      <c r="D95" s="1" t="s">
        <v>36</v>
      </c>
      <c r="E95" s="1" t="s">
        <v>26</v>
      </c>
      <c r="F95" s="3">
        <v>0</v>
      </c>
      <c r="G95" s="3">
        <v>0</v>
      </c>
      <c r="H95" s="3">
        <v>0</v>
      </c>
      <c r="I95" s="3">
        <v>0</v>
      </c>
      <c r="J95" s="3">
        <v>0</v>
      </c>
      <c r="K95" s="3">
        <v>24</v>
      </c>
      <c r="L95" s="3">
        <v>0</v>
      </c>
      <c r="M95" s="3">
        <v>24</v>
      </c>
      <c r="N95" s="3">
        <v>24</v>
      </c>
      <c r="O95" s="2">
        <v>0</v>
      </c>
    </row>
    <row r="96" spans="1:15" x14ac:dyDescent="0.25">
      <c r="A96" s="1">
        <v>2020</v>
      </c>
      <c r="B96" s="1" t="s">
        <v>15</v>
      </c>
      <c r="C96" s="1">
        <v>19</v>
      </c>
      <c r="D96" s="1" t="s">
        <v>36</v>
      </c>
      <c r="E96" s="1" t="s">
        <v>27</v>
      </c>
      <c r="F96" s="3">
        <v>0</v>
      </c>
      <c r="G96" s="3">
        <v>0</v>
      </c>
      <c r="H96" s="3">
        <v>0</v>
      </c>
      <c r="I96" s="3">
        <v>0</v>
      </c>
      <c r="J96" s="3">
        <v>0</v>
      </c>
      <c r="K96" s="3">
        <v>0</v>
      </c>
      <c r="L96" s="3">
        <v>0</v>
      </c>
      <c r="M96" s="3">
        <v>0</v>
      </c>
      <c r="N96" s="3">
        <v>0</v>
      </c>
      <c r="O96" s="2">
        <v>0</v>
      </c>
    </row>
    <row r="97" spans="1:15" x14ac:dyDescent="0.25">
      <c r="A97" s="1">
        <v>2020</v>
      </c>
      <c r="B97" s="1" t="s">
        <v>15</v>
      </c>
      <c r="C97" s="1">
        <v>19</v>
      </c>
      <c r="D97" s="1" t="s">
        <v>36</v>
      </c>
      <c r="E97" s="1" t="s">
        <v>28</v>
      </c>
      <c r="F97" s="3">
        <v>0</v>
      </c>
      <c r="G97" s="3">
        <v>0</v>
      </c>
      <c r="H97" s="3">
        <v>0</v>
      </c>
      <c r="I97" s="3">
        <v>0</v>
      </c>
      <c r="J97" s="3">
        <v>0</v>
      </c>
      <c r="K97" s="3">
        <v>0</v>
      </c>
      <c r="L97" s="3">
        <v>0</v>
      </c>
      <c r="M97" s="3">
        <v>0</v>
      </c>
      <c r="N97" s="3">
        <v>0</v>
      </c>
      <c r="O97" s="2">
        <v>0</v>
      </c>
    </row>
    <row r="98" spans="1:15" x14ac:dyDescent="0.25">
      <c r="A98" s="1">
        <v>2020</v>
      </c>
      <c r="B98" s="1" t="s">
        <v>15</v>
      </c>
      <c r="C98" s="1">
        <v>19</v>
      </c>
      <c r="D98" s="1" t="s">
        <v>36</v>
      </c>
      <c r="E98" s="1" t="s">
        <v>29</v>
      </c>
      <c r="F98" s="3">
        <v>0</v>
      </c>
      <c r="G98" s="3">
        <v>0</v>
      </c>
      <c r="H98" s="3">
        <v>0</v>
      </c>
      <c r="I98" s="3">
        <v>0</v>
      </c>
      <c r="J98" s="3">
        <v>0</v>
      </c>
      <c r="K98" s="3">
        <v>0</v>
      </c>
      <c r="L98" s="3">
        <v>0</v>
      </c>
      <c r="M98" s="3">
        <v>0</v>
      </c>
      <c r="N98" s="3">
        <v>0</v>
      </c>
      <c r="O98" s="2">
        <v>0</v>
      </c>
    </row>
    <row r="99" spans="1:15" x14ac:dyDescent="0.25">
      <c r="A99" s="1">
        <v>2020</v>
      </c>
      <c r="B99" s="1" t="s">
        <v>15</v>
      </c>
      <c r="C99" s="1">
        <v>19</v>
      </c>
      <c r="D99" s="1" t="s">
        <v>36</v>
      </c>
      <c r="E99" s="1" t="s">
        <v>30</v>
      </c>
      <c r="F99" s="3">
        <v>0</v>
      </c>
      <c r="G99" s="3">
        <v>0</v>
      </c>
      <c r="H99" s="3">
        <v>0</v>
      </c>
      <c r="I99" s="3">
        <v>0</v>
      </c>
      <c r="J99" s="3">
        <v>0</v>
      </c>
      <c r="K99" s="3">
        <v>327</v>
      </c>
      <c r="L99" s="3">
        <v>0</v>
      </c>
      <c r="M99" s="3">
        <v>327</v>
      </c>
      <c r="N99" s="3">
        <v>327</v>
      </c>
      <c r="O99" s="2">
        <v>2.0000000000000001E-4</v>
      </c>
    </row>
    <row r="100" spans="1:15" x14ac:dyDescent="0.25">
      <c r="A100" s="1">
        <v>2020</v>
      </c>
      <c r="B100" s="1" t="s">
        <v>15</v>
      </c>
      <c r="C100" s="1">
        <v>20</v>
      </c>
      <c r="D100" s="1" t="s">
        <v>37</v>
      </c>
      <c r="E100" s="1" t="s">
        <v>17</v>
      </c>
      <c r="F100" s="3">
        <v>0</v>
      </c>
      <c r="G100" s="3">
        <v>0</v>
      </c>
      <c r="H100" s="3">
        <v>0</v>
      </c>
      <c r="I100" s="3">
        <v>0</v>
      </c>
      <c r="J100" s="3">
        <v>0</v>
      </c>
      <c r="K100" s="3">
        <v>0</v>
      </c>
      <c r="L100" s="3">
        <v>0</v>
      </c>
      <c r="M100" s="3">
        <v>0</v>
      </c>
      <c r="N100" s="3">
        <v>0</v>
      </c>
      <c r="O100" s="2">
        <v>0</v>
      </c>
    </row>
    <row r="101" spans="1:15" x14ac:dyDescent="0.25">
      <c r="A101" s="1">
        <v>2020</v>
      </c>
      <c r="B101" s="1" t="s">
        <v>15</v>
      </c>
      <c r="C101" s="1">
        <v>20</v>
      </c>
      <c r="D101" s="1" t="s">
        <v>37</v>
      </c>
      <c r="E101" s="1" t="s">
        <v>18</v>
      </c>
      <c r="F101" s="3">
        <v>56</v>
      </c>
      <c r="G101" s="3">
        <v>0</v>
      </c>
      <c r="H101" s="3">
        <v>56</v>
      </c>
      <c r="I101" s="3">
        <v>0</v>
      </c>
      <c r="J101" s="3">
        <v>85</v>
      </c>
      <c r="K101" s="3">
        <v>0</v>
      </c>
      <c r="L101" s="3">
        <v>141</v>
      </c>
      <c r="M101" s="3">
        <v>0</v>
      </c>
      <c r="N101" s="3">
        <v>141</v>
      </c>
      <c r="O101" s="2">
        <v>1E-3</v>
      </c>
    </row>
    <row r="102" spans="1:15" x14ac:dyDescent="0.25">
      <c r="A102" s="1">
        <v>2020</v>
      </c>
      <c r="B102" s="1" t="s">
        <v>15</v>
      </c>
      <c r="C102" s="1">
        <v>20</v>
      </c>
      <c r="D102" s="1" t="s">
        <v>37</v>
      </c>
      <c r="E102" s="1" t="s">
        <v>19</v>
      </c>
      <c r="F102" s="3">
        <v>1847</v>
      </c>
      <c r="G102" s="3">
        <v>0</v>
      </c>
      <c r="H102" s="3">
        <v>1847</v>
      </c>
      <c r="I102" s="3">
        <v>0</v>
      </c>
      <c r="J102" s="3">
        <v>2782</v>
      </c>
      <c r="K102" s="3">
        <v>0</v>
      </c>
      <c r="L102" s="3">
        <v>4630</v>
      </c>
      <c r="M102" s="3">
        <v>0</v>
      </c>
      <c r="N102" s="3">
        <v>4630</v>
      </c>
      <c r="O102" s="2">
        <v>3.2800000000000003E-2</v>
      </c>
    </row>
    <row r="103" spans="1:15" x14ac:dyDescent="0.25">
      <c r="A103" s="1">
        <v>2020</v>
      </c>
      <c r="B103" s="1" t="s">
        <v>15</v>
      </c>
      <c r="C103" s="1">
        <v>20</v>
      </c>
      <c r="D103" s="1" t="s">
        <v>37</v>
      </c>
      <c r="E103" s="1" t="s">
        <v>20</v>
      </c>
      <c r="F103" s="3">
        <v>0</v>
      </c>
      <c r="G103" s="3">
        <v>0</v>
      </c>
      <c r="H103" s="3">
        <v>0</v>
      </c>
      <c r="I103" s="3">
        <v>0</v>
      </c>
      <c r="J103" s="3">
        <v>0</v>
      </c>
      <c r="K103" s="3">
        <v>0</v>
      </c>
      <c r="L103" s="3">
        <v>0</v>
      </c>
      <c r="M103" s="3">
        <v>0</v>
      </c>
      <c r="N103" s="3">
        <v>0</v>
      </c>
      <c r="O103" s="2">
        <v>0</v>
      </c>
    </row>
    <row r="104" spans="1:15" x14ac:dyDescent="0.25">
      <c r="A104" s="1">
        <v>2020</v>
      </c>
      <c r="B104" s="1" t="s">
        <v>15</v>
      </c>
      <c r="C104" s="1">
        <v>20</v>
      </c>
      <c r="D104" s="1" t="s">
        <v>37</v>
      </c>
      <c r="E104" s="1" t="s">
        <v>21</v>
      </c>
      <c r="F104" s="3">
        <v>2362</v>
      </c>
      <c r="G104" s="3">
        <v>112151</v>
      </c>
      <c r="H104" s="3">
        <v>114513</v>
      </c>
      <c r="I104" s="3">
        <v>0</v>
      </c>
      <c r="J104" s="3">
        <v>3557</v>
      </c>
      <c r="K104" s="3">
        <v>0</v>
      </c>
      <c r="L104" s="3">
        <v>5918</v>
      </c>
      <c r="M104" s="3">
        <v>112151</v>
      </c>
      <c r="N104" s="3">
        <v>118069</v>
      </c>
      <c r="O104" s="2">
        <v>0.83620000000000005</v>
      </c>
    </row>
    <row r="105" spans="1:15" x14ac:dyDescent="0.25">
      <c r="A105" s="1">
        <v>2020</v>
      </c>
      <c r="B105" s="1" t="s">
        <v>15</v>
      </c>
      <c r="C105" s="1">
        <v>20</v>
      </c>
      <c r="D105" s="1" t="s">
        <v>37</v>
      </c>
      <c r="E105" s="1" t="s">
        <v>22</v>
      </c>
      <c r="F105" s="3">
        <v>1330</v>
      </c>
      <c r="G105" s="3">
        <v>0</v>
      </c>
      <c r="H105" s="3">
        <v>1330</v>
      </c>
      <c r="I105" s="3">
        <v>0</v>
      </c>
      <c r="J105" s="3">
        <v>2003</v>
      </c>
      <c r="K105" s="3">
        <v>0</v>
      </c>
      <c r="L105" s="3">
        <v>3332</v>
      </c>
      <c r="M105" s="3">
        <v>0</v>
      </c>
      <c r="N105" s="3">
        <v>3332</v>
      </c>
      <c r="O105" s="2">
        <v>2.3599999999999999E-2</v>
      </c>
    </row>
    <row r="106" spans="1:15" x14ac:dyDescent="0.25">
      <c r="A106" s="1">
        <v>2020</v>
      </c>
      <c r="B106" s="1" t="s">
        <v>15</v>
      </c>
      <c r="C106" s="1">
        <v>20</v>
      </c>
      <c r="D106" s="1" t="s">
        <v>37</v>
      </c>
      <c r="E106" s="1" t="s">
        <v>23</v>
      </c>
      <c r="F106" s="3">
        <v>151</v>
      </c>
      <c r="G106" s="3">
        <v>14463</v>
      </c>
      <c r="H106" s="3">
        <v>14614</v>
      </c>
      <c r="I106" s="3">
        <v>0</v>
      </c>
      <c r="J106" s="3">
        <v>228</v>
      </c>
      <c r="K106" s="3">
        <v>0</v>
      </c>
      <c r="L106" s="3">
        <v>379</v>
      </c>
      <c r="M106" s="3">
        <v>14463</v>
      </c>
      <c r="N106" s="3">
        <v>14842</v>
      </c>
      <c r="O106" s="2">
        <v>0.1051</v>
      </c>
    </row>
    <row r="107" spans="1:15" x14ac:dyDescent="0.25">
      <c r="A107" s="1">
        <v>2020</v>
      </c>
      <c r="B107" s="1" t="s">
        <v>15</v>
      </c>
      <c r="C107" s="1">
        <v>20</v>
      </c>
      <c r="D107" s="1" t="s">
        <v>37</v>
      </c>
      <c r="E107" s="1" t="s">
        <v>24</v>
      </c>
      <c r="F107" s="3">
        <v>0</v>
      </c>
      <c r="G107" s="3">
        <v>0</v>
      </c>
      <c r="H107" s="3">
        <v>0</v>
      </c>
      <c r="I107" s="3">
        <v>0</v>
      </c>
      <c r="J107" s="3">
        <v>0</v>
      </c>
      <c r="K107" s="3">
        <v>0</v>
      </c>
      <c r="L107" s="3">
        <v>0</v>
      </c>
      <c r="M107" s="3">
        <v>0</v>
      </c>
      <c r="N107" s="3">
        <v>0</v>
      </c>
      <c r="O107" s="2">
        <v>0</v>
      </c>
    </row>
    <row r="108" spans="1:15" x14ac:dyDescent="0.25">
      <c r="A108" s="1">
        <v>2020</v>
      </c>
      <c r="B108" s="1" t="s">
        <v>15</v>
      </c>
      <c r="C108" s="1">
        <v>20</v>
      </c>
      <c r="D108" s="1" t="s">
        <v>37</v>
      </c>
      <c r="E108" s="1" t="s">
        <v>25</v>
      </c>
      <c r="F108" s="3">
        <v>37</v>
      </c>
      <c r="G108" s="3">
        <v>0</v>
      </c>
      <c r="H108" s="3">
        <v>37</v>
      </c>
      <c r="I108" s="3">
        <v>0</v>
      </c>
      <c r="J108" s="3">
        <v>56</v>
      </c>
      <c r="K108" s="3">
        <v>0</v>
      </c>
      <c r="L108" s="3">
        <v>93</v>
      </c>
      <c r="M108" s="3">
        <v>0</v>
      </c>
      <c r="N108" s="3">
        <v>93</v>
      </c>
      <c r="O108" s="2">
        <v>6.9999999999999999E-4</v>
      </c>
    </row>
    <row r="109" spans="1:15" x14ac:dyDescent="0.25">
      <c r="A109" s="1">
        <v>2020</v>
      </c>
      <c r="B109" s="1" t="s">
        <v>15</v>
      </c>
      <c r="C109" s="1">
        <v>20</v>
      </c>
      <c r="D109" s="1" t="s">
        <v>37</v>
      </c>
      <c r="E109" s="1" t="s">
        <v>26</v>
      </c>
      <c r="F109" s="3">
        <v>32</v>
      </c>
      <c r="G109" s="3">
        <v>0</v>
      </c>
      <c r="H109" s="3">
        <v>32</v>
      </c>
      <c r="I109" s="3">
        <v>0</v>
      </c>
      <c r="J109" s="3">
        <v>48</v>
      </c>
      <c r="K109" s="3">
        <v>0</v>
      </c>
      <c r="L109" s="3">
        <v>80</v>
      </c>
      <c r="M109" s="3">
        <v>0</v>
      </c>
      <c r="N109" s="3">
        <v>80</v>
      </c>
      <c r="O109" s="2">
        <v>5.9999999999999995E-4</v>
      </c>
    </row>
    <row r="110" spans="1:15" x14ac:dyDescent="0.25">
      <c r="A110" s="1">
        <v>2020</v>
      </c>
      <c r="B110" s="1" t="s">
        <v>15</v>
      </c>
      <c r="C110" s="1">
        <v>20</v>
      </c>
      <c r="D110" s="1" t="s">
        <v>37</v>
      </c>
      <c r="E110" s="1" t="s">
        <v>27</v>
      </c>
      <c r="F110" s="3">
        <v>0</v>
      </c>
      <c r="G110" s="3">
        <v>0</v>
      </c>
      <c r="H110" s="3">
        <v>0</v>
      </c>
      <c r="I110" s="3">
        <v>0</v>
      </c>
      <c r="J110" s="3">
        <v>0</v>
      </c>
      <c r="K110" s="3">
        <v>0</v>
      </c>
      <c r="L110" s="3">
        <v>0</v>
      </c>
      <c r="M110" s="3">
        <v>0</v>
      </c>
      <c r="N110" s="3">
        <v>0</v>
      </c>
      <c r="O110" s="2">
        <v>0</v>
      </c>
    </row>
    <row r="111" spans="1:15" x14ac:dyDescent="0.25">
      <c r="A111" s="1">
        <v>2020</v>
      </c>
      <c r="B111" s="1" t="s">
        <v>15</v>
      </c>
      <c r="C111" s="1">
        <v>20</v>
      </c>
      <c r="D111" s="1" t="s">
        <v>37</v>
      </c>
      <c r="E111" s="1" t="s">
        <v>28</v>
      </c>
      <c r="F111" s="3">
        <v>0</v>
      </c>
      <c r="G111" s="3">
        <v>0</v>
      </c>
      <c r="H111" s="3">
        <v>0</v>
      </c>
      <c r="I111" s="3">
        <v>0</v>
      </c>
      <c r="J111" s="3">
        <v>0</v>
      </c>
      <c r="K111" s="3">
        <v>0</v>
      </c>
      <c r="L111" s="3">
        <v>0</v>
      </c>
      <c r="M111" s="3">
        <v>0</v>
      </c>
      <c r="N111" s="3">
        <v>0</v>
      </c>
      <c r="O111" s="2">
        <v>0</v>
      </c>
    </row>
    <row r="112" spans="1:15" x14ac:dyDescent="0.25">
      <c r="A112" s="1">
        <v>2020</v>
      </c>
      <c r="B112" s="1" t="s">
        <v>15</v>
      </c>
      <c r="C112" s="1">
        <v>20</v>
      </c>
      <c r="D112" s="1" t="s">
        <v>37</v>
      </c>
      <c r="E112" s="1" t="s">
        <v>29</v>
      </c>
      <c r="F112" s="3">
        <v>1</v>
      </c>
      <c r="G112" s="3">
        <v>0</v>
      </c>
      <c r="H112" s="3">
        <v>1</v>
      </c>
      <c r="I112" s="3">
        <v>0</v>
      </c>
      <c r="J112" s="3">
        <v>2</v>
      </c>
      <c r="K112" s="3">
        <v>0</v>
      </c>
      <c r="L112" s="3">
        <v>3</v>
      </c>
      <c r="M112" s="3">
        <v>0</v>
      </c>
      <c r="N112" s="3">
        <v>3</v>
      </c>
      <c r="O112" s="2">
        <v>0</v>
      </c>
    </row>
    <row r="113" spans="1:15" x14ac:dyDescent="0.25">
      <c r="A113" s="1">
        <v>2020</v>
      </c>
      <c r="B113" s="1" t="s">
        <v>15</v>
      </c>
      <c r="C113" s="1">
        <v>20</v>
      </c>
      <c r="D113" s="1" t="s">
        <v>37</v>
      </c>
      <c r="E113" s="1" t="s">
        <v>30</v>
      </c>
      <c r="F113" s="3">
        <v>0</v>
      </c>
      <c r="G113" s="3">
        <v>0</v>
      </c>
      <c r="H113" s="3">
        <v>0</v>
      </c>
      <c r="I113" s="3">
        <v>0</v>
      </c>
      <c r="J113" s="3">
        <v>0</v>
      </c>
      <c r="K113" s="3">
        <v>0</v>
      </c>
      <c r="L113" s="3">
        <v>0</v>
      </c>
      <c r="M113" s="3">
        <v>0</v>
      </c>
      <c r="N113" s="3">
        <v>0</v>
      </c>
      <c r="O113" s="2">
        <v>0</v>
      </c>
    </row>
    <row r="114" spans="1:15" x14ac:dyDescent="0.25">
      <c r="A114" s="1">
        <v>2020</v>
      </c>
      <c r="B114" s="1" t="s">
        <v>15</v>
      </c>
      <c r="C114" s="1">
        <v>21</v>
      </c>
      <c r="D114" s="1" t="s">
        <v>38</v>
      </c>
      <c r="E114" s="1" t="s">
        <v>17</v>
      </c>
      <c r="F114" s="3">
        <v>0</v>
      </c>
      <c r="G114" s="3">
        <v>0</v>
      </c>
      <c r="H114" s="3">
        <v>0</v>
      </c>
      <c r="I114" s="3">
        <v>0</v>
      </c>
      <c r="J114" s="3">
        <v>0</v>
      </c>
      <c r="K114" s="3">
        <v>0</v>
      </c>
      <c r="L114" s="3">
        <v>0</v>
      </c>
      <c r="M114" s="3">
        <v>0</v>
      </c>
      <c r="N114" s="3">
        <v>0</v>
      </c>
      <c r="O114" s="2">
        <v>0</v>
      </c>
    </row>
    <row r="115" spans="1:15" x14ac:dyDescent="0.25">
      <c r="A115" s="1">
        <v>2020</v>
      </c>
      <c r="B115" s="1" t="s">
        <v>15</v>
      </c>
      <c r="C115" s="1">
        <v>21</v>
      </c>
      <c r="D115" s="1" t="s">
        <v>38</v>
      </c>
      <c r="E115" s="1" t="s">
        <v>18</v>
      </c>
      <c r="F115" s="3">
        <v>9</v>
      </c>
      <c r="G115" s="3">
        <v>0</v>
      </c>
      <c r="H115" s="3">
        <v>9</v>
      </c>
      <c r="I115" s="3">
        <v>0</v>
      </c>
      <c r="J115" s="3">
        <v>0</v>
      </c>
      <c r="K115" s="3">
        <v>0</v>
      </c>
      <c r="L115" s="3">
        <v>9</v>
      </c>
      <c r="M115" s="3">
        <v>0</v>
      </c>
      <c r="N115" s="3">
        <v>9</v>
      </c>
      <c r="O115" s="2">
        <v>4.0000000000000002E-4</v>
      </c>
    </row>
    <row r="116" spans="1:15" x14ac:dyDescent="0.25">
      <c r="A116" s="1">
        <v>2020</v>
      </c>
      <c r="B116" s="1" t="s">
        <v>15</v>
      </c>
      <c r="C116" s="1">
        <v>21</v>
      </c>
      <c r="D116" s="1" t="s">
        <v>38</v>
      </c>
      <c r="E116" s="1" t="s">
        <v>19</v>
      </c>
      <c r="F116" s="3">
        <v>291</v>
      </c>
      <c r="G116" s="3">
        <v>0</v>
      </c>
      <c r="H116" s="3">
        <v>291</v>
      </c>
      <c r="I116" s="3">
        <v>0</v>
      </c>
      <c r="J116" s="3">
        <v>0</v>
      </c>
      <c r="K116" s="3">
        <v>0</v>
      </c>
      <c r="L116" s="3">
        <v>291</v>
      </c>
      <c r="M116" s="3">
        <v>0</v>
      </c>
      <c r="N116" s="3">
        <v>291</v>
      </c>
      <c r="O116" s="2">
        <v>1.3899999999999999E-2</v>
      </c>
    </row>
    <row r="117" spans="1:15" x14ac:dyDescent="0.25">
      <c r="A117" s="1">
        <v>2020</v>
      </c>
      <c r="B117" s="1" t="s">
        <v>15</v>
      </c>
      <c r="C117" s="1">
        <v>21</v>
      </c>
      <c r="D117" s="1" t="s">
        <v>38</v>
      </c>
      <c r="E117" s="1" t="s">
        <v>20</v>
      </c>
      <c r="F117" s="3">
        <v>0</v>
      </c>
      <c r="G117" s="3">
        <v>0</v>
      </c>
      <c r="H117" s="3">
        <v>0</v>
      </c>
      <c r="I117" s="3">
        <v>0</v>
      </c>
      <c r="J117" s="3">
        <v>0</v>
      </c>
      <c r="K117" s="3">
        <v>0</v>
      </c>
      <c r="L117" s="3">
        <v>0</v>
      </c>
      <c r="M117" s="3">
        <v>0</v>
      </c>
      <c r="N117" s="3">
        <v>0</v>
      </c>
      <c r="O117" s="2">
        <v>0</v>
      </c>
    </row>
    <row r="118" spans="1:15" x14ac:dyDescent="0.25">
      <c r="A118" s="1">
        <v>2020</v>
      </c>
      <c r="B118" s="1" t="s">
        <v>15</v>
      </c>
      <c r="C118" s="1">
        <v>21</v>
      </c>
      <c r="D118" s="1" t="s">
        <v>38</v>
      </c>
      <c r="E118" s="1" t="s">
        <v>21</v>
      </c>
      <c r="F118" s="3">
        <v>371</v>
      </c>
      <c r="G118" s="3">
        <v>17640</v>
      </c>
      <c r="H118" s="3">
        <v>18011</v>
      </c>
      <c r="I118" s="3">
        <v>0</v>
      </c>
      <c r="J118" s="3">
        <v>0</v>
      </c>
      <c r="K118" s="3">
        <v>0</v>
      </c>
      <c r="L118" s="3">
        <v>371</v>
      </c>
      <c r="M118" s="3">
        <v>17640</v>
      </c>
      <c r="N118" s="3">
        <v>18012</v>
      </c>
      <c r="O118" s="2">
        <v>0.86480000000000001</v>
      </c>
    </row>
    <row r="119" spans="1:15" x14ac:dyDescent="0.25">
      <c r="A119" s="1">
        <v>2020</v>
      </c>
      <c r="B119" s="1" t="s">
        <v>15</v>
      </c>
      <c r="C119" s="1">
        <v>21</v>
      </c>
      <c r="D119" s="1" t="s">
        <v>38</v>
      </c>
      <c r="E119" s="1" t="s">
        <v>22</v>
      </c>
      <c r="F119" s="3">
        <v>209</v>
      </c>
      <c r="G119" s="3">
        <v>0</v>
      </c>
      <c r="H119" s="3">
        <v>209</v>
      </c>
      <c r="I119" s="3">
        <v>0</v>
      </c>
      <c r="J119" s="3">
        <v>0</v>
      </c>
      <c r="K119" s="3">
        <v>0</v>
      </c>
      <c r="L119" s="3">
        <v>209</v>
      </c>
      <c r="M119" s="3">
        <v>0</v>
      </c>
      <c r="N119" s="3">
        <v>209</v>
      </c>
      <c r="O119" s="2">
        <v>0.01</v>
      </c>
    </row>
    <row r="120" spans="1:15" x14ac:dyDescent="0.25">
      <c r="A120" s="1">
        <v>2020</v>
      </c>
      <c r="B120" s="1" t="s">
        <v>15</v>
      </c>
      <c r="C120" s="1">
        <v>21</v>
      </c>
      <c r="D120" s="1" t="s">
        <v>38</v>
      </c>
      <c r="E120" s="1" t="s">
        <v>23</v>
      </c>
      <c r="F120" s="3">
        <v>24</v>
      </c>
      <c r="G120" s="3">
        <v>2275</v>
      </c>
      <c r="H120" s="3">
        <v>2299</v>
      </c>
      <c r="I120" s="3">
        <v>0</v>
      </c>
      <c r="J120" s="3">
        <v>0</v>
      </c>
      <c r="K120" s="3">
        <v>0</v>
      </c>
      <c r="L120" s="3">
        <v>24</v>
      </c>
      <c r="M120" s="3">
        <v>2275</v>
      </c>
      <c r="N120" s="3">
        <v>2299</v>
      </c>
      <c r="O120" s="2">
        <v>0.1104</v>
      </c>
    </row>
    <row r="121" spans="1:15" x14ac:dyDescent="0.25">
      <c r="A121" s="1">
        <v>2020</v>
      </c>
      <c r="B121" s="1" t="s">
        <v>15</v>
      </c>
      <c r="C121" s="1">
        <v>21</v>
      </c>
      <c r="D121" s="1" t="s">
        <v>38</v>
      </c>
      <c r="E121" s="1" t="s">
        <v>24</v>
      </c>
      <c r="F121" s="3">
        <v>0</v>
      </c>
      <c r="G121" s="3">
        <v>0</v>
      </c>
      <c r="H121" s="3">
        <v>0</v>
      </c>
      <c r="I121" s="3">
        <v>0</v>
      </c>
      <c r="J121" s="3">
        <v>0</v>
      </c>
      <c r="K121" s="3">
        <v>0</v>
      </c>
      <c r="L121" s="3">
        <v>0</v>
      </c>
      <c r="M121" s="3">
        <v>0</v>
      </c>
      <c r="N121" s="3">
        <v>0</v>
      </c>
      <c r="O121" s="2">
        <v>0</v>
      </c>
    </row>
    <row r="122" spans="1:15" x14ac:dyDescent="0.25">
      <c r="A122" s="1">
        <v>2020</v>
      </c>
      <c r="B122" s="1" t="s">
        <v>15</v>
      </c>
      <c r="C122" s="1">
        <v>21</v>
      </c>
      <c r="D122" s="1" t="s">
        <v>38</v>
      </c>
      <c r="E122" s="1" t="s">
        <v>25</v>
      </c>
      <c r="F122" s="3">
        <v>6</v>
      </c>
      <c r="G122" s="3">
        <v>0</v>
      </c>
      <c r="H122" s="3">
        <v>6</v>
      </c>
      <c r="I122" s="3">
        <v>0</v>
      </c>
      <c r="J122" s="3">
        <v>0</v>
      </c>
      <c r="K122" s="3">
        <v>0</v>
      </c>
      <c r="L122" s="3">
        <v>6</v>
      </c>
      <c r="M122" s="3">
        <v>0</v>
      </c>
      <c r="N122" s="3">
        <v>6</v>
      </c>
      <c r="O122" s="2">
        <v>2.9999999999999997E-4</v>
      </c>
    </row>
    <row r="123" spans="1:15" x14ac:dyDescent="0.25">
      <c r="A123" s="1">
        <v>2020</v>
      </c>
      <c r="B123" s="1" t="s">
        <v>15</v>
      </c>
      <c r="C123" s="1">
        <v>21</v>
      </c>
      <c r="D123" s="1" t="s">
        <v>38</v>
      </c>
      <c r="E123" s="1" t="s">
        <v>26</v>
      </c>
      <c r="F123" s="3">
        <v>5</v>
      </c>
      <c r="G123" s="3">
        <v>0</v>
      </c>
      <c r="H123" s="3">
        <v>5</v>
      </c>
      <c r="I123" s="3">
        <v>0</v>
      </c>
      <c r="J123" s="3">
        <v>0</v>
      </c>
      <c r="K123" s="3">
        <v>0</v>
      </c>
      <c r="L123" s="3">
        <v>5</v>
      </c>
      <c r="M123" s="3">
        <v>0</v>
      </c>
      <c r="N123" s="3">
        <v>5</v>
      </c>
      <c r="O123" s="2">
        <v>2.0000000000000001E-4</v>
      </c>
    </row>
    <row r="124" spans="1:15" x14ac:dyDescent="0.25">
      <c r="A124" s="1">
        <v>2020</v>
      </c>
      <c r="B124" s="1" t="s">
        <v>15</v>
      </c>
      <c r="C124" s="1">
        <v>21</v>
      </c>
      <c r="D124" s="1" t="s">
        <v>38</v>
      </c>
      <c r="E124" s="1" t="s">
        <v>27</v>
      </c>
      <c r="F124" s="3">
        <v>0</v>
      </c>
      <c r="G124" s="3">
        <v>0</v>
      </c>
      <c r="H124" s="3">
        <v>0</v>
      </c>
      <c r="I124" s="3">
        <v>0</v>
      </c>
      <c r="J124" s="3">
        <v>0</v>
      </c>
      <c r="K124" s="3">
        <v>0</v>
      </c>
      <c r="L124" s="3">
        <v>0</v>
      </c>
      <c r="M124" s="3">
        <v>0</v>
      </c>
      <c r="N124" s="3">
        <v>0</v>
      </c>
      <c r="O124" s="2">
        <v>0</v>
      </c>
    </row>
    <row r="125" spans="1:15" x14ac:dyDescent="0.25">
      <c r="A125" s="1">
        <v>2020</v>
      </c>
      <c r="B125" s="1" t="s">
        <v>15</v>
      </c>
      <c r="C125" s="1">
        <v>21</v>
      </c>
      <c r="D125" s="1" t="s">
        <v>38</v>
      </c>
      <c r="E125" s="1" t="s">
        <v>28</v>
      </c>
      <c r="F125" s="3">
        <v>0</v>
      </c>
      <c r="G125" s="3">
        <v>0</v>
      </c>
      <c r="H125" s="3">
        <v>0</v>
      </c>
      <c r="I125" s="3">
        <v>0</v>
      </c>
      <c r="J125" s="3">
        <v>0</v>
      </c>
      <c r="K125" s="3">
        <v>0</v>
      </c>
      <c r="L125" s="3">
        <v>0</v>
      </c>
      <c r="M125" s="3">
        <v>0</v>
      </c>
      <c r="N125" s="3">
        <v>0</v>
      </c>
      <c r="O125" s="2">
        <v>0</v>
      </c>
    </row>
    <row r="126" spans="1:15" x14ac:dyDescent="0.25">
      <c r="A126" s="1">
        <v>2020</v>
      </c>
      <c r="B126" s="1" t="s">
        <v>15</v>
      </c>
      <c r="C126" s="1">
        <v>21</v>
      </c>
      <c r="D126" s="1" t="s">
        <v>38</v>
      </c>
      <c r="E126" s="1" t="s">
        <v>29</v>
      </c>
      <c r="F126" s="3">
        <v>0</v>
      </c>
      <c r="G126" s="3">
        <v>0</v>
      </c>
      <c r="H126" s="3">
        <v>0</v>
      </c>
      <c r="I126" s="3">
        <v>0</v>
      </c>
      <c r="J126" s="3">
        <v>0</v>
      </c>
      <c r="K126" s="3">
        <v>0</v>
      </c>
      <c r="L126" s="3">
        <v>0</v>
      </c>
      <c r="M126" s="3">
        <v>0</v>
      </c>
      <c r="N126" s="3">
        <v>0</v>
      </c>
      <c r="O126" s="2">
        <v>0</v>
      </c>
    </row>
    <row r="127" spans="1:15" x14ac:dyDescent="0.25">
      <c r="A127" s="1">
        <v>2020</v>
      </c>
      <c r="B127" s="1" t="s">
        <v>15</v>
      </c>
      <c r="C127" s="1">
        <v>21</v>
      </c>
      <c r="D127" s="1" t="s">
        <v>38</v>
      </c>
      <c r="E127" s="1" t="s">
        <v>30</v>
      </c>
      <c r="F127" s="3">
        <v>0</v>
      </c>
      <c r="G127" s="3">
        <v>0</v>
      </c>
      <c r="H127" s="3">
        <v>0</v>
      </c>
      <c r="I127" s="3">
        <v>0</v>
      </c>
      <c r="J127" s="3">
        <v>0</v>
      </c>
      <c r="K127" s="3">
        <v>0</v>
      </c>
      <c r="L127" s="3">
        <v>0</v>
      </c>
      <c r="M127" s="3">
        <v>0</v>
      </c>
      <c r="N127" s="3">
        <v>0</v>
      </c>
      <c r="O127" s="2">
        <v>0</v>
      </c>
    </row>
    <row r="128" spans="1:15" x14ac:dyDescent="0.25">
      <c r="A128" s="1">
        <v>2020</v>
      </c>
      <c r="B128" s="1" t="s">
        <v>15</v>
      </c>
      <c r="C128" s="1">
        <v>22</v>
      </c>
      <c r="D128" s="1" t="s">
        <v>39</v>
      </c>
      <c r="E128" s="1" t="s">
        <v>17</v>
      </c>
      <c r="F128" s="3">
        <v>0</v>
      </c>
      <c r="G128" s="3">
        <v>0</v>
      </c>
      <c r="H128" s="3">
        <v>0</v>
      </c>
      <c r="I128" s="3">
        <v>0</v>
      </c>
      <c r="J128" s="3">
        <v>0</v>
      </c>
      <c r="K128" s="3">
        <v>0</v>
      </c>
      <c r="L128" s="3">
        <v>0</v>
      </c>
      <c r="M128" s="3">
        <v>0</v>
      </c>
      <c r="N128" s="3">
        <v>0</v>
      </c>
      <c r="O128" s="2">
        <v>0</v>
      </c>
    </row>
    <row r="129" spans="1:15" x14ac:dyDescent="0.25">
      <c r="A129" s="1">
        <v>2020</v>
      </c>
      <c r="B129" s="1" t="s">
        <v>15</v>
      </c>
      <c r="C129" s="1">
        <v>22</v>
      </c>
      <c r="D129" s="1" t="s">
        <v>39</v>
      </c>
      <c r="E129" s="1" t="s">
        <v>18</v>
      </c>
      <c r="F129" s="3">
        <v>284</v>
      </c>
      <c r="G129" s="3">
        <v>0</v>
      </c>
      <c r="H129" s="3">
        <v>284</v>
      </c>
      <c r="I129" s="3">
        <v>0</v>
      </c>
      <c r="J129" s="3">
        <v>0</v>
      </c>
      <c r="K129" s="3">
        <v>0</v>
      </c>
      <c r="L129" s="3">
        <v>284</v>
      </c>
      <c r="M129" s="3">
        <v>0</v>
      </c>
      <c r="N129" s="3">
        <v>284</v>
      </c>
      <c r="O129" s="2">
        <v>4.0000000000000002E-4</v>
      </c>
    </row>
    <row r="130" spans="1:15" x14ac:dyDescent="0.25">
      <c r="A130" s="1">
        <v>2020</v>
      </c>
      <c r="B130" s="1" t="s">
        <v>15</v>
      </c>
      <c r="C130" s="1">
        <v>22</v>
      </c>
      <c r="D130" s="1" t="s">
        <v>39</v>
      </c>
      <c r="E130" s="1" t="s">
        <v>19</v>
      </c>
      <c r="F130" s="3">
        <v>9305</v>
      </c>
      <c r="G130" s="3">
        <v>0</v>
      </c>
      <c r="H130" s="3">
        <v>9305</v>
      </c>
      <c r="I130" s="3">
        <v>0</v>
      </c>
      <c r="J130" s="3">
        <v>0</v>
      </c>
      <c r="K130" s="3">
        <v>0</v>
      </c>
      <c r="L130" s="3">
        <v>9305</v>
      </c>
      <c r="M130" s="3">
        <v>0</v>
      </c>
      <c r="N130" s="3">
        <v>9305</v>
      </c>
      <c r="O130" s="2">
        <v>1.38E-2</v>
      </c>
    </row>
    <row r="131" spans="1:15" x14ac:dyDescent="0.25">
      <c r="A131" s="1">
        <v>2020</v>
      </c>
      <c r="B131" s="1" t="s">
        <v>15</v>
      </c>
      <c r="C131" s="1">
        <v>22</v>
      </c>
      <c r="D131" s="1" t="s">
        <v>39</v>
      </c>
      <c r="E131" s="1" t="s">
        <v>20</v>
      </c>
      <c r="F131" s="3">
        <v>0</v>
      </c>
      <c r="G131" s="3">
        <v>0</v>
      </c>
      <c r="H131" s="3">
        <v>0</v>
      </c>
      <c r="I131" s="3">
        <v>0</v>
      </c>
      <c r="J131" s="3">
        <v>0</v>
      </c>
      <c r="K131" s="3">
        <v>0</v>
      </c>
      <c r="L131" s="3">
        <v>0</v>
      </c>
      <c r="M131" s="3">
        <v>0</v>
      </c>
      <c r="N131" s="3">
        <v>0</v>
      </c>
      <c r="O131" s="2">
        <v>0</v>
      </c>
    </row>
    <row r="132" spans="1:15" x14ac:dyDescent="0.25">
      <c r="A132" s="1">
        <v>2020</v>
      </c>
      <c r="B132" s="1" t="s">
        <v>15</v>
      </c>
      <c r="C132" s="1">
        <v>22</v>
      </c>
      <c r="D132" s="1" t="s">
        <v>39</v>
      </c>
      <c r="E132" s="1" t="s">
        <v>21</v>
      </c>
      <c r="F132" s="3">
        <v>11895</v>
      </c>
      <c r="G132" s="3">
        <v>564890</v>
      </c>
      <c r="H132" s="3">
        <v>576785</v>
      </c>
      <c r="I132" s="3">
        <v>0</v>
      </c>
      <c r="J132" s="3">
        <v>0</v>
      </c>
      <c r="K132" s="3">
        <v>9565</v>
      </c>
      <c r="L132" s="3">
        <v>11895</v>
      </c>
      <c r="M132" s="3">
        <v>574455</v>
      </c>
      <c r="N132" s="3">
        <v>586350</v>
      </c>
      <c r="O132" s="2">
        <v>0.86660000000000004</v>
      </c>
    </row>
    <row r="133" spans="1:15" x14ac:dyDescent="0.25">
      <c r="A133" s="1">
        <v>2020</v>
      </c>
      <c r="B133" s="1" t="s">
        <v>15</v>
      </c>
      <c r="C133" s="1">
        <v>22</v>
      </c>
      <c r="D133" s="1" t="s">
        <v>39</v>
      </c>
      <c r="E133" s="1" t="s">
        <v>22</v>
      </c>
      <c r="F133" s="3">
        <v>6697</v>
      </c>
      <c r="G133" s="3">
        <v>0</v>
      </c>
      <c r="H133" s="3">
        <v>6697</v>
      </c>
      <c r="I133" s="3">
        <v>0</v>
      </c>
      <c r="J133" s="3">
        <v>0</v>
      </c>
      <c r="K133" s="3">
        <v>0</v>
      </c>
      <c r="L133" s="3">
        <v>6697</v>
      </c>
      <c r="M133" s="3">
        <v>0</v>
      </c>
      <c r="N133" s="3">
        <v>6697</v>
      </c>
      <c r="O133" s="2">
        <v>9.9000000000000008E-3</v>
      </c>
    </row>
    <row r="134" spans="1:15" x14ac:dyDescent="0.25">
      <c r="A134" s="1">
        <v>2020</v>
      </c>
      <c r="B134" s="1" t="s">
        <v>15</v>
      </c>
      <c r="C134" s="1">
        <v>22</v>
      </c>
      <c r="D134" s="1" t="s">
        <v>39</v>
      </c>
      <c r="E134" s="1" t="s">
        <v>23</v>
      </c>
      <c r="F134" s="3">
        <v>762</v>
      </c>
      <c r="G134" s="3">
        <v>72850</v>
      </c>
      <c r="H134" s="3">
        <v>73612</v>
      </c>
      <c r="I134" s="3">
        <v>0</v>
      </c>
      <c r="J134" s="3">
        <v>0</v>
      </c>
      <c r="K134" s="3">
        <v>0</v>
      </c>
      <c r="L134" s="3">
        <v>762</v>
      </c>
      <c r="M134" s="3">
        <v>72850</v>
      </c>
      <c r="N134" s="3">
        <v>73612</v>
      </c>
      <c r="O134" s="2">
        <v>0.10879999999999999</v>
      </c>
    </row>
    <row r="135" spans="1:15" x14ac:dyDescent="0.25">
      <c r="A135" s="1">
        <v>2020</v>
      </c>
      <c r="B135" s="1" t="s">
        <v>15</v>
      </c>
      <c r="C135" s="1">
        <v>22</v>
      </c>
      <c r="D135" s="1" t="s">
        <v>39</v>
      </c>
      <c r="E135" s="1" t="s">
        <v>24</v>
      </c>
      <c r="F135" s="3">
        <v>0</v>
      </c>
      <c r="G135" s="3">
        <v>0</v>
      </c>
      <c r="H135" s="3">
        <v>0</v>
      </c>
      <c r="I135" s="3">
        <v>0</v>
      </c>
      <c r="J135" s="3">
        <v>0</v>
      </c>
      <c r="K135" s="3">
        <v>0</v>
      </c>
      <c r="L135" s="3">
        <v>0</v>
      </c>
      <c r="M135" s="3">
        <v>0</v>
      </c>
      <c r="N135" s="3">
        <v>0</v>
      </c>
      <c r="O135" s="2">
        <v>0</v>
      </c>
    </row>
    <row r="136" spans="1:15" x14ac:dyDescent="0.25">
      <c r="A136" s="1">
        <v>2020</v>
      </c>
      <c r="B136" s="1" t="s">
        <v>15</v>
      </c>
      <c r="C136" s="1">
        <v>22</v>
      </c>
      <c r="D136" s="1" t="s">
        <v>39</v>
      </c>
      <c r="E136" s="1" t="s">
        <v>25</v>
      </c>
      <c r="F136" s="3">
        <v>188</v>
      </c>
      <c r="G136" s="3">
        <v>0</v>
      </c>
      <c r="H136" s="3">
        <v>188</v>
      </c>
      <c r="I136" s="3">
        <v>0</v>
      </c>
      <c r="J136" s="3">
        <v>0</v>
      </c>
      <c r="K136" s="3">
        <v>0</v>
      </c>
      <c r="L136" s="3">
        <v>188</v>
      </c>
      <c r="M136" s="3">
        <v>0</v>
      </c>
      <c r="N136" s="3">
        <v>188</v>
      </c>
      <c r="O136" s="2">
        <v>2.9999999999999997E-4</v>
      </c>
    </row>
    <row r="137" spans="1:15" x14ac:dyDescent="0.25">
      <c r="A137" s="1">
        <v>2020</v>
      </c>
      <c r="B137" s="1" t="s">
        <v>15</v>
      </c>
      <c r="C137" s="1">
        <v>22</v>
      </c>
      <c r="D137" s="1" t="s">
        <v>39</v>
      </c>
      <c r="E137" s="1" t="s">
        <v>26</v>
      </c>
      <c r="F137" s="3">
        <v>161</v>
      </c>
      <c r="G137" s="3">
        <v>0</v>
      </c>
      <c r="H137" s="3">
        <v>161</v>
      </c>
      <c r="I137" s="3">
        <v>0</v>
      </c>
      <c r="J137" s="3">
        <v>0</v>
      </c>
      <c r="K137" s="3">
        <v>0</v>
      </c>
      <c r="L137" s="3">
        <v>161</v>
      </c>
      <c r="M137" s="3">
        <v>0</v>
      </c>
      <c r="N137" s="3">
        <v>161</v>
      </c>
      <c r="O137" s="2">
        <v>2.0000000000000001E-4</v>
      </c>
    </row>
    <row r="138" spans="1:15" x14ac:dyDescent="0.25">
      <c r="A138" s="1">
        <v>2020</v>
      </c>
      <c r="B138" s="1" t="s">
        <v>15</v>
      </c>
      <c r="C138" s="1">
        <v>22</v>
      </c>
      <c r="D138" s="1" t="s">
        <v>39</v>
      </c>
      <c r="E138" s="1" t="s">
        <v>27</v>
      </c>
      <c r="F138" s="3">
        <v>0</v>
      </c>
      <c r="G138" s="3">
        <v>0</v>
      </c>
      <c r="H138" s="3">
        <v>0</v>
      </c>
      <c r="I138" s="3">
        <v>0</v>
      </c>
      <c r="J138" s="3">
        <v>0</v>
      </c>
      <c r="K138" s="3">
        <v>0</v>
      </c>
      <c r="L138" s="3">
        <v>0</v>
      </c>
      <c r="M138" s="3">
        <v>0</v>
      </c>
      <c r="N138" s="3">
        <v>0</v>
      </c>
      <c r="O138" s="2">
        <v>0</v>
      </c>
    </row>
    <row r="139" spans="1:15" x14ac:dyDescent="0.25">
      <c r="A139" s="1">
        <v>2020</v>
      </c>
      <c r="B139" s="1" t="s">
        <v>15</v>
      </c>
      <c r="C139" s="1">
        <v>22</v>
      </c>
      <c r="D139" s="1" t="s">
        <v>39</v>
      </c>
      <c r="E139" s="1" t="s">
        <v>28</v>
      </c>
      <c r="F139" s="3">
        <v>0</v>
      </c>
      <c r="G139" s="3">
        <v>0</v>
      </c>
      <c r="H139" s="3">
        <v>0</v>
      </c>
      <c r="I139" s="3">
        <v>0</v>
      </c>
      <c r="J139" s="3">
        <v>0</v>
      </c>
      <c r="K139" s="3">
        <v>0</v>
      </c>
      <c r="L139" s="3">
        <v>0</v>
      </c>
      <c r="M139" s="3">
        <v>0</v>
      </c>
      <c r="N139" s="3">
        <v>0</v>
      </c>
      <c r="O139" s="2">
        <v>0</v>
      </c>
    </row>
    <row r="140" spans="1:15" x14ac:dyDescent="0.25">
      <c r="A140" s="1">
        <v>2020</v>
      </c>
      <c r="B140" s="1" t="s">
        <v>15</v>
      </c>
      <c r="C140" s="1">
        <v>22</v>
      </c>
      <c r="D140" s="1" t="s">
        <v>39</v>
      </c>
      <c r="E140" s="1" t="s">
        <v>29</v>
      </c>
      <c r="F140" s="3">
        <v>6</v>
      </c>
      <c r="G140" s="3">
        <v>0</v>
      </c>
      <c r="H140" s="3">
        <v>6</v>
      </c>
      <c r="I140" s="3">
        <v>0</v>
      </c>
      <c r="J140" s="3">
        <v>0</v>
      </c>
      <c r="K140" s="3">
        <v>0</v>
      </c>
      <c r="L140" s="3">
        <v>6</v>
      </c>
      <c r="M140" s="3">
        <v>0</v>
      </c>
      <c r="N140" s="3">
        <v>6</v>
      </c>
      <c r="O140" s="2">
        <v>0</v>
      </c>
    </row>
    <row r="141" spans="1:15" x14ac:dyDescent="0.25">
      <c r="A141" s="1">
        <v>2020</v>
      </c>
      <c r="B141" s="1" t="s">
        <v>15</v>
      </c>
      <c r="C141" s="1">
        <v>22</v>
      </c>
      <c r="D141" s="1" t="s">
        <v>39</v>
      </c>
      <c r="E141" s="1" t="s">
        <v>30</v>
      </c>
      <c r="F141" s="3">
        <v>0</v>
      </c>
      <c r="G141" s="3">
        <v>0</v>
      </c>
      <c r="H141" s="3">
        <v>0</v>
      </c>
      <c r="I141" s="3">
        <v>0</v>
      </c>
      <c r="J141" s="3">
        <v>0</v>
      </c>
      <c r="K141" s="3">
        <v>0</v>
      </c>
      <c r="L141" s="3">
        <v>0</v>
      </c>
      <c r="M141" s="3">
        <v>0</v>
      </c>
      <c r="N141" s="3">
        <v>0</v>
      </c>
      <c r="O141" s="2">
        <v>0</v>
      </c>
    </row>
    <row r="142" spans="1:15" x14ac:dyDescent="0.25">
      <c r="A142" s="1">
        <v>2020</v>
      </c>
      <c r="B142" s="1" t="s">
        <v>15</v>
      </c>
      <c r="C142" s="1">
        <v>23</v>
      </c>
      <c r="D142" s="1" t="s">
        <v>40</v>
      </c>
      <c r="E142" s="1" t="s">
        <v>17</v>
      </c>
      <c r="F142" s="3">
        <v>0</v>
      </c>
      <c r="G142" s="3">
        <v>0</v>
      </c>
      <c r="H142" s="3">
        <v>0</v>
      </c>
      <c r="I142" s="3">
        <v>0</v>
      </c>
      <c r="J142" s="3">
        <v>0</v>
      </c>
      <c r="K142" s="3">
        <v>0</v>
      </c>
      <c r="L142" s="3">
        <v>0</v>
      </c>
      <c r="M142" s="3">
        <v>0</v>
      </c>
      <c r="N142" s="3">
        <v>0</v>
      </c>
      <c r="O142" s="2">
        <v>0</v>
      </c>
    </row>
    <row r="143" spans="1:15" x14ac:dyDescent="0.25">
      <c r="A143" s="1">
        <v>2020</v>
      </c>
      <c r="B143" s="1" t="s">
        <v>15</v>
      </c>
      <c r="C143" s="1">
        <v>23</v>
      </c>
      <c r="D143" s="1" t="s">
        <v>40</v>
      </c>
      <c r="E143" s="1" t="s">
        <v>18</v>
      </c>
      <c r="F143" s="3">
        <v>1176</v>
      </c>
      <c r="G143" s="3">
        <v>0</v>
      </c>
      <c r="H143" s="3">
        <v>1176</v>
      </c>
      <c r="I143" s="3">
        <v>0</v>
      </c>
      <c r="J143" s="3">
        <v>3139</v>
      </c>
      <c r="K143" s="3">
        <v>0</v>
      </c>
      <c r="L143" s="3">
        <v>4315</v>
      </c>
      <c r="M143" s="3">
        <v>0</v>
      </c>
      <c r="N143" s="3">
        <v>4315</v>
      </c>
      <c r="O143" s="2">
        <v>8.9999999999999998E-4</v>
      </c>
    </row>
    <row r="144" spans="1:15" x14ac:dyDescent="0.25">
      <c r="A144" s="1">
        <v>2020</v>
      </c>
      <c r="B144" s="1" t="s">
        <v>15</v>
      </c>
      <c r="C144" s="1">
        <v>23</v>
      </c>
      <c r="D144" s="1" t="s">
        <v>40</v>
      </c>
      <c r="E144" s="1" t="s">
        <v>19</v>
      </c>
      <c r="F144" s="3">
        <v>38519</v>
      </c>
      <c r="G144" s="3">
        <v>0</v>
      </c>
      <c r="H144" s="3">
        <v>38519</v>
      </c>
      <c r="I144" s="3">
        <v>0</v>
      </c>
      <c r="J144" s="3">
        <v>102767</v>
      </c>
      <c r="K144" s="3">
        <v>0</v>
      </c>
      <c r="L144" s="3">
        <v>141286</v>
      </c>
      <c r="M144" s="3">
        <v>0</v>
      </c>
      <c r="N144" s="3">
        <v>141286</v>
      </c>
      <c r="O144" s="2">
        <v>3.0599999999999999E-2</v>
      </c>
    </row>
    <row r="145" spans="1:15" x14ac:dyDescent="0.25">
      <c r="A145" s="1">
        <v>2020</v>
      </c>
      <c r="B145" s="1" t="s">
        <v>15</v>
      </c>
      <c r="C145" s="1">
        <v>23</v>
      </c>
      <c r="D145" s="1" t="s">
        <v>40</v>
      </c>
      <c r="E145" s="1" t="s">
        <v>20</v>
      </c>
      <c r="F145" s="3">
        <v>0</v>
      </c>
      <c r="G145" s="3">
        <v>0</v>
      </c>
      <c r="H145" s="3">
        <v>0</v>
      </c>
      <c r="I145" s="3">
        <v>0</v>
      </c>
      <c r="J145" s="3">
        <v>0</v>
      </c>
      <c r="K145" s="3">
        <v>0</v>
      </c>
      <c r="L145" s="3">
        <v>0</v>
      </c>
      <c r="M145" s="3">
        <v>0</v>
      </c>
      <c r="N145" s="3">
        <v>0</v>
      </c>
      <c r="O145" s="2">
        <v>0</v>
      </c>
    </row>
    <row r="146" spans="1:15" x14ac:dyDescent="0.25">
      <c r="A146" s="1">
        <v>2020</v>
      </c>
      <c r="B146" s="1" t="s">
        <v>15</v>
      </c>
      <c r="C146" s="1">
        <v>23</v>
      </c>
      <c r="D146" s="1" t="s">
        <v>40</v>
      </c>
      <c r="E146" s="1" t="s">
        <v>21</v>
      </c>
      <c r="F146" s="3">
        <v>49240</v>
      </c>
      <c r="G146" s="3">
        <v>2338438</v>
      </c>
      <c r="H146" s="3">
        <v>2387678</v>
      </c>
      <c r="I146" s="3">
        <v>0</v>
      </c>
      <c r="J146" s="3">
        <v>131371</v>
      </c>
      <c r="K146" s="3">
        <v>16786</v>
      </c>
      <c r="L146" s="3">
        <v>180611</v>
      </c>
      <c r="M146" s="3">
        <v>2355224</v>
      </c>
      <c r="N146" s="3">
        <v>2535835</v>
      </c>
      <c r="O146" s="2">
        <v>0.54849999999999999</v>
      </c>
    </row>
    <row r="147" spans="1:15" x14ac:dyDescent="0.25">
      <c r="A147" s="1">
        <v>2020</v>
      </c>
      <c r="B147" s="1" t="s">
        <v>15</v>
      </c>
      <c r="C147" s="1">
        <v>23</v>
      </c>
      <c r="D147" s="1" t="s">
        <v>40</v>
      </c>
      <c r="E147" s="1" t="s">
        <v>22</v>
      </c>
      <c r="F147" s="3">
        <v>27725</v>
      </c>
      <c r="G147" s="3">
        <v>0</v>
      </c>
      <c r="H147" s="3">
        <v>27725</v>
      </c>
      <c r="I147" s="3">
        <v>0</v>
      </c>
      <c r="J147" s="3">
        <v>73969</v>
      </c>
      <c r="K147" s="3">
        <v>1381142</v>
      </c>
      <c r="L147" s="3">
        <v>101694</v>
      </c>
      <c r="M147" s="3">
        <v>1381142</v>
      </c>
      <c r="N147" s="3">
        <v>1482836</v>
      </c>
      <c r="O147" s="2">
        <v>0.32069999999999999</v>
      </c>
    </row>
    <row r="148" spans="1:15" x14ac:dyDescent="0.25">
      <c r="A148" s="1">
        <v>2020</v>
      </c>
      <c r="B148" s="1" t="s">
        <v>15</v>
      </c>
      <c r="C148" s="1">
        <v>23</v>
      </c>
      <c r="D148" s="1" t="s">
        <v>40</v>
      </c>
      <c r="E148" s="1" t="s">
        <v>23</v>
      </c>
      <c r="F148" s="3">
        <v>3153</v>
      </c>
      <c r="G148" s="3">
        <v>301574</v>
      </c>
      <c r="H148" s="3">
        <v>304727</v>
      </c>
      <c r="I148" s="3">
        <v>0</v>
      </c>
      <c r="J148" s="3">
        <v>8413</v>
      </c>
      <c r="K148" s="3">
        <v>0</v>
      </c>
      <c r="L148" s="3">
        <v>11566</v>
      </c>
      <c r="M148" s="3">
        <v>301574</v>
      </c>
      <c r="N148" s="3">
        <v>313140</v>
      </c>
      <c r="O148" s="2">
        <v>6.7699999999999996E-2</v>
      </c>
    </row>
    <row r="149" spans="1:15" x14ac:dyDescent="0.25">
      <c r="A149" s="1">
        <v>2020</v>
      </c>
      <c r="B149" s="1" t="s">
        <v>15</v>
      </c>
      <c r="C149" s="1">
        <v>23</v>
      </c>
      <c r="D149" s="1" t="s">
        <v>40</v>
      </c>
      <c r="E149" s="1" t="s">
        <v>24</v>
      </c>
      <c r="F149" s="3">
        <v>0</v>
      </c>
      <c r="G149" s="3">
        <v>0</v>
      </c>
      <c r="H149" s="3">
        <v>0</v>
      </c>
      <c r="I149" s="3">
        <v>0</v>
      </c>
      <c r="J149" s="3">
        <v>0</v>
      </c>
      <c r="K149" s="3">
        <v>0</v>
      </c>
      <c r="L149" s="3">
        <v>0</v>
      </c>
      <c r="M149" s="3">
        <v>0</v>
      </c>
      <c r="N149" s="3">
        <v>0</v>
      </c>
      <c r="O149" s="2">
        <v>0</v>
      </c>
    </row>
    <row r="150" spans="1:15" x14ac:dyDescent="0.25">
      <c r="A150" s="1">
        <v>2020</v>
      </c>
      <c r="B150" s="1" t="s">
        <v>15</v>
      </c>
      <c r="C150" s="1">
        <v>23</v>
      </c>
      <c r="D150" s="1" t="s">
        <v>40</v>
      </c>
      <c r="E150" s="1" t="s">
        <v>25</v>
      </c>
      <c r="F150" s="3">
        <v>776</v>
      </c>
      <c r="G150" s="3">
        <v>0</v>
      </c>
      <c r="H150" s="3">
        <v>776</v>
      </c>
      <c r="I150" s="3">
        <v>0</v>
      </c>
      <c r="J150" s="3">
        <v>2071</v>
      </c>
      <c r="K150" s="3">
        <v>0</v>
      </c>
      <c r="L150" s="3">
        <v>2847</v>
      </c>
      <c r="M150" s="3">
        <v>0</v>
      </c>
      <c r="N150" s="3">
        <v>2847</v>
      </c>
      <c r="O150" s="2">
        <v>5.9999999999999995E-4</v>
      </c>
    </row>
    <row r="151" spans="1:15" x14ac:dyDescent="0.25">
      <c r="A151" s="1">
        <v>2020</v>
      </c>
      <c r="B151" s="1" t="s">
        <v>15</v>
      </c>
      <c r="C151" s="1">
        <v>23</v>
      </c>
      <c r="D151" s="1" t="s">
        <v>40</v>
      </c>
      <c r="E151" s="1" t="s">
        <v>26</v>
      </c>
      <c r="F151" s="3">
        <v>667</v>
      </c>
      <c r="G151" s="3">
        <v>0</v>
      </c>
      <c r="H151" s="3">
        <v>667</v>
      </c>
      <c r="I151" s="3">
        <v>0</v>
      </c>
      <c r="J151" s="3">
        <v>1780</v>
      </c>
      <c r="K151" s="3">
        <v>0</v>
      </c>
      <c r="L151" s="3">
        <v>2447</v>
      </c>
      <c r="M151" s="3">
        <v>0</v>
      </c>
      <c r="N151" s="3">
        <v>2447</v>
      </c>
      <c r="O151" s="2">
        <v>5.0000000000000001E-4</v>
      </c>
    </row>
    <row r="152" spans="1:15" x14ac:dyDescent="0.25">
      <c r="A152" s="1">
        <v>2020</v>
      </c>
      <c r="B152" s="1" t="s">
        <v>15</v>
      </c>
      <c r="C152" s="1">
        <v>23</v>
      </c>
      <c r="D152" s="1" t="s">
        <v>40</v>
      </c>
      <c r="E152" s="1" t="s">
        <v>27</v>
      </c>
      <c r="F152" s="3">
        <v>0</v>
      </c>
      <c r="G152" s="3">
        <v>0</v>
      </c>
      <c r="H152" s="3">
        <v>0</v>
      </c>
      <c r="I152" s="3">
        <v>0</v>
      </c>
      <c r="J152" s="3">
        <v>0</v>
      </c>
      <c r="K152" s="3">
        <v>0</v>
      </c>
      <c r="L152" s="3">
        <v>0</v>
      </c>
      <c r="M152" s="3">
        <v>0</v>
      </c>
      <c r="N152" s="3">
        <v>0</v>
      </c>
      <c r="O152" s="2">
        <v>0</v>
      </c>
    </row>
    <row r="153" spans="1:15" x14ac:dyDescent="0.25">
      <c r="A153" s="1">
        <v>2020</v>
      </c>
      <c r="B153" s="1" t="s">
        <v>15</v>
      </c>
      <c r="C153" s="1">
        <v>23</v>
      </c>
      <c r="D153" s="1" t="s">
        <v>40</v>
      </c>
      <c r="E153" s="1" t="s">
        <v>28</v>
      </c>
      <c r="F153" s="3">
        <v>0</v>
      </c>
      <c r="G153" s="3">
        <v>0</v>
      </c>
      <c r="H153" s="3">
        <v>0</v>
      </c>
      <c r="I153" s="3">
        <v>0</v>
      </c>
      <c r="J153" s="3">
        <v>0</v>
      </c>
      <c r="K153" s="3">
        <v>0</v>
      </c>
      <c r="L153" s="3">
        <v>0</v>
      </c>
      <c r="M153" s="3">
        <v>0</v>
      </c>
      <c r="N153" s="3">
        <v>0</v>
      </c>
      <c r="O153" s="2">
        <v>0</v>
      </c>
    </row>
    <row r="154" spans="1:15" x14ac:dyDescent="0.25">
      <c r="A154" s="1">
        <v>2020</v>
      </c>
      <c r="B154" s="1" t="s">
        <v>15</v>
      </c>
      <c r="C154" s="1">
        <v>23</v>
      </c>
      <c r="D154" s="1" t="s">
        <v>40</v>
      </c>
      <c r="E154" s="1" t="s">
        <v>29</v>
      </c>
      <c r="F154" s="3">
        <v>24</v>
      </c>
      <c r="G154" s="3">
        <v>0</v>
      </c>
      <c r="H154" s="3">
        <v>24</v>
      </c>
      <c r="I154" s="3">
        <v>0</v>
      </c>
      <c r="J154" s="3">
        <v>65</v>
      </c>
      <c r="K154" s="3">
        <v>0</v>
      </c>
      <c r="L154" s="3">
        <v>89</v>
      </c>
      <c r="M154" s="3">
        <v>0</v>
      </c>
      <c r="N154" s="3">
        <v>89</v>
      </c>
      <c r="O154" s="2">
        <v>0</v>
      </c>
    </row>
    <row r="155" spans="1:15" x14ac:dyDescent="0.25">
      <c r="A155" s="1">
        <v>2020</v>
      </c>
      <c r="B155" s="1" t="s">
        <v>15</v>
      </c>
      <c r="C155" s="1">
        <v>23</v>
      </c>
      <c r="D155" s="1" t="s">
        <v>40</v>
      </c>
      <c r="E155" s="1" t="s">
        <v>30</v>
      </c>
      <c r="F155" s="3">
        <v>0</v>
      </c>
      <c r="G155" s="3">
        <v>0</v>
      </c>
      <c r="H155" s="3">
        <v>0</v>
      </c>
      <c r="I155" s="3">
        <v>0</v>
      </c>
      <c r="J155" s="3">
        <v>0</v>
      </c>
      <c r="K155" s="3">
        <v>140908</v>
      </c>
      <c r="L155" s="3">
        <v>0</v>
      </c>
      <c r="M155" s="3">
        <v>140908</v>
      </c>
      <c r="N155" s="3">
        <v>140908</v>
      </c>
      <c r="O155" s="2">
        <v>3.0499999999999999E-2</v>
      </c>
    </row>
    <row r="156" spans="1:15" x14ac:dyDescent="0.25">
      <c r="A156" s="1">
        <v>2020</v>
      </c>
      <c r="B156" s="1" t="s">
        <v>15</v>
      </c>
      <c r="C156" s="1">
        <v>26</v>
      </c>
      <c r="D156" s="1" t="s">
        <v>41</v>
      </c>
      <c r="E156" s="1" t="s">
        <v>17</v>
      </c>
      <c r="F156" s="3">
        <v>0</v>
      </c>
      <c r="G156" s="3">
        <v>0</v>
      </c>
      <c r="H156" s="3">
        <v>0</v>
      </c>
      <c r="I156" s="3">
        <v>0</v>
      </c>
      <c r="J156" s="3">
        <v>0</v>
      </c>
      <c r="K156" s="3">
        <v>0</v>
      </c>
      <c r="L156" s="3">
        <v>0</v>
      </c>
      <c r="M156" s="3">
        <v>0</v>
      </c>
      <c r="N156" s="3">
        <v>0</v>
      </c>
      <c r="O156" s="2">
        <v>0</v>
      </c>
    </row>
    <row r="157" spans="1:15" x14ac:dyDescent="0.25">
      <c r="A157" s="1">
        <v>2020</v>
      </c>
      <c r="B157" s="1" t="s">
        <v>15</v>
      </c>
      <c r="C157" s="1">
        <v>26</v>
      </c>
      <c r="D157" s="1" t="s">
        <v>41</v>
      </c>
      <c r="E157" s="1" t="s">
        <v>18</v>
      </c>
      <c r="F157" s="3">
        <v>9</v>
      </c>
      <c r="G157" s="3">
        <v>0</v>
      </c>
      <c r="H157" s="3">
        <v>9</v>
      </c>
      <c r="I157" s="3">
        <v>0</v>
      </c>
      <c r="J157" s="3">
        <v>0</v>
      </c>
      <c r="K157" s="3">
        <v>0</v>
      </c>
      <c r="L157" s="3">
        <v>9</v>
      </c>
      <c r="M157" s="3">
        <v>0</v>
      </c>
      <c r="N157" s="3">
        <v>9</v>
      </c>
      <c r="O157" s="2">
        <v>4.0000000000000002E-4</v>
      </c>
    </row>
    <row r="158" spans="1:15" x14ac:dyDescent="0.25">
      <c r="A158" s="1">
        <v>2020</v>
      </c>
      <c r="B158" s="1" t="s">
        <v>15</v>
      </c>
      <c r="C158" s="1">
        <v>26</v>
      </c>
      <c r="D158" s="1" t="s">
        <v>41</v>
      </c>
      <c r="E158" s="1" t="s">
        <v>19</v>
      </c>
      <c r="F158" s="3">
        <v>307</v>
      </c>
      <c r="G158" s="3">
        <v>0</v>
      </c>
      <c r="H158" s="3">
        <v>307</v>
      </c>
      <c r="I158" s="3">
        <v>0</v>
      </c>
      <c r="J158" s="3">
        <v>2</v>
      </c>
      <c r="K158" s="3">
        <v>0</v>
      </c>
      <c r="L158" s="3">
        <v>309</v>
      </c>
      <c r="M158" s="3">
        <v>0</v>
      </c>
      <c r="N158" s="3">
        <v>309</v>
      </c>
      <c r="O158" s="2">
        <v>1.4E-2</v>
      </c>
    </row>
    <row r="159" spans="1:15" x14ac:dyDescent="0.25">
      <c r="A159" s="1">
        <v>2020</v>
      </c>
      <c r="B159" s="1" t="s">
        <v>15</v>
      </c>
      <c r="C159" s="1">
        <v>26</v>
      </c>
      <c r="D159" s="1" t="s">
        <v>41</v>
      </c>
      <c r="E159" s="1" t="s">
        <v>20</v>
      </c>
      <c r="F159" s="3">
        <v>0</v>
      </c>
      <c r="G159" s="3">
        <v>0</v>
      </c>
      <c r="H159" s="3">
        <v>0</v>
      </c>
      <c r="I159" s="3">
        <v>0</v>
      </c>
      <c r="J159" s="3">
        <v>0</v>
      </c>
      <c r="K159" s="3">
        <v>0</v>
      </c>
      <c r="L159" s="3">
        <v>0</v>
      </c>
      <c r="M159" s="3">
        <v>0</v>
      </c>
      <c r="N159" s="3">
        <v>0</v>
      </c>
      <c r="O159" s="2">
        <v>0</v>
      </c>
    </row>
    <row r="160" spans="1:15" x14ac:dyDescent="0.25">
      <c r="A160" s="1">
        <v>2020</v>
      </c>
      <c r="B160" s="1" t="s">
        <v>15</v>
      </c>
      <c r="C160" s="1">
        <v>26</v>
      </c>
      <c r="D160" s="1" t="s">
        <v>41</v>
      </c>
      <c r="E160" s="1" t="s">
        <v>21</v>
      </c>
      <c r="F160" s="3">
        <v>392</v>
      </c>
      <c r="G160" s="3">
        <v>18639</v>
      </c>
      <c r="H160" s="3">
        <v>19031</v>
      </c>
      <c r="I160" s="3">
        <v>0</v>
      </c>
      <c r="J160" s="3">
        <v>2</v>
      </c>
      <c r="K160" s="3">
        <v>0</v>
      </c>
      <c r="L160" s="3">
        <v>395</v>
      </c>
      <c r="M160" s="3">
        <v>18639</v>
      </c>
      <c r="N160" s="3">
        <v>19034</v>
      </c>
      <c r="O160" s="2">
        <v>0.86470000000000002</v>
      </c>
    </row>
    <row r="161" spans="1:15" x14ac:dyDescent="0.25">
      <c r="A161" s="1">
        <v>2020</v>
      </c>
      <c r="B161" s="1" t="s">
        <v>15</v>
      </c>
      <c r="C161" s="1">
        <v>26</v>
      </c>
      <c r="D161" s="1" t="s">
        <v>41</v>
      </c>
      <c r="E161" s="1" t="s">
        <v>22</v>
      </c>
      <c r="F161" s="3">
        <v>221</v>
      </c>
      <c r="G161" s="3">
        <v>0</v>
      </c>
      <c r="H161" s="3">
        <v>221</v>
      </c>
      <c r="I161" s="3">
        <v>0</v>
      </c>
      <c r="J161" s="3">
        <v>1</v>
      </c>
      <c r="K161" s="3">
        <v>0</v>
      </c>
      <c r="L161" s="3">
        <v>222</v>
      </c>
      <c r="M161" s="3">
        <v>0</v>
      </c>
      <c r="N161" s="3">
        <v>222</v>
      </c>
      <c r="O161" s="2">
        <v>1.01E-2</v>
      </c>
    </row>
    <row r="162" spans="1:15" x14ac:dyDescent="0.25">
      <c r="A162" s="1">
        <v>2020</v>
      </c>
      <c r="B162" s="1" t="s">
        <v>15</v>
      </c>
      <c r="C162" s="1">
        <v>26</v>
      </c>
      <c r="D162" s="1" t="s">
        <v>41</v>
      </c>
      <c r="E162" s="1" t="s">
        <v>23</v>
      </c>
      <c r="F162" s="3">
        <v>25</v>
      </c>
      <c r="G162" s="3">
        <v>2404</v>
      </c>
      <c r="H162" s="3">
        <v>2429</v>
      </c>
      <c r="I162" s="3">
        <v>0</v>
      </c>
      <c r="J162" s="3">
        <v>0</v>
      </c>
      <c r="K162" s="3">
        <v>0</v>
      </c>
      <c r="L162" s="3">
        <v>25</v>
      </c>
      <c r="M162" s="3">
        <v>2404</v>
      </c>
      <c r="N162" s="3">
        <v>2429</v>
      </c>
      <c r="O162" s="2">
        <v>0.1103</v>
      </c>
    </row>
    <row r="163" spans="1:15" x14ac:dyDescent="0.25">
      <c r="A163" s="1">
        <v>2020</v>
      </c>
      <c r="B163" s="1" t="s">
        <v>15</v>
      </c>
      <c r="C163" s="1">
        <v>26</v>
      </c>
      <c r="D163" s="1" t="s">
        <v>41</v>
      </c>
      <c r="E163" s="1" t="s">
        <v>24</v>
      </c>
      <c r="F163" s="3">
        <v>0</v>
      </c>
      <c r="G163" s="3">
        <v>0</v>
      </c>
      <c r="H163" s="3">
        <v>0</v>
      </c>
      <c r="I163" s="3">
        <v>0</v>
      </c>
      <c r="J163" s="3">
        <v>0</v>
      </c>
      <c r="K163" s="3">
        <v>0</v>
      </c>
      <c r="L163" s="3">
        <v>0</v>
      </c>
      <c r="M163" s="3">
        <v>0</v>
      </c>
      <c r="N163" s="3">
        <v>0</v>
      </c>
      <c r="O163" s="2">
        <v>0</v>
      </c>
    </row>
    <row r="164" spans="1:15" x14ac:dyDescent="0.25">
      <c r="A164" s="1">
        <v>2020</v>
      </c>
      <c r="B164" s="1" t="s">
        <v>15</v>
      </c>
      <c r="C164" s="1">
        <v>26</v>
      </c>
      <c r="D164" s="1" t="s">
        <v>41</v>
      </c>
      <c r="E164" s="1" t="s">
        <v>25</v>
      </c>
      <c r="F164" s="3">
        <v>6</v>
      </c>
      <c r="G164" s="3">
        <v>0</v>
      </c>
      <c r="H164" s="3">
        <v>6</v>
      </c>
      <c r="I164" s="3">
        <v>0</v>
      </c>
      <c r="J164" s="3">
        <v>0</v>
      </c>
      <c r="K164" s="3">
        <v>0</v>
      </c>
      <c r="L164" s="3">
        <v>6</v>
      </c>
      <c r="M164" s="3">
        <v>0</v>
      </c>
      <c r="N164" s="3">
        <v>6</v>
      </c>
      <c r="O164" s="2">
        <v>2.9999999999999997E-4</v>
      </c>
    </row>
    <row r="165" spans="1:15" x14ac:dyDescent="0.25">
      <c r="A165" s="1">
        <v>2020</v>
      </c>
      <c r="B165" s="1" t="s">
        <v>15</v>
      </c>
      <c r="C165" s="1">
        <v>26</v>
      </c>
      <c r="D165" s="1" t="s">
        <v>41</v>
      </c>
      <c r="E165" s="1" t="s">
        <v>26</v>
      </c>
      <c r="F165" s="3">
        <v>5</v>
      </c>
      <c r="G165" s="3">
        <v>0</v>
      </c>
      <c r="H165" s="3">
        <v>5</v>
      </c>
      <c r="I165" s="3">
        <v>0</v>
      </c>
      <c r="J165" s="3">
        <v>0</v>
      </c>
      <c r="K165" s="3">
        <v>0</v>
      </c>
      <c r="L165" s="3">
        <v>5</v>
      </c>
      <c r="M165" s="3">
        <v>0</v>
      </c>
      <c r="N165" s="3">
        <v>5</v>
      </c>
      <c r="O165" s="2">
        <v>2.0000000000000001E-4</v>
      </c>
    </row>
    <row r="166" spans="1:15" x14ac:dyDescent="0.25">
      <c r="A166" s="1">
        <v>2020</v>
      </c>
      <c r="B166" s="1" t="s">
        <v>15</v>
      </c>
      <c r="C166" s="1">
        <v>26</v>
      </c>
      <c r="D166" s="1" t="s">
        <v>41</v>
      </c>
      <c r="E166" s="1" t="s">
        <v>27</v>
      </c>
      <c r="F166" s="3">
        <v>0</v>
      </c>
      <c r="G166" s="3">
        <v>0</v>
      </c>
      <c r="H166" s="3">
        <v>0</v>
      </c>
      <c r="I166" s="3">
        <v>0</v>
      </c>
      <c r="J166" s="3">
        <v>0</v>
      </c>
      <c r="K166" s="3">
        <v>0</v>
      </c>
      <c r="L166" s="3">
        <v>0</v>
      </c>
      <c r="M166" s="3">
        <v>0</v>
      </c>
      <c r="N166" s="3">
        <v>0</v>
      </c>
      <c r="O166" s="2">
        <v>0</v>
      </c>
    </row>
    <row r="167" spans="1:15" x14ac:dyDescent="0.25">
      <c r="A167" s="1">
        <v>2020</v>
      </c>
      <c r="B167" s="1" t="s">
        <v>15</v>
      </c>
      <c r="C167" s="1">
        <v>26</v>
      </c>
      <c r="D167" s="1" t="s">
        <v>41</v>
      </c>
      <c r="E167" s="1" t="s">
        <v>28</v>
      </c>
      <c r="F167" s="3">
        <v>0</v>
      </c>
      <c r="G167" s="3">
        <v>0</v>
      </c>
      <c r="H167" s="3">
        <v>0</v>
      </c>
      <c r="I167" s="3">
        <v>0</v>
      </c>
      <c r="J167" s="3">
        <v>0</v>
      </c>
      <c r="K167" s="3">
        <v>0</v>
      </c>
      <c r="L167" s="3">
        <v>0</v>
      </c>
      <c r="M167" s="3">
        <v>0</v>
      </c>
      <c r="N167" s="3">
        <v>0</v>
      </c>
      <c r="O167" s="2">
        <v>0</v>
      </c>
    </row>
    <row r="168" spans="1:15" x14ac:dyDescent="0.25">
      <c r="A168" s="1">
        <v>2020</v>
      </c>
      <c r="B168" s="1" t="s">
        <v>15</v>
      </c>
      <c r="C168" s="1">
        <v>26</v>
      </c>
      <c r="D168" s="1" t="s">
        <v>41</v>
      </c>
      <c r="E168" s="1" t="s">
        <v>29</v>
      </c>
      <c r="F168" s="3">
        <v>0</v>
      </c>
      <c r="G168" s="3">
        <v>0</v>
      </c>
      <c r="H168" s="3">
        <v>0</v>
      </c>
      <c r="I168" s="3">
        <v>0</v>
      </c>
      <c r="J168" s="3">
        <v>0</v>
      </c>
      <c r="K168" s="3">
        <v>0</v>
      </c>
      <c r="L168" s="3">
        <v>0</v>
      </c>
      <c r="M168" s="3">
        <v>0</v>
      </c>
      <c r="N168" s="3">
        <v>0</v>
      </c>
      <c r="O168" s="2">
        <v>0</v>
      </c>
    </row>
    <row r="169" spans="1:15" x14ac:dyDescent="0.25">
      <c r="A169" s="1">
        <v>2020</v>
      </c>
      <c r="B169" s="1" t="s">
        <v>15</v>
      </c>
      <c r="C169" s="1">
        <v>26</v>
      </c>
      <c r="D169" s="1" t="s">
        <v>41</v>
      </c>
      <c r="E169" s="1" t="s">
        <v>30</v>
      </c>
      <c r="F169" s="3">
        <v>0</v>
      </c>
      <c r="G169" s="3">
        <v>0</v>
      </c>
      <c r="H169" s="3">
        <v>0</v>
      </c>
      <c r="I169" s="3">
        <v>0</v>
      </c>
      <c r="J169" s="3">
        <v>0</v>
      </c>
      <c r="K169" s="3">
        <v>0</v>
      </c>
      <c r="L169" s="3">
        <v>0</v>
      </c>
      <c r="M169" s="3">
        <v>0</v>
      </c>
      <c r="N169" s="3">
        <v>0</v>
      </c>
      <c r="O169" s="2">
        <v>0</v>
      </c>
    </row>
    <row r="170" spans="1:15" x14ac:dyDescent="0.25">
      <c r="A170" s="1">
        <v>2020</v>
      </c>
      <c r="B170" s="1" t="s">
        <v>15</v>
      </c>
      <c r="C170" s="1">
        <v>30</v>
      </c>
      <c r="D170" s="1" t="s">
        <v>42</v>
      </c>
      <c r="E170" s="1" t="s">
        <v>17</v>
      </c>
      <c r="F170" s="3">
        <v>0</v>
      </c>
      <c r="G170" s="3">
        <v>0</v>
      </c>
      <c r="H170" s="3">
        <v>0</v>
      </c>
      <c r="I170" s="3">
        <v>0</v>
      </c>
      <c r="J170" s="3">
        <v>0</v>
      </c>
      <c r="K170" s="3">
        <v>0</v>
      </c>
      <c r="L170" s="3">
        <v>0</v>
      </c>
      <c r="M170" s="3">
        <v>0</v>
      </c>
      <c r="N170" s="3">
        <v>0</v>
      </c>
      <c r="O170" s="2">
        <v>0</v>
      </c>
    </row>
    <row r="171" spans="1:15" x14ac:dyDescent="0.25">
      <c r="A171" s="1">
        <v>2020</v>
      </c>
      <c r="B171" s="1" t="s">
        <v>15</v>
      </c>
      <c r="C171" s="1">
        <v>30</v>
      </c>
      <c r="D171" s="1" t="s">
        <v>42</v>
      </c>
      <c r="E171" s="1" t="s">
        <v>18</v>
      </c>
      <c r="F171" s="3">
        <v>146</v>
      </c>
      <c r="G171" s="3">
        <v>0</v>
      </c>
      <c r="H171" s="3">
        <v>146</v>
      </c>
      <c r="I171" s="3">
        <v>0</v>
      </c>
      <c r="J171" s="3">
        <v>321</v>
      </c>
      <c r="K171" s="3">
        <v>0</v>
      </c>
      <c r="L171" s="3">
        <v>467</v>
      </c>
      <c r="M171" s="3">
        <v>0</v>
      </c>
      <c r="N171" s="3">
        <v>467</v>
      </c>
      <c r="O171" s="2">
        <v>1.1999999999999999E-3</v>
      </c>
    </row>
    <row r="172" spans="1:15" x14ac:dyDescent="0.25">
      <c r="A172" s="1">
        <v>2020</v>
      </c>
      <c r="B172" s="1" t="s">
        <v>15</v>
      </c>
      <c r="C172" s="1">
        <v>30</v>
      </c>
      <c r="D172" s="1" t="s">
        <v>42</v>
      </c>
      <c r="E172" s="1" t="s">
        <v>19</v>
      </c>
      <c r="F172" s="3">
        <v>4789</v>
      </c>
      <c r="G172" s="3">
        <v>0</v>
      </c>
      <c r="H172" s="3">
        <v>4789</v>
      </c>
      <c r="I172" s="3">
        <v>0</v>
      </c>
      <c r="J172" s="3">
        <v>10500</v>
      </c>
      <c r="K172" s="3">
        <v>0</v>
      </c>
      <c r="L172" s="3">
        <v>15289</v>
      </c>
      <c r="M172" s="3">
        <v>0</v>
      </c>
      <c r="N172" s="3">
        <v>15289</v>
      </c>
      <c r="O172" s="2">
        <v>4.0599999999999997E-2</v>
      </c>
    </row>
    <row r="173" spans="1:15" x14ac:dyDescent="0.25">
      <c r="A173" s="1">
        <v>2020</v>
      </c>
      <c r="B173" s="1" t="s">
        <v>15</v>
      </c>
      <c r="C173" s="1">
        <v>30</v>
      </c>
      <c r="D173" s="1" t="s">
        <v>42</v>
      </c>
      <c r="E173" s="1" t="s">
        <v>20</v>
      </c>
      <c r="F173" s="3">
        <v>0</v>
      </c>
      <c r="G173" s="3">
        <v>0</v>
      </c>
      <c r="H173" s="3">
        <v>0</v>
      </c>
      <c r="I173" s="3">
        <v>0</v>
      </c>
      <c r="J173" s="3">
        <v>0</v>
      </c>
      <c r="K173" s="3">
        <v>0</v>
      </c>
      <c r="L173" s="3">
        <v>0</v>
      </c>
      <c r="M173" s="3">
        <v>0</v>
      </c>
      <c r="N173" s="3">
        <v>0</v>
      </c>
      <c r="O173" s="2">
        <v>0</v>
      </c>
    </row>
    <row r="174" spans="1:15" x14ac:dyDescent="0.25">
      <c r="A174" s="1">
        <v>2020</v>
      </c>
      <c r="B174" s="1" t="s">
        <v>15</v>
      </c>
      <c r="C174" s="1">
        <v>30</v>
      </c>
      <c r="D174" s="1" t="s">
        <v>42</v>
      </c>
      <c r="E174" s="1" t="s">
        <v>21</v>
      </c>
      <c r="F174" s="3">
        <v>6122</v>
      </c>
      <c r="G174" s="3">
        <v>290733</v>
      </c>
      <c r="H174" s="3">
        <v>296855</v>
      </c>
      <c r="I174" s="3">
        <v>0</v>
      </c>
      <c r="J174" s="3">
        <v>13423</v>
      </c>
      <c r="K174" s="3">
        <v>0</v>
      </c>
      <c r="L174" s="3">
        <v>19545</v>
      </c>
      <c r="M174" s="3">
        <v>290733</v>
      </c>
      <c r="N174" s="3">
        <v>310278</v>
      </c>
      <c r="O174" s="2">
        <v>0.8246</v>
      </c>
    </row>
    <row r="175" spans="1:15" x14ac:dyDescent="0.25">
      <c r="A175" s="1">
        <v>2020</v>
      </c>
      <c r="B175" s="1" t="s">
        <v>15</v>
      </c>
      <c r="C175" s="1">
        <v>30</v>
      </c>
      <c r="D175" s="1" t="s">
        <v>42</v>
      </c>
      <c r="E175" s="1" t="s">
        <v>22</v>
      </c>
      <c r="F175" s="3">
        <v>3447</v>
      </c>
      <c r="G175" s="3">
        <v>0</v>
      </c>
      <c r="H175" s="3">
        <v>3447</v>
      </c>
      <c r="I175" s="3">
        <v>0</v>
      </c>
      <c r="J175" s="3">
        <v>7558</v>
      </c>
      <c r="K175" s="3">
        <v>0</v>
      </c>
      <c r="L175" s="3">
        <v>11005</v>
      </c>
      <c r="M175" s="3">
        <v>0</v>
      </c>
      <c r="N175" s="3">
        <v>11005</v>
      </c>
      <c r="O175" s="2">
        <v>2.92E-2</v>
      </c>
    </row>
    <row r="176" spans="1:15" x14ac:dyDescent="0.25">
      <c r="A176" s="1">
        <v>2020</v>
      </c>
      <c r="B176" s="1" t="s">
        <v>15</v>
      </c>
      <c r="C176" s="1">
        <v>30</v>
      </c>
      <c r="D176" s="1" t="s">
        <v>42</v>
      </c>
      <c r="E176" s="1" t="s">
        <v>23</v>
      </c>
      <c r="F176" s="3">
        <v>392</v>
      </c>
      <c r="G176" s="3">
        <v>37494</v>
      </c>
      <c r="H176" s="3">
        <v>37886</v>
      </c>
      <c r="I176" s="3">
        <v>0</v>
      </c>
      <c r="J176" s="3">
        <v>860</v>
      </c>
      <c r="K176" s="3">
        <v>0</v>
      </c>
      <c r="L176" s="3">
        <v>1252</v>
      </c>
      <c r="M176" s="3">
        <v>37494</v>
      </c>
      <c r="N176" s="3">
        <v>38746</v>
      </c>
      <c r="O176" s="2">
        <v>0.10290000000000001</v>
      </c>
    </row>
    <row r="177" spans="1:15" x14ac:dyDescent="0.25">
      <c r="A177" s="1">
        <v>2020</v>
      </c>
      <c r="B177" s="1" t="s">
        <v>15</v>
      </c>
      <c r="C177" s="1">
        <v>30</v>
      </c>
      <c r="D177" s="1" t="s">
        <v>42</v>
      </c>
      <c r="E177" s="1" t="s">
        <v>24</v>
      </c>
      <c r="F177" s="3">
        <v>0</v>
      </c>
      <c r="G177" s="3">
        <v>0</v>
      </c>
      <c r="H177" s="3">
        <v>0</v>
      </c>
      <c r="I177" s="3">
        <v>0</v>
      </c>
      <c r="J177" s="3">
        <v>0</v>
      </c>
      <c r="K177" s="3">
        <v>0</v>
      </c>
      <c r="L177" s="3">
        <v>0</v>
      </c>
      <c r="M177" s="3">
        <v>0</v>
      </c>
      <c r="N177" s="3">
        <v>0</v>
      </c>
      <c r="O177" s="2">
        <v>0</v>
      </c>
    </row>
    <row r="178" spans="1:15" x14ac:dyDescent="0.25">
      <c r="A178" s="1">
        <v>2020</v>
      </c>
      <c r="B178" s="1" t="s">
        <v>15</v>
      </c>
      <c r="C178" s="1">
        <v>30</v>
      </c>
      <c r="D178" s="1" t="s">
        <v>42</v>
      </c>
      <c r="E178" s="1" t="s">
        <v>25</v>
      </c>
      <c r="F178" s="3">
        <v>97</v>
      </c>
      <c r="G178" s="3">
        <v>0</v>
      </c>
      <c r="H178" s="3">
        <v>97</v>
      </c>
      <c r="I178" s="3">
        <v>0</v>
      </c>
      <c r="J178" s="3">
        <v>212</v>
      </c>
      <c r="K178" s="3">
        <v>0</v>
      </c>
      <c r="L178" s="3">
        <v>308</v>
      </c>
      <c r="M178" s="3">
        <v>0</v>
      </c>
      <c r="N178" s="3">
        <v>308</v>
      </c>
      <c r="O178" s="2">
        <v>8.0000000000000004E-4</v>
      </c>
    </row>
    <row r="179" spans="1:15" x14ac:dyDescent="0.25">
      <c r="A179" s="1">
        <v>2020</v>
      </c>
      <c r="B179" s="1" t="s">
        <v>15</v>
      </c>
      <c r="C179" s="1">
        <v>30</v>
      </c>
      <c r="D179" s="1" t="s">
        <v>42</v>
      </c>
      <c r="E179" s="1" t="s">
        <v>26</v>
      </c>
      <c r="F179" s="3">
        <v>83</v>
      </c>
      <c r="G179" s="3">
        <v>0</v>
      </c>
      <c r="H179" s="3">
        <v>83</v>
      </c>
      <c r="I179" s="3">
        <v>0</v>
      </c>
      <c r="J179" s="3">
        <v>182</v>
      </c>
      <c r="K179" s="3">
        <v>0</v>
      </c>
      <c r="L179" s="3">
        <v>265</v>
      </c>
      <c r="M179" s="3">
        <v>0</v>
      </c>
      <c r="N179" s="3">
        <v>265</v>
      </c>
      <c r="O179" s="2">
        <v>6.9999999999999999E-4</v>
      </c>
    </row>
    <row r="180" spans="1:15" x14ac:dyDescent="0.25">
      <c r="A180" s="1">
        <v>2020</v>
      </c>
      <c r="B180" s="1" t="s">
        <v>15</v>
      </c>
      <c r="C180" s="1">
        <v>30</v>
      </c>
      <c r="D180" s="1" t="s">
        <v>42</v>
      </c>
      <c r="E180" s="1" t="s">
        <v>27</v>
      </c>
      <c r="F180" s="3">
        <v>0</v>
      </c>
      <c r="G180" s="3">
        <v>0</v>
      </c>
      <c r="H180" s="3">
        <v>0</v>
      </c>
      <c r="I180" s="3">
        <v>0</v>
      </c>
      <c r="J180" s="3">
        <v>0</v>
      </c>
      <c r="K180" s="3">
        <v>0</v>
      </c>
      <c r="L180" s="3">
        <v>0</v>
      </c>
      <c r="M180" s="3">
        <v>0</v>
      </c>
      <c r="N180" s="3">
        <v>0</v>
      </c>
      <c r="O180" s="2">
        <v>0</v>
      </c>
    </row>
    <row r="181" spans="1:15" x14ac:dyDescent="0.25">
      <c r="A181" s="1">
        <v>2020</v>
      </c>
      <c r="B181" s="1" t="s">
        <v>15</v>
      </c>
      <c r="C181" s="1">
        <v>30</v>
      </c>
      <c r="D181" s="1" t="s">
        <v>42</v>
      </c>
      <c r="E181" s="1" t="s">
        <v>28</v>
      </c>
      <c r="F181" s="3">
        <v>0</v>
      </c>
      <c r="G181" s="3">
        <v>0</v>
      </c>
      <c r="H181" s="3">
        <v>0</v>
      </c>
      <c r="I181" s="3">
        <v>0</v>
      </c>
      <c r="J181" s="3">
        <v>0</v>
      </c>
      <c r="K181" s="3">
        <v>0</v>
      </c>
      <c r="L181" s="3">
        <v>0</v>
      </c>
      <c r="M181" s="3">
        <v>0</v>
      </c>
      <c r="N181" s="3">
        <v>0</v>
      </c>
      <c r="O181" s="2">
        <v>0</v>
      </c>
    </row>
    <row r="182" spans="1:15" x14ac:dyDescent="0.25">
      <c r="A182" s="1">
        <v>2020</v>
      </c>
      <c r="B182" s="1" t="s">
        <v>15</v>
      </c>
      <c r="C182" s="1">
        <v>30</v>
      </c>
      <c r="D182" s="1" t="s">
        <v>42</v>
      </c>
      <c r="E182" s="1" t="s">
        <v>29</v>
      </c>
      <c r="F182" s="3">
        <v>3</v>
      </c>
      <c r="G182" s="3">
        <v>0</v>
      </c>
      <c r="H182" s="3">
        <v>3</v>
      </c>
      <c r="I182" s="3">
        <v>0</v>
      </c>
      <c r="J182" s="3">
        <v>7</v>
      </c>
      <c r="K182" s="3">
        <v>0</v>
      </c>
      <c r="L182" s="3">
        <v>10</v>
      </c>
      <c r="M182" s="3">
        <v>0</v>
      </c>
      <c r="N182" s="3">
        <v>10</v>
      </c>
      <c r="O182" s="2">
        <v>0</v>
      </c>
    </row>
    <row r="183" spans="1:15" x14ac:dyDescent="0.25">
      <c r="A183" s="1">
        <v>2020</v>
      </c>
      <c r="B183" s="1" t="s">
        <v>15</v>
      </c>
      <c r="C183" s="1">
        <v>30</v>
      </c>
      <c r="D183" s="1" t="s">
        <v>42</v>
      </c>
      <c r="E183" s="1" t="s">
        <v>30</v>
      </c>
      <c r="F183" s="3">
        <v>0</v>
      </c>
      <c r="G183" s="3">
        <v>0</v>
      </c>
      <c r="H183" s="3">
        <v>0</v>
      </c>
      <c r="I183" s="3">
        <v>0</v>
      </c>
      <c r="J183" s="3">
        <v>0</v>
      </c>
      <c r="K183" s="3">
        <v>0</v>
      </c>
      <c r="L183" s="3">
        <v>0</v>
      </c>
      <c r="M183" s="3">
        <v>0</v>
      </c>
      <c r="N183" s="3">
        <v>0</v>
      </c>
      <c r="O183" s="2">
        <v>0</v>
      </c>
    </row>
    <row r="184" spans="1:15" x14ac:dyDescent="0.25">
      <c r="A184" s="1">
        <v>2020</v>
      </c>
      <c r="B184" s="1" t="s">
        <v>15</v>
      </c>
      <c r="C184" s="1">
        <v>32</v>
      </c>
      <c r="D184" s="1" t="s">
        <v>43</v>
      </c>
      <c r="E184" s="1" t="s">
        <v>17</v>
      </c>
      <c r="F184" s="3">
        <v>0</v>
      </c>
      <c r="G184" s="3">
        <v>0</v>
      </c>
      <c r="H184" s="3">
        <v>0</v>
      </c>
      <c r="I184" s="3">
        <v>0</v>
      </c>
      <c r="J184" s="3">
        <v>0</v>
      </c>
      <c r="K184" s="3">
        <v>0</v>
      </c>
      <c r="L184" s="3">
        <v>0</v>
      </c>
      <c r="M184" s="3">
        <v>0</v>
      </c>
      <c r="N184" s="3">
        <v>0</v>
      </c>
      <c r="O184" s="2">
        <v>0</v>
      </c>
    </row>
    <row r="185" spans="1:15" x14ac:dyDescent="0.25">
      <c r="A185" s="1">
        <v>2020</v>
      </c>
      <c r="B185" s="1" t="s">
        <v>15</v>
      </c>
      <c r="C185" s="1">
        <v>32</v>
      </c>
      <c r="D185" s="1" t="s">
        <v>43</v>
      </c>
      <c r="E185" s="1" t="s">
        <v>18</v>
      </c>
      <c r="F185" s="3">
        <v>7</v>
      </c>
      <c r="G185" s="3">
        <v>0</v>
      </c>
      <c r="H185" s="3">
        <v>7</v>
      </c>
      <c r="I185" s="3">
        <v>0</v>
      </c>
      <c r="J185" s="3">
        <v>0</v>
      </c>
      <c r="K185" s="3">
        <v>0</v>
      </c>
      <c r="L185" s="3">
        <v>7</v>
      </c>
      <c r="M185" s="3">
        <v>0</v>
      </c>
      <c r="N185" s="3">
        <v>7</v>
      </c>
      <c r="O185" s="2">
        <v>4.0000000000000002E-4</v>
      </c>
    </row>
    <row r="186" spans="1:15" x14ac:dyDescent="0.25">
      <c r="A186" s="1">
        <v>2020</v>
      </c>
      <c r="B186" s="1" t="s">
        <v>15</v>
      </c>
      <c r="C186" s="1">
        <v>32</v>
      </c>
      <c r="D186" s="1" t="s">
        <v>43</v>
      </c>
      <c r="E186" s="1" t="s">
        <v>19</v>
      </c>
      <c r="F186" s="3">
        <v>237</v>
      </c>
      <c r="G186" s="3">
        <v>0</v>
      </c>
      <c r="H186" s="3">
        <v>237</v>
      </c>
      <c r="I186" s="3">
        <v>0</v>
      </c>
      <c r="J186" s="3">
        <v>0</v>
      </c>
      <c r="K186" s="3">
        <v>0</v>
      </c>
      <c r="L186" s="3">
        <v>237</v>
      </c>
      <c r="M186" s="3">
        <v>0</v>
      </c>
      <c r="N186" s="3">
        <v>237</v>
      </c>
      <c r="O186" s="2">
        <v>1.3899999999999999E-2</v>
      </c>
    </row>
    <row r="187" spans="1:15" x14ac:dyDescent="0.25">
      <c r="A187" s="1">
        <v>2020</v>
      </c>
      <c r="B187" s="1" t="s">
        <v>15</v>
      </c>
      <c r="C187" s="1">
        <v>32</v>
      </c>
      <c r="D187" s="1" t="s">
        <v>43</v>
      </c>
      <c r="E187" s="1" t="s">
        <v>20</v>
      </c>
      <c r="F187" s="3">
        <v>0</v>
      </c>
      <c r="G187" s="3">
        <v>0</v>
      </c>
      <c r="H187" s="3">
        <v>0</v>
      </c>
      <c r="I187" s="3">
        <v>0</v>
      </c>
      <c r="J187" s="3">
        <v>0</v>
      </c>
      <c r="K187" s="3">
        <v>0</v>
      </c>
      <c r="L187" s="3">
        <v>0</v>
      </c>
      <c r="M187" s="3">
        <v>0</v>
      </c>
      <c r="N187" s="3">
        <v>0</v>
      </c>
      <c r="O187" s="2">
        <v>0</v>
      </c>
    </row>
    <row r="188" spans="1:15" x14ac:dyDescent="0.25">
      <c r="A188" s="1">
        <v>2020</v>
      </c>
      <c r="B188" s="1" t="s">
        <v>15</v>
      </c>
      <c r="C188" s="1">
        <v>32</v>
      </c>
      <c r="D188" s="1" t="s">
        <v>43</v>
      </c>
      <c r="E188" s="1" t="s">
        <v>21</v>
      </c>
      <c r="F188" s="3">
        <v>303</v>
      </c>
      <c r="G188" s="3">
        <v>14392</v>
      </c>
      <c r="H188" s="3">
        <v>14695</v>
      </c>
      <c r="I188" s="3">
        <v>0</v>
      </c>
      <c r="J188" s="3">
        <v>0</v>
      </c>
      <c r="K188" s="3">
        <v>0</v>
      </c>
      <c r="L188" s="3">
        <v>303</v>
      </c>
      <c r="M188" s="3">
        <v>14392</v>
      </c>
      <c r="N188" s="3">
        <v>14695</v>
      </c>
      <c r="O188" s="2">
        <v>0.86480000000000001</v>
      </c>
    </row>
    <row r="189" spans="1:15" x14ac:dyDescent="0.25">
      <c r="A189" s="1">
        <v>2020</v>
      </c>
      <c r="B189" s="1" t="s">
        <v>15</v>
      </c>
      <c r="C189" s="1">
        <v>32</v>
      </c>
      <c r="D189" s="1" t="s">
        <v>43</v>
      </c>
      <c r="E189" s="1" t="s">
        <v>22</v>
      </c>
      <c r="F189" s="3">
        <v>171</v>
      </c>
      <c r="G189" s="3">
        <v>0</v>
      </c>
      <c r="H189" s="3">
        <v>171</v>
      </c>
      <c r="I189" s="3">
        <v>0</v>
      </c>
      <c r="J189" s="3">
        <v>0</v>
      </c>
      <c r="K189" s="3">
        <v>0</v>
      </c>
      <c r="L189" s="3">
        <v>171</v>
      </c>
      <c r="M189" s="3">
        <v>0</v>
      </c>
      <c r="N189" s="3">
        <v>171</v>
      </c>
      <c r="O189" s="2">
        <v>0.01</v>
      </c>
    </row>
    <row r="190" spans="1:15" x14ac:dyDescent="0.25">
      <c r="A190" s="1">
        <v>2020</v>
      </c>
      <c r="B190" s="1" t="s">
        <v>15</v>
      </c>
      <c r="C190" s="1">
        <v>32</v>
      </c>
      <c r="D190" s="1" t="s">
        <v>43</v>
      </c>
      <c r="E190" s="1" t="s">
        <v>23</v>
      </c>
      <c r="F190" s="3">
        <v>19</v>
      </c>
      <c r="G190" s="3">
        <v>1856</v>
      </c>
      <c r="H190" s="3">
        <v>1875</v>
      </c>
      <c r="I190" s="3">
        <v>0</v>
      </c>
      <c r="J190" s="3">
        <v>0</v>
      </c>
      <c r="K190" s="3">
        <v>0</v>
      </c>
      <c r="L190" s="3">
        <v>19</v>
      </c>
      <c r="M190" s="3">
        <v>1856</v>
      </c>
      <c r="N190" s="3">
        <v>1875</v>
      </c>
      <c r="O190" s="2">
        <v>0.1104</v>
      </c>
    </row>
    <row r="191" spans="1:15" x14ac:dyDescent="0.25">
      <c r="A191" s="1">
        <v>2020</v>
      </c>
      <c r="B191" s="1" t="s">
        <v>15</v>
      </c>
      <c r="C191" s="1">
        <v>32</v>
      </c>
      <c r="D191" s="1" t="s">
        <v>43</v>
      </c>
      <c r="E191" s="1" t="s">
        <v>24</v>
      </c>
      <c r="F191" s="3">
        <v>0</v>
      </c>
      <c r="G191" s="3">
        <v>0</v>
      </c>
      <c r="H191" s="3">
        <v>0</v>
      </c>
      <c r="I191" s="3">
        <v>0</v>
      </c>
      <c r="J191" s="3">
        <v>0</v>
      </c>
      <c r="K191" s="3">
        <v>0</v>
      </c>
      <c r="L191" s="3">
        <v>0</v>
      </c>
      <c r="M191" s="3">
        <v>0</v>
      </c>
      <c r="N191" s="3">
        <v>0</v>
      </c>
      <c r="O191" s="2">
        <v>0</v>
      </c>
    </row>
    <row r="192" spans="1:15" x14ac:dyDescent="0.25">
      <c r="A192" s="1">
        <v>2020</v>
      </c>
      <c r="B192" s="1" t="s">
        <v>15</v>
      </c>
      <c r="C192" s="1">
        <v>32</v>
      </c>
      <c r="D192" s="1" t="s">
        <v>43</v>
      </c>
      <c r="E192" s="1" t="s">
        <v>25</v>
      </c>
      <c r="F192" s="3">
        <v>5</v>
      </c>
      <c r="G192" s="3">
        <v>0</v>
      </c>
      <c r="H192" s="3">
        <v>5</v>
      </c>
      <c r="I192" s="3">
        <v>0</v>
      </c>
      <c r="J192" s="3">
        <v>0</v>
      </c>
      <c r="K192" s="3">
        <v>0</v>
      </c>
      <c r="L192" s="3">
        <v>5</v>
      </c>
      <c r="M192" s="3">
        <v>0</v>
      </c>
      <c r="N192" s="3">
        <v>5</v>
      </c>
      <c r="O192" s="2">
        <v>2.9999999999999997E-4</v>
      </c>
    </row>
    <row r="193" spans="1:15" x14ac:dyDescent="0.25">
      <c r="A193" s="1">
        <v>2020</v>
      </c>
      <c r="B193" s="1" t="s">
        <v>15</v>
      </c>
      <c r="C193" s="1">
        <v>32</v>
      </c>
      <c r="D193" s="1" t="s">
        <v>43</v>
      </c>
      <c r="E193" s="1" t="s">
        <v>26</v>
      </c>
      <c r="F193" s="3">
        <v>4</v>
      </c>
      <c r="G193" s="3">
        <v>0</v>
      </c>
      <c r="H193" s="3">
        <v>4</v>
      </c>
      <c r="I193" s="3">
        <v>0</v>
      </c>
      <c r="J193" s="3">
        <v>0</v>
      </c>
      <c r="K193" s="3">
        <v>0</v>
      </c>
      <c r="L193" s="3">
        <v>4</v>
      </c>
      <c r="M193" s="3">
        <v>0</v>
      </c>
      <c r="N193" s="3">
        <v>4</v>
      </c>
      <c r="O193" s="2">
        <v>2.0000000000000001E-4</v>
      </c>
    </row>
    <row r="194" spans="1:15" x14ac:dyDescent="0.25">
      <c r="A194" s="1">
        <v>2020</v>
      </c>
      <c r="B194" s="1" t="s">
        <v>15</v>
      </c>
      <c r="C194" s="1">
        <v>32</v>
      </c>
      <c r="D194" s="1" t="s">
        <v>43</v>
      </c>
      <c r="E194" s="1" t="s">
        <v>27</v>
      </c>
      <c r="F194" s="3">
        <v>0</v>
      </c>
      <c r="G194" s="3">
        <v>0</v>
      </c>
      <c r="H194" s="3">
        <v>0</v>
      </c>
      <c r="I194" s="3">
        <v>0</v>
      </c>
      <c r="J194" s="3">
        <v>0</v>
      </c>
      <c r="K194" s="3">
        <v>0</v>
      </c>
      <c r="L194" s="3">
        <v>0</v>
      </c>
      <c r="M194" s="3">
        <v>0</v>
      </c>
      <c r="N194" s="3">
        <v>0</v>
      </c>
      <c r="O194" s="2">
        <v>0</v>
      </c>
    </row>
    <row r="195" spans="1:15" x14ac:dyDescent="0.25">
      <c r="A195" s="1">
        <v>2020</v>
      </c>
      <c r="B195" s="1" t="s">
        <v>15</v>
      </c>
      <c r="C195" s="1">
        <v>32</v>
      </c>
      <c r="D195" s="1" t="s">
        <v>43</v>
      </c>
      <c r="E195" s="1" t="s">
        <v>28</v>
      </c>
      <c r="F195" s="3">
        <v>0</v>
      </c>
      <c r="G195" s="3">
        <v>0</v>
      </c>
      <c r="H195" s="3">
        <v>0</v>
      </c>
      <c r="I195" s="3">
        <v>0</v>
      </c>
      <c r="J195" s="3">
        <v>0</v>
      </c>
      <c r="K195" s="3">
        <v>0</v>
      </c>
      <c r="L195" s="3">
        <v>0</v>
      </c>
      <c r="M195" s="3">
        <v>0</v>
      </c>
      <c r="N195" s="3">
        <v>0</v>
      </c>
      <c r="O195" s="2">
        <v>0</v>
      </c>
    </row>
    <row r="196" spans="1:15" x14ac:dyDescent="0.25">
      <c r="A196" s="1">
        <v>2020</v>
      </c>
      <c r="B196" s="1" t="s">
        <v>15</v>
      </c>
      <c r="C196" s="1">
        <v>32</v>
      </c>
      <c r="D196" s="1" t="s">
        <v>43</v>
      </c>
      <c r="E196" s="1" t="s">
        <v>29</v>
      </c>
      <c r="F196" s="3">
        <v>0</v>
      </c>
      <c r="G196" s="3">
        <v>0</v>
      </c>
      <c r="H196" s="3">
        <v>0</v>
      </c>
      <c r="I196" s="3">
        <v>0</v>
      </c>
      <c r="J196" s="3">
        <v>0</v>
      </c>
      <c r="K196" s="3">
        <v>0</v>
      </c>
      <c r="L196" s="3">
        <v>0</v>
      </c>
      <c r="M196" s="3">
        <v>0</v>
      </c>
      <c r="N196" s="3">
        <v>0</v>
      </c>
      <c r="O196" s="2">
        <v>0</v>
      </c>
    </row>
    <row r="197" spans="1:15" x14ac:dyDescent="0.25">
      <c r="A197" s="1">
        <v>2020</v>
      </c>
      <c r="B197" s="1" t="s">
        <v>15</v>
      </c>
      <c r="C197" s="1">
        <v>32</v>
      </c>
      <c r="D197" s="1" t="s">
        <v>43</v>
      </c>
      <c r="E197" s="1" t="s">
        <v>30</v>
      </c>
      <c r="F197" s="3">
        <v>0</v>
      </c>
      <c r="G197" s="3">
        <v>0</v>
      </c>
      <c r="H197" s="3">
        <v>0</v>
      </c>
      <c r="I197" s="3">
        <v>0</v>
      </c>
      <c r="J197" s="3">
        <v>0</v>
      </c>
      <c r="K197" s="3">
        <v>0</v>
      </c>
      <c r="L197" s="3">
        <v>0</v>
      </c>
      <c r="M197" s="3">
        <v>0</v>
      </c>
      <c r="N197" s="3">
        <v>0</v>
      </c>
      <c r="O197" s="2">
        <v>0</v>
      </c>
    </row>
    <row r="198" spans="1:15" x14ac:dyDescent="0.25">
      <c r="A198" s="1">
        <v>2020</v>
      </c>
      <c r="B198" s="1" t="s">
        <v>15</v>
      </c>
      <c r="C198" s="1">
        <v>33</v>
      </c>
      <c r="D198" s="1" t="s">
        <v>44</v>
      </c>
      <c r="E198" s="1" t="s">
        <v>17</v>
      </c>
      <c r="F198" s="3">
        <v>0</v>
      </c>
      <c r="G198" s="3">
        <v>0</v>
      </c>
      <c r="H198" s="3">
        <v>0</v>
      </c>
      <c r="I198" s="3">
        <v>0</v>
      </c>
      <c r="J198" s="3">
        <v>0</v>
      </c>
      <c r="K198" s="3">
        <v>0</v>
      </c>
      <c r="L198" s="3">
        <v>0</v>
      </c>
      <c r="M198" s="3">
        <v>0</v>
      </c>
      <c r="N198" s="3">
        <v>0</v>
      </c>
      <c r="O198" s="2">
        <v>0</v>
      </c>
    </row>
    <row r="199" spans="1:15" x14ac:dyDescent="0.25">
      <c r="A199" s="1">
        <v>2020</v>
      </c>
      <c r="B199" s="1" t="s">
        <v>15</v>
      </c>
      <c r="C199" s="1">
        <v>33</v>
      </c>
      <c r="D199" s="1" t="s">
        <v>44</v>
      </c>
      <c r="E199" s="1" t="s">
        <v>18</v>
      </c>
      <c r="F199" s="3">
        <v>1511</v>
      </c>
      <c r="G199" s="3">
        <v>0</v>
      </c>
      <c r="H199" s="3">
        <v>1511</v>
      </c>
      <c r="I199" s="3">
        <v>0</v>
      </c>
      <c r="J199" s="3">
        <v>2583</v>
      </c>
      <c r="K199" s="3">
        <v>67647</v>
      </c>
      <c r="L199" s="3">
        <v>4093</v>
      </c>
      <c r="M199" s="3">
        <v>67647</v>
      </c>
      <c r="N199" s="3">
        <v>71740</v>
      </c>
      <c r="O199" s="2">
        <v>1.6299999999999999E-2</v>
      </c>
    </row>
    <row r="200" spans="1:15" x14ac:dyDescent="0.25">
      <c r="A200" s="1">
        <v>2020</v>
      </c>
      <c r="B200" s="1" t="s">
        <v>15</v>
      </c>
      <c r="C200" s="1">
        <v>33</v>
      </c>
      <c r="D200" s="1" t="s">
        <v>44</v>
      </c>
      <c r="E200" s="1" t="s">
        <v>19</v>
      </c>
      <c r="F200" s="3">
        <v>49466</v>
      </c>
      <c r="G200" s="3">
        <v>0</v>
      </c>
      <c r="H200" s="3">
        <v>49466</v>
      </c>
      <c r="I200" s="3">
        <v>0</v>
      </c>
      <c r="J200" s="3">
        <v>84559</v>
      </c>
      <c r="K200" s="3">
        <v>2622</v>
      </c>
      <c r="L200" s="3">
        <v>134026</v>
      </c>
      <c r="M200" s="3">
        <v>2622</v>
      </c>
      <c r="N200" s="3">
        <v>136648</v>
      </c>
      <c r="O200" s="2">
        <v>3.1E-2</v>
      </c>
    </row>
    <row r="201" spans="1:15" x14ac:dyDescent="0.25">
      <c r="A201" s="1">
        <v>2020</v>
      </c>
      <c r="B201" s="1" t="s">
        <v>15</v>
      </c>
      <c r="C201" s="1">
        <v>33</v>
      </c>
      <c r="D201" s="1" t="s">
        <v>44</v>
      </c>
      <c r="E201" s="1" t="s">
        <v>20</v>
      </c>
      <c r="F201" s="3">
        <v>0</v>
      </c>
      <c r="G201" s="3">
        <v>0</v>
      </c>
      <c r="H201" s="3">
        <v>0</v>
      </c>
      <c r="I201" s="3">
        <v>0</v>
      </c>
      <c r="J201" s="3">
        <v>0</v>
      </c>
      <c r="K201" s="3">
        <v>0</v>
      </c>
      <c r="L201" s="3">
        <v>0</v>
      </c>
      <c r="M201" s="3">
        <v>0</v>
      </c>
      <c r="N201" s="3">
        <v>0</v>
      </c>
      <c r="O201" s="2">
        <v>0</v>
      </c>
    </row>
    <row r="202" spans="1:15" x14ac:dyDescent="0.25">
      <c r="A202" s="1">
        <v>2020</v>
      </c>
      <c r="B202" s="1" t="s">
        <v>15</v>
      </c>
      <c r="C202" s="1">
        <v>33</v>
      </c>
      <c r="D202" s="1" t="s">
        <v>44</v>
      </c>
      <c r="E202" s="1" t="s">
        <v>21</v>
      </c>
      <c r="F202" s="3">
        <v>63235</v>
      </c>
      <c r="G202" s="3">
        <v>3003040</v>
      </c>
      <c r="H202" s="3">
        <v>3066275</v>
      </c>
      <c r="I202" s="3">
        <v>0</v>
      </c>
      <c r="J202" s="3">
        <v>108095</v>
      </c>
      <c r="K202" s="3">
        <v>153641</v>
      </c>
      <c r="L202" s="3">
        <v>171330</v>
      </c>
      <c r="M202" s="3">
        <v>3156681</v>
      </c>
      <c r="N202" s="3">
        <v>3328011</v>
      </c>
      <c r="O202" s="2">
        <v>0.75580000000000003</v>
      </c>
    </row>
    <row r="203" spans="1:15" x14ac:dyDescent="0.25">
      <c r="A203" s="1">
        <v>2020</v>
      </c>
      <c r="B203" s="1" t="s">
        <v>15</v>
      </c>
      <c r="C203" s="1">
        <v>33</v>
      </c>
      <c r="D203" s="1" t="s">
        <v>44</v>
      </c>
      <c r="E203" s="1" t="s">
        <v>22</v>
      </c>
      <c r="F203" s="3">
        <v>35605</v>
      </c>
      <c r="G203" s="3">
        <v>0</v>
      </c>
      <c r="H203" s="3">
        <v>35605</v>
      </c>
      <c r="I203" s="3">
        <v>0</v>
      </c>
      <c r="J203" s="3">
        <v>60863</v>
      </c>
      <c r="K203" s="3">
        <v>16590</v>
      </c>
      <c r="L203" s="3">
        <v>96468</v>
      </c>
      <c r="M203" s="3">
        <v>16590</v>
      </c>
      <c r="N203" s="3">
        <v>113058</v>
      </c>
      <c r="O203" s="2">
        <v>2.5700000000000001E-2</v>
      </c>
    </row>
    <row r="204" spans="1:15" x14ac:dyDescent="0.25">
      <c r="A204" s="1">
        <v>2020</v>
      </c>
      <c r="B204" s="1" t="s">
        <v>15</v>
      </c>
      <c r="C204" s="1">
        <v>33</v>
      </c>
      <c r="D204" s="1" t="s">
        <v>44</v>
      </c>
      <c r="E204" s="1" t="s">
        <v>23</v>
      </c>
      <c r="F204" s="3">
        <v>4050</v>
      </c>
      <c r="G204" s="3">
        <v>387284</v>
      </c>
      <c r="H204" s="3">
        <v>391334</v>
      </c>
      <c r="I204" s="3">
        <v>0</v>
      </c>
      <c r="J204" s="3">
        <v>6922</v>
      </c>
      <c r="K204" s="3">
        <v>0</v>
      </c>
      <c r="L204" s="3">
        <v>10972</v>
      </c>
      <c r="M204" s="3">
        <v>387284</v>
      </c>
      <c r="N204" s="3">
        <v>398256</v>
      </c>
      <c r="O204" s="2">
        <v>9.0499999999999997E-2</v>
      </c>
    </row>
    <row r="205" spans="1:15" x14ac:dyDescent="0.25">
      <c r="A205" s="1">
        <v>2020</v>
      </c>
      <c r="B205" s="1" t="s">
        <v>15</v>
      </c>
      <c r="C205" s="1">
        <v>33</v>
      </c>
      <c r="D205" s="1" t="s">
        <v>44</v>
      </c>
      <c r="E205" s="1" t="s">
        <v>24</v>
      </c>
      <c r="F205" s="3">
        <v>0</v>
      </c>
      <c r="G205" s="3">
        <v>0</v>
      </c>
      <c r="H205" s="3">
        <v>0</v>
      </c>
      <c r="I205" s="3">
        <v>0</v>
      </c>
      <c r="J205" s="3">
        <v>0</v>
      </c>
      <c r="K205" s="3">
        <v>1151</v>
      </c>
      <c r="L205" s="3">
        <v>0</v>
      </c>
      <c r="M205" s="3">
        <v>1151</v>
      </c>
      <c r="N205" s="3">
        <v>1151</v>
      </c>
      <c r="O205" s="2">
        <v>2.9999999999999997E-4</v>
      </c>
    </row>
    <row r="206" spans="1:15" x14ac:dyDescent="0.25">
      <c r="A206" s="1">
        <v>2020</v>
      </c>
      <c r="B206" s="1" t="s">
        <v>15</v>
      </c>
      <c r="C206" s="1">
        <v>33</v>
      </c>
      <c r="D206" s="1" t="s">
        <v>44</v>
      </c>
      <c r="E206" s="1" t="s">
        <v>25</v>
      </c>
      <c r="F206" s="3">
        <v>997</v>
      </c>
      <c r="G206" s="3">
        <v>0</v>
      </c>
      <c r="H206" s="3">
        <v>997</v>
      </c>
      <c r="I206" s="3">
        <v>0</v>
      </c>
      <c r="J206" s="3">
        <v>1704</v>
      </c>
      <c r="K206" s="3">
        <v>0</v>
      </c>
      <c r="L206" s="3">
        <v>2701</v>
      </c>
      <c r="M206" s="3">
        <v>0</v>
      </c>
      <c r="N206" s="3">
        <v>2701</v>
      </c>
      <c r="O206" s="2">
        <v>5.9999999999999995E-4</v>
      </c>
    </row>
    <row r="207" spans="1:15" x14ac:dyDescent="0.25">
      <c r="A207" s="1">
        <v>2020</v>
      </c>
      <c r="B207" s="1" t="s">
        <v>15</v>
      </c>
      <c r="C207" s="1">
        <v>33</v>
      </c>
      <c r="D207" s="1" t="s">
        <v>44</v>
      </c>
      <c r="E207" s="1" t="s">
        <v>26</v>
      </c>
      <c r="F207" s="3">
        <v>857</v>
      </c>
      <c r="G207" s="3">
        <v>0</v>
      </c>
      <c r="H207" s="3">
        <v>857</v>
      </c>
      <c r="I207" s="3">
        <v>0</v>
      </c>
      <c r="J207" s="3">
        <v>1464</v>
      </c>
      <c r="K207" s="3">
        <v>127</v>
      </c>
      <c r="L207" s="3">
        <v>2321</v>
      </c>
      <c r="M207" s="3">
        <v>127</v>
      </c>
      <c r="N207" s="3">
        <v>2448</v>
      </c>
      <c r="O207" s="2">
        <v>5.9999999999999995E-4</v>
      </c>
    </row>
    <row r="208" spans="1:15" x14ac:dyDescent="0.25">
      <c r="A208" s="1">
        <v>2020</v>
      </c>
      <c r="B208" s="1" t="s">
        <v>15</v>
      </c>
      <c r="C208" s="1">
        <v>33</v>
      </c>
      <c r="D208" s="1" t="s">
        <v>44</v>
      </c>
      <c r="E208" s="1" t="s">
        <v>27</v>
      </c>
      <c r="F208" s="3">
        <v>0</v>
      </c>
      <c r="G208" s="3">
        <v>0</v>
      </c>
      <c r="H208" s="3">
        <v>0</v>
      </c>
      <c r="I208" s="3">
        <v>0</v>
      </c>
      <c r="J208" s="3">
        <v>0</v>
      </c>
      <c r="K208" s="3">
        <v>558</v>
      </c>
      <c r="L208" s="3">
        <v>0</v>
      </c>
      <c r="M208" s="3">
        <v>558</v>
      </c>
      <c r="N208" s="3">
        <v>558</v>
      </c>
      <c r="O208" s="2">
        <v>1E-4</v>
      </c>
    </row>
    <row r="209" spans="1:15" x14ac:dyDescent="0.25">
      <c r="A209" s="1">
        <v>2020</v>
      </c>
      <c r="B209" s="1" t="s">
        <v>15</v>
      </c>
      <c r="C209" s="1">
        <v>33</v>
      </c>
      <c r="D209" s="1" t="s">
        <v>44</v>
      </c>
      <c r="E209" s="1" t="s">
        <v>28</v>
      </c>
      <c r="F209" s="3">
        <v>0</v>
      </c>
      <c r="G209" s="3">
        <v>0</v>
      </c>
      <c r="H209" s="3">
        <v>0</v>
      </c>
      <c r="I209" s="3">
        <v>0</v>
      </c>
      <c r="J209" s="3">
        <v>0</v>
      </c>
      <c r="K209" s="3">
        <v>0</v>
      </c>
      <c r="L209" s="3">
        <v>0</v>
      </c>
      <c r="M209" s="3">
        <v>0</v>
      </c>
      <c r="N209" s="3">
        <v>0</v>
      </c>
      <c r="O209" s="2">
        <v>0</v>
      </c>
    </row>
    <row r="210" spans="1:15" x14ac:dyDescent="0.25">
      <c r="A210" s="1">
        <v>2020</v>
      </c>
      <c r="B210" s="1" t="s">
        <v>15</v>
      </c>
      <c r="C210" s="1">
        <v>33</v>
      </c>
      <c r="D210" s="1" t="s">
        <v>44</v>
      </c>
      <c r="E210" s="1" t="s">
        <v>29</v>
      </c>
      <c r="F210" s="3">
        <v>31</v>
      </c>
      <c r="G210" s="3">
        <v>0</v>
      </c>
      <c r="H210" s="3">
        <v>31</v>
      </c>
      <c r="I210" s="3">
        <v>0</v>
      </c>
      <c r="J210" s="3">
        <v>53</v>
      </c>
      <c r="K210" s="3">
        <v>0</v>
      </c>
      <c r="L210" s="3">
        <v>84</v>
      </c>
      <c r="M210" s="3">
        <v>0</v>
      </c>
      <c r="N210" s="3">
        <v>84</v>
      </c>
      <c r="O210" s="2">
        <v>0</v>
      </c>
    </row>
    <row r="211" spans="1:15" x14ac:dyDescent="0.25">
      <c r="A211" s="1">
        <v>2020</v>
      </c>
      <c r="B211" s="1" t="s">
        <v>15</v>
      </c>
      <c r="C211" s="1">
        <v>33</v>
      </c>
      <c r="D211" s="1" t="s">
        <v>44</v>
      </c>
      <c r="E211" s="1" t="s">
        <v>30</v>
      </c>
      <c r="F211" s="3">
        <v>0</v>
      </c>
      <c r="G211" s="3">
        <v>0</v>
      </c>
      <c r="H211" s="3">
        <v>0</v>
      </c>
      <c r="I211" s="3">
        <v>0</v>
      </c>
      <c r="J211" s="3">
        <v>0</v>
      </c>
      <c r="K211" s="3">
        <v>348336</v>
      </c>
      <c r="L211" s="3">
        <v>0</v>
      </c>
      <c r="M211" s="3">
        <v>348336</v>
      </c>
      <c r="N211" s="3">
        <v>348336</v>
      </c>
      <c r="O211" s="2">
        <v>7.9100000000000004E-2</v>
      </c>
    </row>
    <row r="212" spans="1:15" x14ac:dyDescent="0.25">
      <c r="A212" s="1">
        <v>2020</v>
      </c>
      <c r="B212" s="1" t="s">
        <v>15</v>
      </c>
      <c r="C212" s="1">
        <v>35</v>
      </c>
      <c r="D212" s="1" t="s">
        <v>45</v>
      </c>
      <c r="E212" s="1" t="s">
        <v>17</v>
      </c>
      <c r="F212" s="3">
        <v>0</v>
      </c>
      <c r="G212" s="3">
        <v>0</v>
      </c>
      <c r="H212" s="3">
        <v>0</v>
      </c>
      <c r="I212" s="3">
        <v>0</v>
      </c>
      <c r="J212" s="3">
        <v>0</v>
      </c>
      <c r="K212" s="3">
        <v>0</v>
      </c>
      <c r="L212" s="3">
        <v>0</v>
      </c>
      <c r="M212" s="3">
        <v>0</v>
      </c>
      <c r="N212" s="3">
        <v>0</v>
      </c>
      <c r="O212" s="2">
        <v>0</v>
      </c>
    </row>
    <row r="213" spans="1:15" x14ac:dyDescent="0.25">
      <c r="A213" s="1">
        <v>2020</v>
      </c>
      <c r="B213" s="1" t="s">
        <v>15</v>
      </c>
      <c r="C213" s="1">
        <v>35</v>
      </c>
      <c r="D213" s="1" t="s">
        <v>45</v>
      </c>
      <c r="E213" s="1" t="s">
        <v>18</v>
      </c>
      <c r="F213" s="3">
        <v>0</v>
      </c>
      <c r="G213" s="3">
        <v>0</v>
      </c>
      <c r="H213" s="3">
        <v>0</v>
      </c>
      <c r="I213" s="3">
        <v>0</v>
      </c>
      <c r="J213" s="3">
        <v>2536</v>
      </c>
      <c r="K213" s="3">
        <v>0</v>
      </c>
      <c r="L213" s="3">
        <v>2536</v>
      </c>
      <c r="M213" s="3">
        <v>0</v>
      </c>
      <c r="N213" s="3">
        <v>2536</v>
      </c>
      <c r="O213" s="2">
        <v>2.5000000000000001E-3</v>
      </c>
    </row>
    <row r="214" spans="1:15" x14ac:dyDescent="0.25">
      <c r="A214" s="1">
        <v>2020</v>
      </c>
      <c r="B214" s="1" t="s">
        <v>15</v>
      </c>
      <c r="C214" s="1">
        <v>35</v>
      </c>
      <c r="D214" s="1" t="s">
        <v>45</v>
      </c>
      <c r="E214" s="1" t="s">
        <v>19</v>
      </c>
      <c r="F214" s="3">
        <v>0</v>
      </c>
      <c r="G214" s="3">
        <v>0</v>
      </c>
      <c r="H214" s="3">
        <v>0</v>
      </c>
      <c r="I214" s="3">
        <v>0</v>
      </c>
      <c r="J214" s="3">
        <v>83021</v>
      </c>
      <c r="K214" s="3">
        <v>656</v>
      </c>
      <c r="L214" s="3">
        <v>83021</v>
      </c>
      <c r="M214" s="3">
        <v>656</v>
      </c>
      <c r="N214" s="3">
        <v>83677</v>
      </c>
      <c r="O214" s="2">
        <v>8.2900000000000001E-2</v>
      </c>
    </row>
    <row r="215" spans="1:15" x14ac:dyDescent="0.25">
      <c r="A215" s="1">
        <v>2020</v>
      </c>
      <c r="B215" s="1" t="s">
        <v>15</v>
      </c>
      <c r="C215" s="1">
        <v>35</v>
      </c>
      <c r="D215" s="1" t="s">
        <v>45</v>
      </c>
      <c r="E215" s="1" t="s">
        <v>20</v>
      </c>
      <c r="F215" s="3">
        <v>0</v>
      </c>
      <c r="G215" s="3">
        <v>0</v>
      </c>
      <c r="H215" s="3">
        <v>0</v>
      </c>
      <c r="I215" s="3">
        <v>0</v>
      </c>
      <c r="J215" s="3">
        <v>0</v>
      </c>
      <c r="K215" s="3">
        <v>0</v>
      </c>
      <c r="L215" s="3">
        <v>0</v>
      </c>
      <c r="M215" s="3">
        <v>0</v>
      </c>
      <c r="N215" s="3">
        <v>0</v>
      </c>
      <c r="O215" s="2">
        <v>0</v>
      </c>
    </row>
    <row r="216" spans="1:15" x14ac:dyDescent="0.25">
      <c r="A216" s="1">
        <v>2020</v>
      </c>
      <c r="B216" s="1" t="s">
        <v>15</v>
      </c>
      <c r="C216" s="1">
        <v>35</v>
      </c>
      <c r="D216" s="1" t="s">
        <v>45</v>
      </c>
      <c r="E216" s="1" t="s">
        <v>21</v>
      </c>
      <c r="F216" s="3">
        <v>0</v>
      </c>
      <c r="G216" s="3">
        <v>0</v>
      </c>
      <c r="H216" s="3">
        <v>0</v>
      </c>
      <c r="I216" s="3">
        <v>0</v>
      </c>
      <c r="J216" s="3">
        <v>106129</v>
      </c>
      <c r="K216" s="3">
        <v>741599</v>
      </c>
      <c r="L216" s="3">
        <v>106129</v>
      </c>
      <c r="M216" s="3">
        <v>741599</v>
      </c>
      <c r="N216" s="3">
        <v>847728</v>
      </c>
      <c r="O216" s="2">
        <v>0.83989999999999998</v>
      </c>
    </row>
    <row r="217" spans="1:15" x14ac:dyDescent="0.25">
      <c r="A217" s="1">
        <v>2020</v>
      </c>
      <c r="B217" s="1" t="s">
        <v>15</v>
      </c>
      <c r="C217" s="1">
        <v>35</v>
      </c>
      <c r="D217" s="1" t="s">
        <v>45</v>
      </c>
      <c r="E217" s="1" t="s">
        <v>22</v>
      </c>
      <c r="F217" s="3">
        <v>0</v>
      </c>
      <c r="G217" s="3">
        <v>0</v>
      </c>
      <c r="H217" s="3">
        <v>0</v>
      </c>
      <c r="I217" s="3">
        <v>0</v>
      </c>
      <c r="J217" s="3">
        <v>59756</v>
      </c>
      <c r="K217" s="3">
        <v>5337</v>
      </c>
      <c r="L217" s="3">
        <v>59756</v>
      </c>
      <c r="M217" s="3">
        <v>5337</v>
      </c>
      <c r="N217" s="3">
        <v>65093</v>
      </c>
      <c r="O217" s="2">
        <v>6.4500000000000002E-2</v>
      </c>
    </row>
    <row r="218" spans="1:15" x14ac:dyDescent="0.25">
      <c r="A218" s="1">
        <v>2020</v>
      </c>
      <c r="B218" s="1" t="s">
        <v>15</v>
      </c>
      <c r="C218" s="1">
        <v>35</v>
      </c>
      <c r="D218" s="1" t="s">
        <v>45</v>
      </c>
      <c r="E218" s="1" t="s">
        <v>23</v>
      </c>
      <c r="F218" s="3">
        <v>0</v>
      </c>
      <c r="G218" s="3">
        <v>0</v>
      </c>
      <c r="H218" s="3">
        <v>0</v>
      </c>
      <c r="I218" s="3">
        <v>0</v>
      </c>
      <c r="J218" s="3">
        <v>6796</v>
      </c>
      <c r="K218" s="3">
        <v>0</v>
      </c>
      <c r="L218" s="3">
        <v>6796</v>
      </c>
      <c r="M218" s="3">
        <v>0</v>
      </c>
      <c r="N218" s="3">
        <v>6796</v>
      </c>
      <c r="O218" s="2">
        <v>6.7000000000000002E-3</v>
      </c>
    </row>
    <row r="219" spans="1:15" x14ac:dyDescent="0.25">
      <c r="A219" s="1">
        <v>2020</v>
      </c>
      <c r="B219" s="1" t="s">
        <v>15</v>
      </c>
      <c r="C219" s="1">
        <v>35</v>
      </c>
      <c r="D219" s="1" t="s">
        <v>45</v>
      </c>
      <c r="E219" s="1" t="s">
        <v>24</v>
      </c>
      <c r="F219" s="3">
        <v>0</v>
      </c>
      <c r="G219" s="3">
        <v>0</v>
      </c>
      <c r="H219" s="3">
        <v>0</v>
      </c>
      <c r="I219" s="3">
        <v>0</v>
      </c>
      <c r="J219" s="3">
        <v>0</v>
      </c>
      <c r="K219" s="3">
        <v>0</v>
      </c>
      <c r="L219" s="3">
        <v>0</v>
      </c>
      <c r="M219" s="3">
        <v>0</v>
      </c>
      <c r="N219" s="3">
        <v>0</v>
      </c>
      <c r="O219" s="2">
        <v>0</v>
      </c>
    </row>
    <row r="220" spans="1:15" x14ac:dyDescent="0.25">
      <c r="A220" s="1">
        <v>2020</v>
      </c>
      <c r="B220" s="1" t="s">
        <v>15</v>
      </c>
      <c r="C220" s="1">
        <v>35</v>
      </c>
      <c r="D220" s="1" t="s">
        <v>45</v>
      </c>
      <c r="E220" s="1" t="s">
        <v>25</v>
      </c>
      <c r="F220" s="3">
        <v>0</v>
      </c>
      <c r="G220" s="3">
        <v>0</v>
      </c>
      <c r="H220" s="3">
        <v>0</v>
      </c>
      <c r="I220" s="3">
        <v>0</v>
      </c>
      <c r="J220" s="3">
        <v>1673</v>
      </c>
      <c r="K220" s="3">
        <v>0</v>
      </c>
      <c r="L220" s="3">
        <v>1673</v>
      </c>
      <c r="M220" s="3">
        <v>0</v>
      </c>
      <c r="N220" s="3">
        <v>1673</v>
      </c>
      <c r="O220" s="2">
        <v>1.6999999999999999E-3</v>
      </c>
    </row>
    <row r="221" spans="1:15" x14ac:dyDescent="0.25">
      <c r="A221" s="1">
        <v>2020</v>
      </c>
      <c r="B221" s="1" t="s">
        <v>15</v>
      </c>
      <c r="C221" s="1">
        <v>35</v>
      </c>
      <c r="D221" s="1" t="s">
        <v>45</v>
      </c>
      <c r="E221" s="1" t="s">
        <v>26</v>
      </c>
      <c r="F221" s="3">
        <v>0</v>
      </c>
      <c r="G221" s="3">
        <v>0</v>
      </c>
      <c r="H221" s="3">
        <v>0</v>
      </c>
      <c r="I221" s="3">
        <v>0</v>
      </c>
      <c r="J221" s="3">
        <v>1438</v>
      </c>
      <c r="K221" s="3">
        <v>1</v>
      </c>
      <c r="L221" s="3">
        <v>1438</v>
      </c>
      <c r="M221" s="3">
        <v>1</v>
      </c>
      <c r="N221" s="3">
        <v>1439</v>
      </c>
      <c r="O221" s="2">
        <v>1.4E-3</v>
      </c>
    </row>
    <row r="222" spans="1:15" x14ac:dyDescent="0.25">
      <c r="A222" s="1">
        <v>2020</v>
      </c>
      <c r="B222" s="1" t="s">
        <v>15</v>
      </c>
      <c r="C222" s="1">
        <v>35</v>
      </c>
      <c r="D222" s="1" t="s">
        <v>45</v>
      </c>
      <c r="E222" s="1" t="s">
        <v>27</v>
      </c>
      <c r="F222" s="3">
        <v>0</v>
      </c>
      <c r="G222" s="3">
        <v>0</v>
      </c>
      <c r="H222" s="3">
        <v>0</v>
      </c>
      <c r="I222" s="3">
        <v>0</v>
      </c>
      <c r="J222" s="3">
        <v>0</v>
      </c>
      <c r="K222" s="3">
        <v>292</v>
      </c>
      <c r="L222" s="3">
        <v>0</v>
      </c>
      <c r="M222" s="3">
        <v>292</v>
      </c>
      <c r="N222" s="3">
        <v>292</v>
      </c>
      <c r="O222" s="2">
        <v>2.9999999999999997E-4</v>
      </c>
    </row>
    <row r="223" spans="1:15" x14ac:dyDescent="0.25">
      <c r="A223" s="1">
        <v>2020</v>
      </c>
      <c r="B223" s="1" t="s">
        <v>15</v>
      </c>
      <c r="C223" s="1">
        <v>35</v>
      </c>
      <c r="D223" s="1" t="s">
        <v>45</v>
      </c>
      <c r="E223" s="1" t="s">
        <v>28</v>
      </c>
      <c r="F223" s="3">
        <v>0</v>
      </c>
      <c r="G223" s="3">
        <v>0</v>
      </c>
      <c r="H223" s="3">
        <v>0</v>
      </c>
      <c r="I223" s="3">
        <v>0</v>
      </c>
      <c r="J223" s="3">
        <v>0</v>
      </c>
      <c r="K223" s="3">
        <v>0</v>
      </c>
      <c r="L223" s="3">
        <v>0</v>
      </c>
      <c r="M223" s="3">
        <v>0</v>
      </c>
      <c r="N223" s="3">
        <v>0</v>
      </c>
      <c r="O223" s="2">
        <v>0</v>
      </c>
    </row>
    <row r="224" spans="1:15" x14ac:dyDescent="0.25">
      <c r="A224" s="1">
        <v>2020</v>
      </c>
      <c r="B224" s="1" t="s">
        <v>15</v>
      </c>
      <c r="C224" s="1">
        <v>35</v>
      </c>
      <c r="D224" s="1" t="s">
        <v>45</v>
      </c>
      <c r="E224" s="1" t="s">
        <v>29</v>
      </c>
      <c r="F224" s="3">
        <v>0</v>
      </c>
      <c r="G224" s="3">
        <v>0</v>
      </c>
      <c r="H224" s="3">
        <v>0</v>
      </c>
      <c r="I224" s="3">
        <v>0</v>
      </c>
      <c r="J224" s="3">
        <v>52</v>
      </c>
      <c r="K224" s="3">
        <v>0</v>
      </c>
      <c r="L224" s="3">
        <v>52</v>
      </c>
      <c r="M224" s="3">
        <v>0</v>
      </c>
      <c r="N224" s="3">
        <v>52</v>
      </c>
      <c r="O224" s="2">
        <v>1E-4</v>
      </c>
    </row>
    <row r="225" spans="1:15" x14ac:dyDescent="0.25">
      <c r="A225" s="1">
        <v>2020</v>
      </c>
      <c r="B225" s="1" t="s">
        <v>15</v>
      </c>
      <c r="C225" s="1">
        <v>35</v>
      </c>
      <c r="D225" s="1" t="s">
        <v>45</v>
      </c>
      <c r="E225" s="1" t="s">
        <v>30</v>
      </c>
      <c r="F225" s="3">
        <v>0</v>
      </c>
      <c r="G225" s="3">
        <v>0</v>
      </c>
      <c r="H225" s="3">
        <v>0</v>
      </c>
      <c r="I225" s="3">
        <v>0</v>
      </c>
      <c r="J225" s="3">
        <v>0</v>
      </c>
      <c r="K225" s="3">
        <v>0</v>
      </c>
      <c r="L225" s="3">
        <v>0</v>
      </c>
      <c r="M225" s="3">
        <v>0</v>
      </c>
      <c r="N225" s="3">
        <v>0</v>
      </c>
      <c r="O225" s="2">
        <v>0</v>
      </c>
    </row>
    <row r="226" spans="1:15" x14ac:dyDescent="0.25">
      <c r="A226" s="1">
        <v>2020</v>
      </c>
      <c r="B226" s="1" t="s">
        <v>15</v>
      </c>
      <c r="C226" s="1">
        <v>38</v>
      </c>
      <c r="D226" s="1" t="s">
        <v>46</v>
      </c>
      <c r="E226" s="1" t="s">
        <v>17</v>
      </c>
      <c r="F226" s="3">
        <v>0</v>
      </c>
      <c r="G226" s="3">
        <v>0</v>
      </c>
      <c r="H226" s="3">
        <v>0</v>
      </c>
      <c r="I226" s="3">
        <v>0</v>
      </c>
      <c r="J226" s="3">
        <v>0</v>
      </c>
      <c r="K226" s="3">
        <v>0</v>
      </c>
      <c r="L226" s="3">
        <v>0</v>
      </c>
      <c r="M226" s="3">
        <v>0</v>
      </c>
      <c r="N226" s="3">
        <v>0</v>
      </c>
      <c r="O226" s="2">
        <v>0</v>
      </c>
    </row>
    <row r="227" spans="1:15" x14ac:dyDescent="0.25">
      <c r="A227" s="1">
        <v>2020</v>
      </c>
      <c r="B227" s="1" t="s">
        <v>15</v>
      </c>
      <c r="C227" s="1">
        <v>38</v>
      </c>
      <c r="D227" s="1" t="s">
        <v>46</v>
      </c>
      <c r="E227" s="1" t="s">
        <v>18</v>
      </c>
      <c r="F227" s="3">
        <v>12</v>
      </c>
      <c r="G227" s="3">
        <v>0</v>
      </c>
      <c r="H227" s="3">
        <v>12</v>
      </c>
      <c r="I227" s="3">
        <v>0</v>
      </c>
      <c r="J227" s="3">
        <v>0</v>
      </c>
      <c r="K227" s="3">
        <v>0</v>
      </c>
      <c r="L227" s="3">
        <v>12</v>
      </c>
      <c r="M227" s="3">
        <v>0</v>
      </c>
      <c r="N227" s="3">
        <v>12</v>
      </c>
      <c r="O227" s="2">
        <v>4.0000000000000002E-4</v>
      </c>
    </row>
    <row r="228" spans="1:15" x14ac:dyDescent="0.25">
      <c r="A228" s="1">
        <v>2020</v>
      </c>
      <c r="B228" s="1" t="s">
        <v>15</v>
      </c>
      <c r="C228" s="1">
        <v>38</v>
      </c>
      <c r="D228" s="1" t="s">
        <v>46</v>
      </c>
      <c r="E228" s="1" t="s">
        <v>19</v>
      </c>
      <c r="F228" s="3">
        <v>387</v>
      </c>
      <c r="G228" s="3">
        <v>0</v>
      </c>
      <c r="H228" s="3">
        <v>387</v>
      </c>
      <c r="I228" s="3">
        <v>0</v>
      </c>
      <c r="J228" s="3">
        <v>0</v>
      </c>
      <c r="K228" s="3">
        <v>0</v>
      </c>
      <c r="L228" s="3">
        <v>387</v>
      </c>
      <c r="M228" s="3">
        <v>0</v>
      </c>
      <c r="N228" s="3">
        <v>387</v>
      </c>
      <c r="O228" s="2">
        <v>1.3899999999999999E-2</v>
      </c>
    </row>
    <row r="229" spans="1:15" x14ac:dyDescent="0.25">
      <c r="A229" s="1">
        <v>2020</v>
      </c>
      <c r="B229" s="1" t="s">
        <v>15</v>
      </c>
      <c r="C229" s="1">
        <v>38</v>
      </c>
      <c r="D229" s="1" t="s">
        <v>46</v>
      </c>
      <c r="E229" s="1" t="s">
        <v>20</v>
      </c>
      <c r="F229" s="3">
        <v>0</v>
      </c>
      <c r="G229" s="3">
        <v>0</v>
      </c>
      <c r="H229" s="3">
        <v>0</v>
      </c>
      <c r="I229" s="3">
        <v>0</v>
      </c>
      <c r="J229" s="3">
        <v>0</v>
      </c>
      <c r="K229" s="3">
        <v>0</v>
      </c>
      <c r="L229" s="3">
        <v>0</v>
      </c>
      <c r="M229" s="3">
        <v>0</v>
      </c>
      <c r="N229" s="3">
        <v>0</v>
      </c>
      <c r="O229" s="2">
        <v>0</v>
      </c>
    </row>
    <row r="230" spans="1:15" x14ac:dyDescent="0.25">
      <c r="A230" s="1">
        <v>2020</v>
      </c>
      <c r="B230" s="1" t="s">
        <v>15</v>
      </c>
      <c r="C230" s="1">
        <v>38</v>
      </c>
      <c r="D230" s="1" t="s">
        <v>46</v>
      </c>
      <c r="E230" s="1" t="s">
        <v>21</v>
      </c>
      <c r="F230" s="3">
        <v>495</v>
      </c>
      <c r="G230" s="3">
        <v>23494</v>
      </c>
      <c r="H230" s="3">
        <v>23989</v>
      </c>
      <c r="I230" s="3">
        <v>0</v>
      </c>
      <c r="J230" s="3">
        <v>0</v>
      </c>
      <c r="K230" s="3">
        <v>0</v>
      </c>
      <c r="L230" s="3">
        <v>495</v>
      </c>
      <c r="M230" s="3">
        <v>23494</v>
      </c>
      <c r="N230" s="3">
        <v>23989</v>
      </c>
      <c r="O230" s="2">
        <v>0.86480000000000001</v>
      </c>
    </row>
    <row r="231" spans="1:15" x14ac:dyDescent="0.25">
      <c r="A231" s="1">
        <v>2020</v>
      </c>
      <c r="B231" s="1" t="s">
        <v>15</v>
      </c>
      <c r="C231" s="1">
        <v>38</v>
      </c>
      <c r="D231" s="1" t="s">
        <v>46</v>
      </c>
      <c r="E231" s="1" t="s">
        <v>22</v>
      </c>
      <c r="F231" s="3">
        <v>279</v>
      </c>
      <c r="G231" s="3">
        <v>0</v>
      </c>
      <c r="H231" s="3">
        <v>279</v>
      </c>
      <c r="I231" s="3">
        <v>0</v>
      </c>
      <c r="J231" s="3">
        <v>0</v>
      </c>
      <c r="K231" s="3">
        <v>0</v>
      </c>
      <c r="L231" s="3">
        <v>279</v>
      </c>
      <c r="M231" s="3">
        <v>0</v>
      </c>
      <c r="N231" s="3">
        <v>279</v>
      </c>
      <c r="O231" s="2">
        <v>0.01</v>
      </c>
    </row>
    <row r="232" spans="1:15" x14ac:dyDescent="0.25">
      <c r="A232" s="1">
        <v>2020</v>
      </c>
      <c r="B232" s="1" t="s">
        <v>15</v>
      </c>
      <c r="C232" s="1">
        <v>38</v>
      </c>
      <c r="D232" s="1" t="s">
        <v>46</v>
      </c>
      <c r="E232" s="1" t="s">
        <v>23</v>
      </c>
      <c r="F232" s="3">
        <v>32</v>
      </c>
      <c r="G232" s="3">
        <v>3030</v>
      </c>
      <c r="H232" s="3">
        <v>3062</v>
      </c>
      <c r="I232" s="3">
        <v>0</v>
      </c>
      <c r="J232" s="3">
        <v>0</v>
      </c>
      <c r="K232" s="3">
        <v>0</v>
      </c>
      <c r="L232" s="3">
        <v>32</v>
      </c>
      <c r="M232" s="3">
        <v>3030</v>
      </c>
      <c r="N232" s="3">
        <v>3062</v>
      </c>
      <c r="O232" s="2">
        <v>0.1104</v>
      </c>
    </row>
    <row r="233" spans="1:15" x14ac:dyDescent="0.25">
      <c r="A233" s="1">
        <v>2020</v>
      </c>
      <c r="B233" s="1" t="s">
        <v>15</v>
      </c>
      <c r="C233" s="1">
        <v>38</v>
      </c>
      <c r="D233" s="1" t="s">
        <v>46</v>
      </c>
      <c r="E233" s="1" t="s">
        <v>24</v>
      </c>
      <c r="F233" s="3">
        <v>0</v>
      </c>
      <c r="G233" s="3">
        <v>0</v>
      </c>
      <c r="H233" s="3">
        <v>0</v>
      </c>
      <c r="I233" s="3">
        <v>0</v>
      </c>
      <c r="J233" s="3">
        <v>0</v>
      </c>
      <c r="K233" s="3">
        <v>0</v>
      </c>
      <c r="L233" s="3">
        <v>0</v>
      </c>
      <c r="M233" s="3">
        <v>0</v>
      </c>
      <c r="N233" s="3">
        <v>0</v>
      </c>
      <c r="O233" s="2">
        <v>0</v>
      </c>
    </row>
    <row r="234" spans="1:15" x14ac:dyDescent="0.25">
      <c r="A234" s="1">
        <v>2020</v>
      </c>
      <c r="B234" s="1" t="s">
        <v>15</v>
      </c>
      <c r="C234" s="1">
        <v>38</v>
      </c>
      <c r="D234" s="1" t="s">
        <v>46</v>
      </c>
      <c r="E234" s="1" t="s">
        <v>25</v>
      </c>
      <c r="F234" s="3">
        <v>8</v>
      </c>
      <c r="G234" s="3">
        <v>0</v>
      </c>
      <c r="H234" s="3">
        <v>8</v>
      </c>
      <c r="I234" s="3">
        <v>0</v>
      </c>
      <c r="J234" s="3">
        <v>0</v>
      </c>
      <c r="K234" s="3">
        <v>0</v>
      </c>
      <c r="L234" s="3">
        <v>8</v>
      </c>
      <c r="M234" s="3">
        <v>0</v>
      </c>
      <c r="N234" s="3">
        <v>8</v>
      </c>
      <c r="O234" s="2">
        <v>2.9999999999999997E-4</v>
      </c>
    </row>
    <row r="235" spans="1:15" x14ac:dyDescent="0.25">
      <c r="A235" s="1">
        <v>2020</v>
      </c>
      <c r="B235" s="1" t="s">
        <v>15</v>
      </c>
      <c r="C235" s="1">
        <v>38</v>
      </c>
      <c r="D235" s="1" t="s">
        <v>46</v>
      </c>
      <c r="E235" s="1" t="s">
        <v>26</v>
      </c>
      <c r="F235" s="3">
        <v>7</v>
      </c>
      <c r="G235" s="3">
        <v>0</v>
      </c>
      <c r="H235" s="3">
        <v>7</v>
      </c>
      <c r="I235" s="3">
        <v>0</v>
      </c>
      <c r="J235" s="3">
        <v>0</v>
      </c>
      <c r="K235" s="3">
        <v>0</v>
      </c>
      <c r="L235" s="3">
        <v>7</v>
      </c>
      <c r="M235" s="3">
        <v>0</v>
      </c>
      <c r="N235" s="3">
        <v>7</v>
      </c>
      <c r="O235" s="2">
        <v>2.0000000000000001E-4</v>
      </c>
    </row>
    <row r="236" spans="1:15" x14ac:dyDescent="0.25">
      <c r="A236" s="1">
        <v>2020</v>
      </c>
      <c r="B236" s="1" t="s">
        <v>15</v>
      </c>
      <c r="C236" s="1">
        <v>38</v>
      </c>
      <c r="D236" s="1" t="s">
        <v>46</v>
      </c>
      <c r="E236" s="1" t="s">
        <v>27</v>
      </c>
      <c r="F236" s="3">
        <v>0</v>
      </c>
      <c r="G236" s="3">
        <v>0</v>
      </c>
      <c r="H236" s="3">
        <v>0</v>
      </c>
      <c r="I236" s="3">
        <v>0</v>
      </c>
      <c r="J236" s="3">
        <v>0</v>
      </c>
      <c r="K236" s="3">
        <v>0</v>
      </c>
      <c r="L236" s="3">
        <v>0</v>
      </c>
      <c r="M236" s="3">
        <v>0</v>
      </c>
      <c r="N236" s="3">
        <v>0</v>
      </c>
      <c r="O236" s="2">
        <v>0</v>
      </c>
    </row>
    <row r="237" spans="1:15" x14ac:dyDescent="0.25">
      <c r="A237" s="1">
        <v>2020</v>
      </c>
      <c r="B237" s="1" t="s">
        <v>15</v>
      </c>
      <c r="C237" s="1">
        <v>38</v>
      </c>
      <c r="D237" s="1" t="s">
        <v>46</v>
      </c>
      <c r="E237" s="1" t="s">
        <v>28</v>
      </c>
      <c r="F237" s="3">
        <v>0</v>
      </c>
      <c r="G237" s="3">
        <v>0</v>
      </c>
      <c r="H237" s="3">
        <v>0</v>
      </c>
      <c r="I237" s="3">
        <v>0</v>
      </c>
      <c r="J237" s="3">
        <v>0</v>
      </c>
      <c r="K237" s="3">
        <v>0</v>
      </c>
      <c r="L237" s="3">
        <v>0</v>
      </c>
      <c r="M237" s="3">
        <v>0</v>
      </c>
      <c r="N237" s="3">
        <v>0</v>
      </c>
      <c r="O237" s="2">
        <v>0</v>
      </c>
    </row>
    <row r="238" spans="1:15" x14ac:dyDescent="0.25">
      <c r="A238" s="1">
        <v>2020</v>
      </c>
      <c r="B238" s="1" t="s">
        <v>15</v>
      </c>
      <c r="C238" s="1">
        <v>38</v>
      </c>
      <c r="D238" s="1" t="s">
        <v>46</v>
      </c>
      <c r="E238" s="1" t="s">
        <v>29</v>
      </c>
      <c r="F238" s="3">
        <v>0</v>
      </c>
      <c r="G238" s="3">
        <v>0</v>
      </c>
      <c r="H238" s="3">
        <v>0</v>
      </c>
      <c r="I238" s="3">
        <v>0</v>
      </c>
      <c r="J238" s="3">
        <v>0</v>
      </c>
      <c r="K238" s="3">
        <v>0</v>
      </c>
      <c r="L238" s="3">
        <v>0</v>
      </c>
      <c r="M238" s="3">
        <v>0</v>
      </c>
      <c r="N238" s="3">
        <v>0</v>
      </c>
      <c r="O238" s="2">
        <v>0</v>
      </c>
    </row>
    <row r="239" spans="1:15" x14ac:dyDescent="0.25">
      <c r="A239" s="1">
        <v>2020</v>
      </c>
      <c r="B239" s="1" t="s">
        <v>15</v>
      </c>
      <c r="C239" s="1">
        <v>38</v>
      </c>
      <c r="D239" s="1" t="s">
        <v>46</v>
      </c>
      <c r="E239" s="1" t="s">
        <v>30</v>
      </c>
      <c r="F239" s="3">
        <v>0</v>
      </c>
      <c r="G239" s="3">
        <v>0</v>
      </c>
      <c r="H239" s="3">
        <v>0</v>
      </c>
      <c r="I239" s="3">
        <v>0</v>
      </c>
      <c r="J239" s="3">
        <v>0</v>
      </c>
      <c r="K239" s="3">
        <v>0</v>
      </c>
      <c r="L239" s="3">
        <v>0</v>
      </c>
      <c r="M239" s="3">
        <v>0</v>
      </c>
      <c r="N239" s="3">
        <v>0</v>
      </c>
      <c r="O239" s="2">
        <v>0</v>
      </c>
    </row>
    <row r="240" spans="1:15" x14ac:dyDescent="0.25">
      <c r="A240" s="1">
        <v>2020</v>
      </c>
      <c r="B240" s="1" t="s">
        <v>15</v>
      </c>
      <c r="C240" s="1">
        <v>39</v>
      </c>
      <c r="D240" s="1" t="s">
        <v>47</v>
      </c>
      <c r="E240" s="1" t="s">
        <v>17</v>
      </c>
      <c r="F240" s="3">
        <v>0</v>
      </c>
      <c r="G240" s="3">
        <v>0</v>
      </c>
      <c r="H240" s="3">
        <v>0</v>
      </c>
      <c r="I240" s="3">
        <v>0</v>
      </c>
      <c r="J240" s="3">
        <v>0</v>
      </c>
      <c r="K240" s="3">
        <v>0</v>
      </c>
      <c r="L240" s="3">
        <v>0</v>
      </c>
      <c r="M240" s="3">
        <v>0</v>
      </c>
      <c r="N240" s="3">
        <v>0</v>
      </c>
      <c r="O240" s="2">
        <v>0</v>
      </c>
    </row>
    <row r="241" spans="1:15" x14ac:dyDescent="0.25">
      <c r="A241" s="1">
        <v>2020</v>
      </c>
      <c r="B241" s="1" t="s">
        <v>15</v>
      </c>
      <c r="C241" s="1">
        <v>39</v>
      </c>
      <c r="D241" s="1" t="s">
        <v>47</v>
      </c>
      <c r="E241" s="1" t="s">
        <v>18</v>
      </c>
      <c r="F241" s="3">
        <v>120</v>
      </c>
      <c r="G241" s="3">
        <v>0</v>
      </c>
      <c r="H241" s="3">
        <v>120</v>
      </c>
      <c r="I241" s="3">
        <v>0</v>
      </c>
      <c r="J241" s="3">
        <v>0</v>
      </c>
      <c r="K241" s="3">
        <v>0</v>
      </c>
      <c r="L241" s="3">
        <v>120</v>
      </c>
      <c r="M241" s="3">
        <v>0</v>
      </c>
      <c r="N241" s="3">
        <v>120</v>
      </c>
      <c r="O241" s="2">
        <v>4.0000000000000002E-4</v>
      </c>
    </row>
    <row r="242" spans="1:15" x14ac:dyDescent="0.25">
      <c r="A242" s="1">
        <v>2020</v>
      </c>
      <c r="B242" s="1" t="s">
        <v>15</v>
      </c>
      <c r="C242" s="1">
        <v>39</v>
      </c>
      <c r="D242" s="1" t="s">
        <v>47</v>
      </c>
      <c r="E242" s="1" t="s">
        <v>19</v>
      </c>
      <c r="F242" s="3">
        <v>3924</v>
      </c>
      <c r="G242" s="3">
        <v>0</v>
      </c>
      <c r="H242" s="3">
        <v>3924</v>
      </c>
      <c r="I242" s="3">
        <v>0</v>
      </c>
      <c r="J242" s="3">
        <v>0</v>
      </c>
      <c r="K242" s="3">
        <v>0</v>
      </c>
      <c r="L242" s="3">
        <v>3924</v>
      </c>
      <c r="M242" s="3">
        <v>0</v>
      </c>
      <c r="N242" s="3">
        <v>3924</v>
      </c>
      <c r="O242" s="2">
        <v>1.3899999999999999E-2</v>
      </c>
    </row>
    <row r="243" spans="1:15" x14ac:dyDescent="0.25">
      <c r="A243" s="1">
        <v>2020</v>
      </c>
      <c r="B243" s="1" t="s">
        <v>15</v>
      </c>
      <c r="C243" s="1">
        <v>39</v>
      </c>
      <c r="D243" s="1" t="s">
        <v>47</v>
      </c>
      <c r="E243" s="1" t="s">
        <v>20</v>
      </c>
      <c r="F243" s="3">
        <v>0</v>
      </c>
      <c r="G243" s="3">
        <v>0</v>
      </c>
      <c r="H243" s="3">
        <v>0</v>
      </c>
      <c r="I243" s="3">
        <v>0</v>
      </c>
      <c r="J243" s="3">
        <v>0</v>
      </c>
      <c r="K243" s="3">
        <v>0</v>
      </c>
      <c r="L243" s="3">
        <v>0</v>
      </c>
      <c r="M243" s="3">
        <v>0</v>
      </c>
      <c r="N243" s="3">
        <v>0</v>
      </c>
      <c r="O243" s="2">
        <v>0</v>
      </c>
    </row>
    <row r="244" spans="1:15" x14ac:dyDescent="0.25">
      <c r="A244" s="1">
        <v>2020</v>
      </c>
      <c r="B244" s="1" t="s">
        <v>15</v>
      </c>
      <c r="C244" s="1">
        <v>39</v>
      </c>
      <c r="D244" s="1" t="s">
        <v>47</v>
      </c>
      <c r="E244" s="1" t="s">
        <v>21</v>
      </c>
      <c r="F244" s="3">
        <v>5016</v>
      </c>
      <c r="G244" s="3">
        <v>238201</v>
      </c>
      <c r="H244" s="3">
        <v>243217</v>
      </c>
      <c r="I244" s="3">
        <v>0</v>
      </c>
      <c r="J244" s="3">
        <v>0</v>
      </c>
      <c r="K244" s="3">
        <v>0</v>
      </c>
      <c r="L244" s="3">
        <v>5016</v>
      </c>
      <c r="M244" s="3">
        <v>238201</v>
      </c>
      <c r="N244" s="3">
        <v>243217</v>
      </c>
      <c r="O244" s="2">
        <v>0.86480000000000001</v>
      </c>
    </row>
    <row r="245" spans="1:15" x14ac:dyDescent="0.25">
      <c r="A245" s="1">
        <v>2020</v>
      </c>
      <c r="B245" s="1" t="s">
        <v>15</v>
      </c>
      <c r="C245" s="1">
        <v>39</v>
      </c>
      <c r="D245" s="1" t="s">
        <v>47</v>
      </c>
      <c r="E245" s="1" t="s">
        <v>22</v>
      </c>
      <c r="F245" s="3">
        <v>2824</v>
      </c>
      <c r="G245" s="3">
        <v>0</v>
      </c>
      <c r="H245" s="3">
        <v>2824</v>
      </c>
      <c r="I245" s="3">
        <v>0</v>
      </c>
      <c r="J245" s="3">
        <v>0</v>
      </c>
      <c r="K245" s="3">
        <v>0</v>
      </c>
      <c r="L245" s="3">
        <v>2824</v>
      </c>
      <c r="M245" s="3">
        <v>0</v>
      </c>
      <c r="N245" s="3">
        <v>2824</v>
      </c>
      <c r="O245" s="2">
        <v>0.01</v>
      </c>
    </row>
    <row r="246" spans="1:15" x14ac:dyDescent="0.25">
      <c r="A246" s="1">
        <v>2020</v>
      </c>
      <c r="B246" s="1" t="s">
        <v>15</v>
      </c>
      <c r="C246" s="1">
        <v>39</v>
      </c>
      <c r="D246" s="1" t="s">
        <v>47</v>
      </c>
      <c r="E246" s="1" t="s">
        <v>23</v>
      </c>
      <c r="F246" s="3">
        <v>321</v>
      </c>
      <c r="G246" s="3">
        <v>30719</v>
      </c>
      <c r="H246" s="3">
        <v>31040</v>
      </c>
      <c r="I246" s="3">
        <v>0</v>
      </c>
      <c r="J246" s="3">
        <v>0</v>
      </c>
      <c r="K246" s="3">
        <v>0</v>
      </c>
      <c r="L246" s="3">
        <v>321</v>
      </c>
      <c r="M246" s="3">
        <v>30719</v>
      </c>
      <c r="N246" s="3">
        <v>31041</v>
      </c>
      <c r="O246" s="2">
        <v>0.1104</v>
      </c>
    </row>
    <row r="247" spans="1:15" x14ac:dyDescent="0.25">
      <c r="A247" s="1">
        <v>2020</v>
      </c>
      <c r="B247" s="1" t="s">
        <v>15</v>
      </c>
      <c r="C247" s="1">
        <v>39</v>
      </c>
      <c r="D247" s="1" t="s">
        <v>47</v>
      </c>
      <c r="E247" s="1" t="s">
        <v>24</v>
      </c>
      <c r="F247" s="3">
        <v>0</v>
      </c>
      <c r="G247" s="3">
        <v>0</v>
      </c>
      <c r="H247" s="3">
        <v>0</v>
      </c>
      <c r="I247" s="3">
        <v>0</v>
      </c>
      <c r="J247" s="3">
        <v>0</v>
      </c>
      <c r="K247" s="3">
        <v>0</v>
      </c>
      <c r="L247" s="3">
        <v>0</v>
      </c>
      <c r="M247" s="3">
        <v>0</v>
      </c>
      <c r="N247" s="3">
        <v>0</v>
      </c>
      <c r="O247" s="2">
        <v>0</v>
      </c>
    </row>
    <row r="248" spans="1:15" x14ac:dyDescent="0.25">
      <c r="A248" s="1">
        <v>2020</v>
      </c>
      <c r="B248" s="1" t="s">
        <v>15</v>
      </c>
      <c r="C248" s="1">
        <v>39</v>
      </c>
      <c r="D248" s="1" t="s">
        <v>47</v>
      </c>
      <c r="E248" s="1" t="s">
        <v>25</v>
      </c>
      <c r="F248" s="3">
        <v>79</v>
      </c>
      <c r="G248" s="3">
        <v>0</v>
      </c>
      <c r="H248" s="3">
        <v>79</v>
      </c>
      <c r="I248" s="3">
        <v>0</v>
      </c>
      <c r="J248" s="3">
        <v>0</v>
      </c>
      <c r="K248" s="3">
        <v>0</v>
      </c>
      <c r="L248" s="3">
        <v>79</v>
      </c>
      <c r="M248" s="3">
        <v>0</v>
      </c>
      <c r="N248" s="3">
        <v>79</v>
      </c>
      <c r="O248" s="2">
        <v>2.9999999999999997E-4</v>
      </c>
    </row>
    <row r="249" spans="1:15" x14ac:dyDescent="0.25">
      <c r="A249" s="1">
        <v>2020</v>
      </c>
      <c r="B249" s="1" t="s">
        <v>15</v>
      </c>
      <c r="C249" s="1">
        <v>39</v>
      </c>
      <c r="D249" s="1" t="s">
        <v>47</v>
      </c>
      <c r="E249" s="1" t="s">
        <v>26</v>
      </c>
      <c r="F249" s="3">
        <v>68</v>
      </c>
      <c r="G249" s="3">
        <v>0</v>
      </c>
      <c r="H249" s="3">
        <v>68</v>
      </c>
      <c r="I249" s="3">
        <v>0</v>
      </c>
      <c r="J249" s="3">
        <v>0</v>
      </c>
      <c r="K249" s="3">
        <v>0</v>
      </c>
      <c r="L249" s="3">
        <v>68</v>
      </c>
      <c r="M249" s="3">
        <v>0</v>
      </c>
      <c r="N249" s="3">
        <v>68</v>
      </c>
      <c r="O249" s="2">
        <v>2.0000000000000001E-4</v>
      </c>
    </row>
    <row r="250" spans="1:15" x14ac:dyDescent="0.25">
      <c r="A250" s="1">
        <v>2020</v>
      </c>
      <c r="B250" s="1" t="s">
        <v>15</v>
      </c>
      <c r="C250" s="1">
        <v>39</v>
      </c>
      <c r="D250" s="1" t="s">
        <v>47</v>
      </c>
      <c r="E250" s="1" t="s">
        <v>27</v>
      </c>
      <c r="F250" s="3">
        <v>0</v>
      </c>
      <c r="G250" s="3">
        <v>0</v>
      </c>
      <c r="H250" s="3">
        <v>0</v>
      </c>
      <c r="I250" s="3">
        <v>0</v>
      </c>
      <c r="J250" s="3">
        <v>0</v>
      </c>
      <c r="K250" s="3">
        <v>0</v>
      </c>
      <c r="L250" s="3">
        <v>0</v>
      </c>
      <c r="M250" s="3">
        <v>0</v>
      </c>
      <c r="N250" s="3">
        <v>0</v>
      </c>
      <c r="O250" s="2">
        <v>0</v>
      </c>
    </row>
    <row r="251" spans="1:15" x14ac:dyDescent="0.25">
      <c r="A251" s="1">
        <v>2020</v>
      </c>
      <c r="B251" s="1" t="s">
        <v>15</v>
      </c>
      <c r="C251" s="1">
        <v>39</v>
      </c>
      <c r="D251" s="1" t="s">
        <v>47</v>
      </c>
      <c r="E251" s="1" t="s">
        <v>28</v>
      </c>
      <c r="F251" s="3">
        <v>0</v>
      </c>
      <c r="G251" s="3">
        <v>0</v>
      </c>
      <c r="H251" s="3">
        <v>0</v>
      </c>
      <c r="I251" s="3">
        <v>0</v>
      </c>
      <c r="J251" s="3">
        <v>0</v>
      </c>
      <c r="K251" s="3">
        <v>0</v>
      </c>
      <c r="L251" s="3">
        <v>0</v>
      </c>
      <c r="M251" s="3">
        <v>0</v>
      </c>
      <c r="N251" s="3">
        <v>0</v>
      </c>
      <c r="O251" s="2">
        <v>0</v>
      </c>
    </row>
    <row r="252" spans="1:15" x14ac:dyDescent="0.25">
      <c r="A252" s="1">
        <v>2020</v>
      </c>
      <c r="B252" s="1" t="s">
        <v>15</v>
      </c>
      <c r="C252" s="1">
        <v>39</v>
      </c>
      <c r="D252" s="1" t="s">
        <v>47</v>
      </c>
      <c r="E252" s="1" t="s">
        <v>29</v>
      </c>
      <c r="F252" s="3">
        <v>2</v>
      </c>
      <c r="G252" s="3">
        <v>0</v>
      </c>
      <c r="H252" s="3">
        <v>2</v>
      </c>
      <c r="I252" s="3">
        <v>0</v>
      </c>
      <c r="J252" s="3">
        <v>0</v>
      </c>
      <c r="K252" s="3">
        <v>0</v>
      </c>
      <c r="L252" s="3">
        <v>2</v>
      </c>
      <c r="M252" s="3">
        <v>0</v>
      </c>
      <c r="N252" s="3">
        <v>2</v>
      </c>
      <c r="O252" s="2">
        <v>0</v>
      </c>
    </row>
    <row r="253" spans="1:15" x14ac:dyDescent="0.25">
      <c r="A253" s="1">
        <v>2020</v>
      </c>
      <c r="B253" s="1" t="s">
        <v>15</v>
      </c>
      <c r="C253" s="1">
        <v>39</v>
      </c>
      <c r="D253" s="1" t="s">
        <v>47</v>
      </c>
      <c r="E253" s="1" t="s">
        <v>30</v>
      </c>
      <c r="F253" s="3">
        <v>0</v>
      </c>
      <c r="G253" s="3">
        <v>0</v>
      </c>
      <c r="H253" s="3">
        <v>0</v>
      </c>
      <c r="I253" s="3">
        <v>0</v>
      </c>
      <c r="J253" s="3">
        <v>0</v>
      </c>
      <c r="K253" s="3">
        <v>0</v>
      </c>
      <c r="L253" s="3">
        <v>0</v>
      </c>
      <c r="M253" s="3">
        <v>0</v>
      </c>
      <c r="N253" s="3">
        <v>0</v>
      </c>
      <c r="O253" s="2">
        <v>0</v>
      </c>
    </row>
    <row r="254" spans="1:15" x14ac:dyDescent="0.25">
      <c r="A254" s="1">
        <v>2020</v>
      </c>
      <c r="B254" s="1" t="s">
        <v>15</v>
      </c>
      <c r="C254" s="1">
        <v>41</v>
      </c>
      <c r="D254" s="1" t="s">
        <v>48</v>
      </c>
      <c r="E254" s="1" t="s">
        <v>17</v>
      </c>
      <c r="F254" s="3">
        <v>0</v>
      </c>
      <c r="G254" s="3">
        <v>0</v>
      </c>
      <c r="H254" s="3">
        <v>0</v>
      </c>
      <c r="I254" s="3">
        <v>0</v>
      </c>
      <c r="J254" s="3">
        <v>0</v>
      </c>
      <c r="K254" s="3">
        <v>0</v>
      </c>
      <c r="L254" s="3">
        <v>0</v>
      </c>
      <c r="M254" s="3">
        <v>0</v>
      </c>
      <c r="N254" s="3">
        <v>0</v>
      </c>
      <c r="O254" s="2">
        <v>0</v>
      </c>
    </row>
    <row r="255" spans="1:15" x14ac:dyDescent="0.25">
      <c r="A255" s="1">
        <v>2020</v>
      </c>
      <c r="B255" s="1" t="s">
        <v>15</v>
      </c>
      <c r="C255" s="1">
        <v>41</v>
      </c>
      <c r="D255" s="1" t="s">
        <v>48</v>
      </c>
      <c r="E255" s="1" t="s">
        <v>18</v>
      </c>
      <c r="F255" s="3">
        <v>86</v>
      </c>
      <c r="G255" s="3">
        <v>0</v>
      </c>
      <c r="H255" s="3">
        <v>86</v>
      </c>
      <c r="I255" s="3">
        <v>0</v>
      </c>
      <c r="J255" s="3">
        <v>0</v>
      </c>
      <c r="K255" s="3">
        <v>0</v>
      </c>
      <c r="L255" s="3">
        <v>86</v>
      </c>
      <c r="M255" s="3">
        <v>0</v>
      </c>
      <c r="N255" s="3">
        <v>86</v>
      </c>
      <c r="O255" s="2">
        <v>4.0000000000000002E-4</v>
      </c>
    </row>
    <row r="256" spans="1:15" x14ac:dyDescent="0.25">
      <c r="A256" s="1">
        <v>2020</v>
      </c>
      <c r="B256" s="1" t="s">
        <v>15</v>
      </c>
      <c r="C256" s="1">
        <v>41</v>
      </c>
      <c r="D256" s="1" t="s">
        <v>48</v>
      </c>
      <c r="E256" s="1" t="s">
        <v>19</v>
      </c>
      <c r="F256" s="3">
        <v>2813</v>
      </c>
      <c r="G256" s="3">
        <v>0</v>
      </c>
      <c r="H256" s="3">
        <v>2813</v>
      </c>
      <c r="I256" s="3">
        <v>0</v>
      </c>
      <c r="J256" s="3">
        <v>0</v>
      </c>
      <c r="K256" s="3">
        <v>0</v>
      </c>
      <c r="L256" s="3">
        <v>2813</v>
      </c>
      <c r="M256" s="3">
        <v>0</v>
      </c>
      <c r="N256" s="3">
        <v>2813</v>
      </c>
      <c r="O256" s="2">
        <v>1.3899999999999999E-2</v>
      </c>
    </row>
    <row r="257" spans="1:15" x14ac:dyDescent="0.25">
      <c r="A257" s="1">
        <v>2020</v>
      </c>
      <c r="B257" s="1" t="s">
        <v>15</v>
      </c>
      <c r="C257" s="1">
        <v>41</v>
      </c>
      <c r="D257" s="1" t="s">
        <v>48</v>
      </c>
      <c r="E257" s="1" t="s">
        <v>20</v>
      </c>
      <c r="F257" s="3">
        <v>0</v>
      </c>
      <c r="G257" s="3">
        <v>0</v>
      </c>
      <c r="H257" s="3">
        <v>0</v>
      </c>
      <c r="I257" s="3">
        <v>0</v>
      </c>
      <c r="J257" s="3">
        <v>0</v>
      </c>
      <c r="K257" s="3">
        <v>0</v>
      </c>
      <c r="L257" s="3">
        <v>0</v>
      </c>
      <c r="M257" s="3">
        <v>0</v>
      </c>
      <c r="N257" s="3">
        <v>0</v>
      </c>
      <c r="O257" s="2">
        <v>0</v>
      </c>
    </row>
    <row r="258" spans="1:15" x14ac:dyDescent="0.25">
      <c r="A258" s="1">
        <v>2020</v>
      </c>
      <c r="B258" s="1" t="s">
        <v>15</v>
      </c>
      <c r="C258" s="1">
        <v>41</v>
      </c>
      <c r="D258" s="1" t="s">
        <v>48</v>
      </c>
      <c r="E258" s="1" t="s">
        <v>21</v>
      </c>
      <c r="F258" s="3">
        <v>3596</v>
      </c>
      <c r="G258" s="3">
        <v>170796</v>
      </c>
      <c r="H258" s="3">
        <v>174392</v>
      </c>
      <c r="I258" s="3">
        <v>0</v>
      </c>
      <c r="J258" s="3">
        <v>0</v>
      </c>
      <c r="K258" s="3">
        <v>0</v>
      </c>
      <c r="L258" s="3">
        <v>3596</v>
      </c>
      <c r="M258" s="3">
        <v>170796</v>
      </c>
      <c r="N258" s="3">
        <v>174392</v>
      </c>
      <c r="O258" s="2">
        <v>0.86480000000000001</v>
      </c>
    </row>
    <row r="259" spans="1:15" x14ac:dyDescent="0.25">
      <c r="A259" s="1">
        <v>2020</v>
      </c>
      <c r="B259" s="1" t="s">
        <v>15</v>
      </c>
      <c r="C259" s="1">
        <v>41</v>
      </c>
      <c r="D259" s="1" t="s">
        <v>48</v>
      </c>
      <c r="E259" s="1" t="s">
        <v>22</v>
      </c>
      <c r="F259" s="3">
        <v>2025</v>
      </c>
      <c r="G259" s="3">
        <v>0</v>
      </c>
      <c r="H259" s="3">
        <v>2025</v>
      </c>
      <c r="I259" s="3">
        <v>0</v>
      </c>
      <c r="J259" s="3">
        <v>0</v>
      </c>
      <c r="K259" s="3">
        <v>0</v>
      </c>
      <c r="L259" s="3">
        <v>2025</v>
      </c>
      <c r="M259" s="3">
        <v>0</v>
      </c>
      <c r="N259" s="3">
        <v>2025</v>
      </c>
      <c r="O259" s="2">
        <v>0.01</v>
      </c>
    </row>
    <row r="260" spans="1:15" x14ac:dyDescent="0.25">
      <c r="A260" s="1">
        <v>2020</v>
      </c>
      <c r="B260" s="1" t="s">
        <v>15</v>
      </c>
      <c r="C260" s="1">
        <v>41</v>
      </c>
      <c r="D260" s="1" t="s">
        <v>48</v>
      </c>
      <c r="E260" s="1" t="s">
        <v>23</v>
      </c>
      <c r="F260" s="3">
        <v>230</v>
      </c>
      <c r="G260" s="3">
        <v>22027</v>
      </c>
      <c r="H260" s="3">
        <v>22257</v>
      </c>
      <c r="I260" s="3">
        <v>0</v>
      </c>
      <c r="J260" s="3">
        <v>0</v>
      </c>
      <c r="K260" s="3">
        <v>0</v>
      </c>
      <c r="L260" s="3">
        <v>230</v>
      </c>
      <c r="M260" s="3">
        <v>22027</v>
      </c>
      <c r="N260" s="3">
        <v>22257</v>
      </c>
      <c r="O260" s="2">
        <v>0.1104</v>
      </c>
    </row>
    <row r="261" spans="1:15" x14ac:dyDescent="0.25">
      <c r="A261" s="1">
        <v>2020</v>
      </c>
      <c r="B261" s="1" t="s">
        <v>15</v>
      </c>
      <c r="C261" s="1">
        <v>41</v>
      </c>
      <c r="D261" s="1" t="s">
        <v>48</v>
      </c>
      <c r="E261" s="1" t="s">
        <v>24</v>
      </c>
      <c r="F261" s="3">
        <v>0</v>
      </c>
      <c r="G261" s="3">
        <v>0</v>
      </c>
      <c r="H261" s="3">
        <v>0</v>
      </c>
      <c r="I261" s="3">
        <v>0</v>
      </c>
      <c r="J261" s="3">
        <v>0</v>
      </c>
      <c r="K261" s="3">
        <v>0</v>
      </c>
      <c r="L261" s="3">
        <v>0</v>
      </c>
      <c r="M261" s="3">
        <v>0</v>
      </c>
      <c r="N261" s="3">
        <v>0</v>
      </c>
      <c r="O261" s="2">
        <v>0</v>
      </c>
    </row>
    <row r="262" spans="1:15" x14ac:dyDescent="0.25">
      <c r="A262" s="1">
        <v>2020</v>
      </c>
      <c r="B262" s="1" t="s">
        <v>15</v>
      </c>
      <c r="C262" s="1">
        <v>41</v>
      </c>
      <c r="D262" s="1" t="s">
        <v>48</v>
      </c>
      <c r="E262" s="1" t="s">
        <v>25</v>
      </c>
      <c r="F262" s="3">
        <v>57</v>
      </c>
      <c r="G262" s="3">
        <v>0</v>
      </c>
      <c r="H262" s="3">
        <v>57</v>
      </c>
      <c r="I262" s="3">
        <v>0</v>
      </c>
      <c r="J262" s="3">
        <v>0</v>
      </c>
      <c r="K262" s="3">
        <v>0</v>
      </c>
      <c r="L262" s="3">
        <v>57</v>
      </c>
      <c r="M262" s="3">
        <v>0</v>
      </c>
      <c r="N262" s="3">
        <v>57</v>
      </c>
      <c r="O262" s="2">
        <v>2.9999999999999997E-4</v>
      </c>
    </row>
    <row r="263" spans="1:15" x14ac:dyDescent="0.25">
      <c r="A263" s="1">
        <v>2020</v>
      </c>
      <c r="B263" s="1" t="s">
        <v>15</v>
      </c>
      <c r="C263" s="1">
        <v>41</v>
      </c>
      <c r="D263" s="1" t="s">
        <v>48</v>
      </c>
      <c r="E263" s="1" t="s">
        <v>26</v>
      </c>
      <c r="F263" s="3">
        <v>49</v>
      </c>
      <c r="G263" s="3">
        <v>0</v>
      </c>
      <c r="H263" s="3">
        <v>49</v>
      </c>
      <c r="I263" s="3">
        <v>0</v>
      </c>
      <c r="J263" s="3">
        <v>0</v>
      </c>
      <c r="K263" s="3">
        <v>0</v>
      </c>
      <c r="L263" s="3">
        <v>49</v>
      </c>
      <c r="M263" s="3">
        <v>0</v>
      </c>
      <c r="N263" s="3">
        <v>49</v>
      </c>
      <c r="O263" s="2">
        <v>2.0000000000000001E-4</v>
      </c>
    </row>
    <row r="264" spans="1:15" x14ac:dyDescent="0.25">
      <c r="A264" s="1">
        <v>2020</v>
      </c>
      <c r="B264" s="1" t="s">
        <v>15</v>
      </c>
      <c r="C264" s="1">
        <v>41</v>
      </c>
      <c r="D264" s="1" t="s">
        <v>48</v>
      </c>
      <c r="E264" s="1" t="s">
        <v>27</v>
      </c>
      <c r="F264" s="3">
        <v>0</v>
      </c>
      <c r="G264" s="3">
        <v>0</v>
      </c>
      <c r="H264" s="3">
        <v>0</v>
      </c>
      <c r="I264" s="3">
        <v>0</v>
      </c>
      <c r="J264" s="3">
        <v>0</v>
      </c>
      <c r="K264" s="3">
        <v>0</v>
      </c>
      <c r="L264" s="3">
        <v>0</v>
      </c>
      <c r="M264" s="3">
        <v>0</v>
      </c>
      <c r="N264" s="3">
        <v>0</v>
      </c>
      <c r="O264" s="2">
        <v>0</v>
      </c>
    </row>
    <row r="265" spans="1:15" x14ac:dyDescent="0.25">
      <c r="A265" s="1">
        <v>2020</v>
      </c>
      <c r="B265" s="1" t="s">
        <v>15</v>
      </c>
      <c r="C265" s="1">
        <v>41</v>
      </c>
      <c r="D265" s="1" t="s">
        <v>48</v>
      </c>
      <c r="E265" s="1" t="s">
        <v>28</v>
      </c>
      <c r="F265" s="3">
        <v>0</v>
      </c>
      <c r="G265" s="3">
        <v>0</v>
      </c>
      <c r="H265" s="3">
        <v>0</v>
      </c>
      <c r="I265" s="3">
        <v>0</v>
      </c>
      <c r="J265" s="3">
        <v>0</v>
      </c>
      <c r="K265" s="3">
        <v>0</v>
      </c>
      <c r="L265" s="3">
        <v>0</v>
      </c>
      <c r="M265" s="3">
        <v>0</v>
      </c>
      <c r="N265" s="3">
        <v>0</v>
      </c>
      <c r="O265" s="2">
        <v>0</v>
      </c>
    </row>
    <row r="266" spans="1:15" x14ac:dyDescent="0.25">
      <c r="A266" s="1">
        <v>2020</v>
      </c>
      <c r="B266" s="1" t="s">
        <v>15</v>
      </c>
      <c r="C266" s="1">
        <v>41</v>
      </c>
      <c r="D266" s="1" t="s">
        <v>48</v>
      </c>
      <c r="E266" s="1" t="s">
        <v>29</v>
      </c>
      <c r="F266" s="3">
        <v>2</v>
      </c>
      <c r="G266" s="3">
        <v>0</v>
      </c>
      <c r="H266" s="3">
        <v>2</v>
      </c>
      <c r="I266" s="3">
        <v>0</v>
      </c>
      <c r="J266" s="3">
        <v>0</v>
      </c>
      <c r="K266" s="3">
        <v>0</v>
      </c>
      <c r="L266" s="3">
        <v>2</v>
      </c>
      <c r="M266" s="3">
        <v>0</v>
      </c>
      <c r="N266" s="3">
        <v>2</v>
      </c>
      <c r="O266" s="2">
        <v>0</v>
      </c>
    </row>
    <row r="267" spans="1:15" x14ac:dyDescent="0.25">
      <c r="A267" s="1">
        <v>2020</v>
      </c>
      <c r="B267" s="1" t="s">
        <v>15</v>
      </c>
      <c r="C267" s="1">
        <v>41</v>
      </c>
      <c r="D267" s="1" t="s">
        <v>48</v>
      </c>
      <c r="E267" s="1" t="s">
        <v>30</v>
      </c>
      <c r="F267" s="3">
        <v>0</v>
      </c>
      <c r="G267" s="3">
        <v>0</v>
      </c>
      <c r="H267" s="3">
        <v>0</v>
      </c>
      <c r="I267" s="3">
        <v>0</v>
      </c>
      <c r="J267" s="3">
        <v>0</v>
      </c>
      <c r="K267" s="3">
        <v>0</v>
      </c>
      <c r="L267" s="3">
        <v>0</v>
      </c>
      <c r="M267" s="3">
        <v>0</v>
      </c>
      <c r="N267" s="3">
        <v>0</v>
      </c>
      <c r="O267" s="2">
        <v>0</v>
      </c>
    </row>
    <row r="268" spans="1:15" x14ac:dyDescent="0.25">
      <c r="A268" s="1">
        <v>2020</v>
      </c>
      <c r="B268" s="1" t="s">
        <v>15</v>
      </c>
      <c r="C268" s="1">
        <v>44</v>
      </c>
      <c r="D268" s="1" t="s">
        <v>49</v>
      </c>
      <c r="E268" s="1" t="s">
        <v>17</v>
      </c>
      <c r="F268" s="3">
        <v>0</v>
      </c>
      <c r="G268" s="3">
        <v>0</v>
      </c>
      <c r="H268" s="3">
        <v>0</v>
      </c>
      <c r="I268" s="3">
        <v>0</v>
      </c>
      <c r="J268" s="3">
        <v>0</v>
      </c>
      <c r="K268" s="3">
        <v>0</v>
      </c>
      <c r="L268" s="3">
        <v>0</v>
      </c>
      <c r="M268" s="3">
        <v>0</v>
      </c>
      <c r="N268" s="3">
        <v>0</v>
      </c>
      <c r="O268" s="2">
        <v>0</v>
      </c>
    </row>
    <row r="269" spans="1:15" x14ac:dyDescent="0.25">
      <c r="A269" s="1">
        <v>2020</v>
      </c>
      <c r="B269" s="1" t="s">
        <v>15</v>
      </c>
      <c r="C269" s="1">
        <v>44</v>
      </c>
      <c r="D269" s="1" t="s">
        <v>49</v>
      </c>
      <c r="E269" s="1" t="s">
        <v>18</v>
      </c>
      <c r="F269" s="3">
        <v>30</v>
      </c>
      <c r="G269" s="3">
        <v>0</v>
      </c>
      <c r="H269" s="3">
        <v>30</v>
      </c>
      <c r="I269" s="3">
        <v>0</v>
      </c>
      <c r="J269" s="3">
        <v>0</v>
      </c>
      <c r="K269" s="3">
        <v>0</v>
      </c>
      <c r="L269" s="3">
        <v>30</v>
      </c>
      <c r="M269" s="3">
        <v>0</v>
      </c>
      <c r="N269" s="3">
        <v>30</v>
      </c>
      <c r="O269" s="2">
        <v>4.0000000000000002E-4</v>
      </c>
    </row>
    <row r="270" spans="1:15" x14ac:dyDescent="0.25">
      <c r="A270" s="1">
        <v>2020</v>
      </c>
      <c r="B270" s="1" t="s">
        <v>15</v>
      </c>
      <c r="C270" s="1">
        <v>44</v>
      </c>
      <c r="D270" s="1" t="s">
        <v>49</v>
      </c>
      <c r="E270" s="1" t="s">
        <v>19</v>
      </c>
      <c r="F270" s="3">
        <v>986</v>
      </c>
      <c r="G270" s="3">
        <v>0</v>
      </c>
      <c r="H270" s="3">
        <v>986</v>
      </c>
      <c r="I270" s="3">
        <v>0</v>
      </c>
      <c r="J270" s="3">
        <v>0</v>
      </c>
      <c r="K270" s="3">
        <v>0</v>
      </c>
      <c r="L270" s="3">
        <v>986</v>
      </c>
      <c r="M270" s="3">
        <v>0</v>
      </c>
      <c r="N270" s="3">
        <v>986</v>
      </c>
      <c r="O270" s="2">
        <v>1.3899999999999999E-2</v>
      </c>
    </row>
    <row r="271" spans="1:15" x14ac:dyDescent="0.25">
      <c r="A271" s="1">
        <v>2020</v>
      </c>
      <c r="B271" s="1" t="s">
        <v>15</v>
      </c>
      <c r="C271" s="1">
        <v>44</v>
      </c>
      <c r="D271" s="1" t="s">
        <v>49</v>
      </c>
      <c r="E271" s="1" t="s">
        <v>20</v>
      </c>
      <c r="F271" s="3">
        <v>0</v>
      </c>
      <c r="G271" s="3">
        <v>0</v>
      </c>
      <c r="H271" s="3">
        <v>0</v>
      </c>
      <c r="I271" s="3">
        <v>0</v>
      </c>
      <c r="J271" s="3">
        <v>0</v>
      </c>
      <c r="K271" s="3">
        <v>0</v>
      </c>
      <c r="L271" s="3">
        <v>0</v>
      </c>
      <c r="M271" s="3">
        <v>0</v>
      </c>
      <c r="N271" s="3">
        <v>0</v>
      </c>
      <c r="O271" s="2">
        <v>0</v>
      </c>
    </row>
    <row r="272" spans="1:15" x14ac:dyDescent="0.25">
      <c r="A272" s="1">
        <v>2020</v>
      </c>
      <c r="B272" s="1" t="s">
        <v>15</v>
      </c>
      <c r="C272" s="1">
        <v>44</v>
      </c>
      <c r="D272" s="1" t="s">
        <v>49</v>
      </c>
      <c r="E272" s="1" t="s">
        <v>21</v>
      </c>
      <c r="F272" s="3">
        <v>1261</v>
      </c>
      <c r="G272" s="3">
        <v>59888</v>
      </c>
      <c r="H272" s="3">
        <v>61149</v>
      </c>
      <c r="I272" s="3">
        <v>0</v>
      </c>
      <c r="J272" s="3">
        <v>0</v>
      </c>
      <c r="K272" s="3">
        <v>0</v>
      </c>
      <c r="L272" s="3">
        <v>1261</v>
      </c>
      <c r="M272" s="3">
        <v>59888</v>
      </c>
      <c r="N272" s="3">
        <v>61149</v>
      </c>
      <c r="O272" s="2">
        <v>0.86480000000000001</v>
      </c>
    </row>
    <row r="273" spans="1:15" x14ac:dyDescent="0.25">
      <c r="A273" s="1">
        <v>2020</v>
      </c>
      <c r="B273" s="1" t="s">
        <v>15</v>
      </c>
      <c r="C273" s="1">
        <v>44</v>
      </c>
      <c r="D273" s="1" t="s">
        <v>49</v>
      </c>
      <c r="E273" s="1" t="s">
        <v>22</v>
      </c>
      <c r="F273" s="3">
        <v>710</v>
      </c>
      <c r="G273" s="3">
        <v>0</v>
      </c>
      <c r="H273" s="3">
        <v>710</v>
      </c>
      <c r="I273" s="3">
        <v>0</v>
      </c>
      <c r="J273" s="3">
        <v>0</v>
      </c>
      <c r="K273" s="3">
        <v>0</v>
      </c>
      <c r="L273" s="3">
        <v>710</v>
      </c>
      <c r="M273" s="3">
        <v>0</v>
      </c>
      <c r="N273" s="3">
        <v>710</v>
      </c>
      <c r="O273" s="2">
        <v>0.01</v>
      </c>
    </row>
    <row r="274" spans="1:15" x14ac:dyDescent="0.25">
      <c r="A274" s="1">
        <v>2020</v>
      </c>
      <c r="B274" s="1" t="s">
        <v>15</v>
      </c>
      <c r="C274" s="1">
        <v>44</v>
      </c>
      <c r="D274" s="1" t="s">
        <v>49</v>
      </c>
      <c r="E274" s="1" t="s">
        <v>23</v>
      </c>
      <c r="F274" s="3">
        <v>81</v>
      </c>
      <c r="G274" s="3">
        <v>7723</v>
      </c>
      <c r="H274" s="3">
        <v>7804</v>
      </c>
      <c r="I274" s="3">
        <v>0</v>
      </c>
      <c r="J274" s="3">
        <v>0</v>
      </c>
      <c r="K274" s="3">
        <v>0</v>
      </c>
      <c r="L274" s="3">
        <v>81</v>
      </c>
      <c r="M274" s="3">
        <v>7723</v>
      </c>
      <c r="N274" s="3">
        <v>7804</v>
      </c>
      <c r="O274" s="2">
        <v>0.1104</v>
      </c>
    </row>
    <row r="275" spans="1:15" x14ac:dyDescent="0.25">
      <c r="A275" s="1">
        <v>2020</v>
      </c>
      <c r="B275" s="1" t="s">
        <v>15</v>
      </c>
      <c r="C275" s="1">
        <v>44</v>
      </c>
      <c r="D275" s="1" t="s">
        <v>49</v>
      </c>
      <c r="E275" s="1" t="s">
        <v>24</v>
      </c>
      <c r="F275" s="3">
        <v>0</v>
      </c>
      <c r="G275" s="3">
        <v>0</v>
      </c>
      <c r="H275" s="3">
        <v>0</v>
      </c>
      <c r="I275" s="3">
        <v>0</v>
      </c>
      <c r="J275" s="3">
        <v>0</v>
      </c>
      <c r="K275" s="3">
        <v>0</v>
      </c>
      <c r="L275" s="3">
        <v>0</v>
      </c>
      <c r="M275" s="3">
        <v>0</v>
      </c>
      <c r="N275" s="3">
        <v>0</v>
      </c>
      <c r="O275" s="2">
        <v>0</v>
      </c>
    </row>
    <row r="276" spans="1:15" x14ac:dyDescent="0.25">
      <c r="A276" s="1">
        <v>2020</v>
      </c>
      <c r="B276" s="1" t="s">
        <v>15</v>
      </c>
      <c r="C276" s="1">
        <v>44</v>
      </c>
      <c r="D276" s="1" t="s">
        <v>49</v>
      </c>
      <c r="E276" s="1" t="s">
        <v>25</v>
      </c>
      <c r="F276" s="3">
        <v>20</v>
      </c>
      <c r="G276" s="3">
        <v>0</v>
      </c>
      <c r="H276" s="3">
        <v>20</v>
      </c>
      <c r="I276" s="3">
        <v>0</v>
      </c>
      <c r="J276" s="3">
        <v>0</v>
      </c>
      <c r="K276" s="3">
        <v>0</v>
      </c>
      <c r="L276" s="3">
        <v>20</v>
      </c>
      <c r="M276" s="3">
        <v>0</v>
      </c>
      <c r="N276" s="3">
        <v>20</v>
      </c>
      <c r="O276" s="2">
        <v>2.9999999999999997E-4</v>
      </c>
    </row>
    <row r="277" spans="1:15" x14ac:dyDescent="0.25">
      <c r="A277" s="1">
        <v>2020</v>
      </c>
      <c r="B277" s="1" t="s">
        <v>15</v>
      </c>
      <c r="C277" s="1">
        <v>44</v>
      </c>
      <c r="D277" s="1" t="s">
        <v>49</v>
      </c>
      <c r="E277" s="1" t="s">
        <v>26</v>
      </c>
      <c r="F277" s="3">
        <v>17</v>
      </c>
      <c r="G277" s="3">
        <v>0</v>
      </c>
      <c r="H277" s="3">
        <v>17</v>
      </c>
      <c r="I277" s="3">
        <v>0</v>
      </c>
      <c r="J277" s="3">
        <v>0</v>
      </c>
      <c r="K277" s="3">
        <v>0</v>
      </c>
      <c r="L277" s="3">
        <v>17</v>
      </c>
      <c r="M277" s="3">
        <v>0</v>
      </c>
      <c r="N277" s="3">
        <v>17</v>
      </c>
      <c r="O277" s="2">
        <v>2.0000000000000001E-4</v>
      </c>
    </row>
    <row r="278" spans="1:15" x14ac:dyDescent="0.25">
      <c r="A278" s="1">
        <v>2020</v>
      </c>
      <c r="B278" s="1" t="s">
        <v>15</v>
      </c>
      <c r="C278" s="1">
        <v>44</v>
      </c>
      <c r="D278" s="1" t="s">
        <v>49</v>
      </c>
      <c r="E278" s="1" t="s">
        <v>27</v>
      </c>
      <c r="F278" s="3">
        <v>0</v>
      </c>
      <c r="G278" s="3">
        <v>0</v>
      </c>
      <c r="H278" s="3">
        <v>0</v>
      </c>
      <c r="I278" s="3">
        <v>0</v>
      </c>
      <c r="J278" s="3">
        <v>0</v>
      </c>
      <c r="K278" s="3">
        <v>0</v>
      </c>
      <c r="L278" s="3">
        <v>0</v>
      </c>
      <c r="M278" s="3">
        <v>0</v>
      </c>
      <c r="N278" s="3">
        <v>0</v>
      </c>
      <c r="O278" s="2">
        <v>0</v>
      </c>
    </row>
    <row r="279" spans="1:15" x14ac:dyDescent="0.25">
      <c r="A279" s="1">
        <v>2020</v>
      </c>
      <c r="B279" s="1" t="s">
        <v>15</v>
      </c>
      <c r="C279" s="1">
        <v>44</v>
      </c>
      <c r="D279" s="1" t="s">
        <v>49</v>
      </c>
      <c r="E279" s="1" t="s">
        <v>28</v>
      </c>
      <c r="F279" s="3">
        <v>0</v>
      </c>
      <c r="G279" s="3">
        <v>0</v>
      </c>
      <c r="H279" s="3">
        <v>0</v>
      </c>
      <c r="I279" s="3">
        <v>0</v>
      </c>
      <c r="J279" s="3">
        <v>0</v>
      </c>
      <c r="K279" s="3">
        <v>0</v>
      </c>
      <c r="L279" s="3">
        <v>0</v>
      </c>
      <c r="M279" s="3">
        <v>0</v>
      </c>
      <c r="N279" s="3">
        <v>0</v>
      </c>
      <c r="O279" s="2">
        <v>0</v>
      </c>
    </row>
    <row r="280" spans="1:15" x14ac:dyDescent="0.25">
      <c r="A280" s="1">
        <v>2020</v>
      </c>
      <c r="B280" s="1" t="s">
        <v>15</v>
      </c>
      <c r="C280" s="1">
        <v>44</v>
      </c>
      <c r="D280" s="1" t="s">
        <v>49</v>
      </c>
      <c r="E280" s="1" t="s">
        <v>29</v>
      </c>
      <c r="F280" s="3">
        <v>1</v>
      </c>
      <c r="G280" s="3">
        <v>0</v>
      </c>
      <c r="H280" s="3">
        <v>1</v>
      </c>
      <c r="I280" s="3">
        <v>0</v>
      </c>
      <c r="J280" s="3">
        <v>0</v>
      </c>
      <c r="K280" s="3">
        <v>0</v>
      </c>
      <c r="L280" s="3">
        <v>1</v>
      </c>
      <c r="M280" s="3">
        <v>0</v>
      </c>
      <c r="N280" s="3">
        <v>1</v>
      </c>
      <c r="O280" s="2">
        <v>0</v>
      </c>
    </row>
    <row r="281" spans="1:15" x14ac:dyDescent="0.25">
      <c r="A281" s="1">
        <v>2020</v>
      </c>
      <c r="B281" s="1" t="s">
        <v>15</v>
      </c>
      <c r="C281" s="1">
        <v>44</v>
      </c>
      <c r="D281" s="1" t="s">
        <v>49</v>
      </c>
      <c r="E281" s="1" t="s">
        <v>30</v>
      </c>
      <c r="F281" s="3">
        <v>0</v>
      </c>
      <c r="G281" s="3">
        <v>0</v>
      </c>
      <c r="H281" s="3">
        <v>0</v>
      </c>
      <c r="I281" s="3">
        <v>0</v>
      </c>
      <c r="J281" s="3">
        <v>0</v>
      </c>
      <c r="K281" s="3">
        <v>0</v>
      </c>
      <c r="L281" s="3">
        <v>0</v>
      </c>
      <c r="M281" s="3">
        <v>0</v>
      </c>
      <c r="N281" s="3">
        <v>0</v>
      </c>
      <c r="O281" s="2">
        <v>0</v>
      </c>
    </row>
    <row r="282" spans="1:15" x14ac:dyDescent="0.25">
      <c r="A282" s="1">
        <v>2020</v>
      </c>
      <c r="B282" s="1" t="s">
        <v>15</v>
      </c>
      <c r="C282" s="1">
        <v>46</v>
      </c>
      <c r="D282" s="1" t="s">
        <v>50</v>
      </c>
      <c r="E282" s="1" t="s">
        <v>17</v>
      </c>
      <c r="F282" s="3">
        <v>0</v>
      </c>
      <c r="G282" s="3">
        <v>0</v>
      </c>
      <c r="H282" s="3">
        <v>0</v>
      </c>
      <c r="I282" s="3">
        <v>0</v>
      </c>
      <c r="J282" s="3">
        <v>0</v>
      </c>
      <c r="K282" s="3">
        <v>0</v>
      </c>
      <c r="L282" s="3">
        <v>0</v>
      </c>
      <c r="M282" s="3">
        <v>0</v>
      </c>
      <c r="N282" s="3">
        <v>0</v>
      </c>
      <c r="O282" s="2">
        <v>0</v>
      </c>
    </row>
    <row r="283" spans="1:15" x14ac:dyDescent="0.25">
      <c r="A283" s="1">
        <v>2020</v>
      </c>
      <c r="B283" s="1" t="s">
        <v>15</v>
      </c>
      <c r="C283" s="1">
        <v>46</v>
      </c>
      <c r="D283" s="1" t="s">
        <v>50</v>
      </c>
      <c r="E283" s="1" t="s">
        <v>18</v>
      </c>
      <c r="F283" s="3">
        <v>443</v>
      </c>
      <c r="G283" s="3">
        <v>0</v>
      </c>
      <c r="H283" s="3">
        <v>443</v>
      </c>
      <c r="I283" s="3">
        <v>0</v>
      </c>
      <c r="J283" s="3">
        <v>274</v>
      </c>
      <c r="K283" s="3">
        <v>0</v>
      </c>
      <c r="L283" s="3">
        <v>716</v>
      </c>
      <c r="M283" s="3">
        <v>0</v>
      </c>
      <c r="N283" s="3">
        <v>716</v>
      </c>
      <c r="O283" s="2">
        <v>6.9999999999999999E-4</v>
      </c>
    </row>
    <row r="284" spans="1:15" x14ac:dyDescent="0.25">
      <c r="A284" s="1">
        <v>2020</v>
      </c>
      <c r="B284" s="1" t="s">
        <v>15</v>
      </c>
      <c r="C284" s="1">
        <v>46</v>
      </c>
      <c r="D284" s="1" t="s">
        <v>50</v>
      </c>
      <c r="E284" s="1" t="s">
        <v>19</v>
      </c>
      <c r="F284" s="3">
        <v>14493</v>
      </c>
      <c r="G284" s="3">
        <v>0</v>
      </c>
      <c r="H284" s="3">
        <v>14493</v>
      </c>
      <c r="I284" s="3">
        <v>0</v>
      </c>
      <c r="J284" s="3">
        <v>8965</v>
      </c>
      <c r="K284" s="3">
        <v>0</v>
      </c>
      <c r="L284" s="3">
        <v>23458</v>
      </c>
      <c r="M284" s="3">
        <v>0</v>
      </c>
      <c r="N284" s="3">
        <v>23458</v>
      </c>
      <c r="O284" s="2">
        <v>2.1700000000000001E-2</v>
      </c>
    </row>
    <row r="285" spans="1:15" x14ac:dyDescent="0.25">
      <c r="A285" s="1">
        <v>2020</v>
      </c>
      <c r="B285" s="1" t="s">
        <v>15</v>
      </c>
      <c r="C285" s="1">
        <v>46</v>
      </c>
      <c r="D285" s="1" t="s">
        <v>50</v>
      </c>
      <c r="E285" s="1" t="s">
        <v>20</v>
      </c>
      <c r="F285" s="3">
        <v>0</v>
      </c>
      <c r="G285" s="3">
        <v>0</v>
      </c>
      <c r="H285" s="3">
        <v>0</v>
      </c>
      <c r="I285" s="3">
        <v>0</v>
      </c>
      <c r="J285" s="3">
        <v>0</v>
      </c>
      <c r="K285" s="3">
        <v>0</v>
      </c>
      <c r="L285" s="3">
        <v>0</v>
      </c>
      <c r="M285" s="3">
        <v>0</v>
      </c>
      <c r="N285" s="3">
        <v>0</v>
      </c>
      <c r="O285" s="2">
        <v>0</v>
      </c>
    </row>
    <row r="286" spans="1:15" x14ac:dyDescent="0.25">
      <c r="A286" s="1">
        <v>2020</v>
      </c>
      <c r="B286" s="1" t="s">
        <v>15</v>
      </c>
      <c r="C286" s="1">
        <v>46</v>
      </c>
      <c r="D286" s="1" t="s">
        <v>50</v>
      </c>
      <c r="E286" s="1" t="s">
        <v>21</v>
      </c>
      <c r="F286" s="3">
        <v>18527</v>
      </c>
      <c r="G286" s="3">
        <v>879876</v>
      </c>
      <c r="H286" s="3">
        <v>898403</v>
      </c>
      <c r="I286" s="3">
        <v>0</v>
      </c>
      <c r="J286" s="3">
        <v>11460</v>
      </c>
      <c r="K286" s="3">
        <v>13209</v>
      </c>
      <c r="L286" s="3">
        <v>29987</v>
      </c>
      <c r="M286" s="3">
        <v>893085</v>
      </c>
      <c r="N286" s="3">
        <v>923072</v>
      </c>
      <c r="O286" s="2">
        <v>0.85440000000000005</v>
      </c>
    </row>
    <row r="287" spans="1:15" x14ac:dyDescent="0.25">
      <c r="A287" s="1">
        <v>2020</v>
      </c>
      <c r="B287" s="1" t="s">
        <v>15</v>
      </c>
      <c r="C287" s="1">
        <v>46</v>
      </c>
      <c r="D287" s="1" t="s">
        <v>50</v>
      </c>
      <c r="E287" s="1" t="s">
        <v>22</v>
      </c>
      <c r="F287" s="3">
        <v>10432</v>
      </c>
      <c r="G287" s="3">
        <v>0</v>
      </c>
      <c r="H287" s="3">
        <v>10432</v>
      </c>
      <c r="I287" s="3">
        <v>0</v>
      </c>
      <c r="J287" s="3">
        <v>6452</v>
      </c>
      <c r="K287" s="3">
        <v>0</v>
      </c>
      <c r="L287" s="3">
        <v>16884</v>
      </c>
      <c r="M287" s="3">
        <v>0</v>
      </c>
      <c r="N287" s="3">
        <v>16884</v>
      </c>
      <c r="O287" s="2">
        <v>1.5599999999999999E-2</v>
      </c>
    </row>
    <row r="288" spans="1:15" x14ac:dyDescent="0.25">
      <c r="A288" s="1">
        <v>2020</v>
      </c>
      <c r="B288" s="1" t="s">
        <v>15</v>
      </c>
      <c r="C288" s="1">
        <v>46</v>
      </c>
      <c r="D288" s="1" t="s">
        <v>50</v>
      </c>
      <c r="E288" s="1" t="s">
        <v>23</v>
      </c>
      <c r="F288" s="3">
        <v>1186</v>
      </c>
      <c r="G288" s="3">
        <v>113472</v>
      </c>
      <c r="H288" s="3">
        <v>114658</v>
      </c>
      <c r="I288" s="3">
        <v>0</v>
      </c>
      <c r="J288" s="3">
        <v>734</v>
      </c>
      <c r="K288" s="3">
        <v>0</v>
      </c>
      <c r="L288" s="3">
        <v>1920</v>
      </c>
      <c r="M288" s="3">
        <v>113472</v>
      </c>
      <c r="N288" s="3">
        <v>115393</v>
      </c>
      <c r="O288" s="2">
        <v>0.10680000000000001</v>
      </c>
    </row>
    <row r="289" spans="1:15" x14ac:dyDescent="0.25">
      <c r="A289" s="1">
        <v>2020</v>
      </c>
      <c r="B289" s="1" t="s">
        <v>15</v>
      </c>
      <c r="C289" s="1">
        <v>46</v>
      </c>
      <c r="D289" s="1" t="s">
        <v>50</v>
      </c>
      <c r="E289" s="1" t="s">
        <v>24</v>
      </c>
      <c r="F289" s="3">
        <v>0</v>
      </c>
      <c r="G289" s="3">
        <v>0</v>
      </c>
      <c r="H289" s="3">
        <v>0</v>
      </c>
      <c r="I289" s="3">
        <v>0</v>
      </c>
      <c r="J289" s="3">
        <v>0</v>
      </c>
      <c r="K289" s="3">
        <v>0</v>
      </c>
      <c r="L289" s="3">
        <v>0</v>
      </c>
      <c r="M289" s="3">
        <v>0</v>
      </c>
      <c r="N289" s="3">
        <v>0</v>
      </c>
      <c r="O289" s="2">
        <v>0</v>
      </c>
    </row>
    <row r="290" spans="1:15" x14ac:dyDescent="0.25">
      <c r="A290" s="1">
        <v>2020</v>
      </c>
      <c r="B290" s="1" t="s">
        <v>15</v>
      </c>
      <c r="C290" s="1">
        <v>46</v>
      </c>
      <c r="D290" s="1" t="s">
        <v>50</v>
      </c>
      <c r="E290" s="1" t="s">
        <v>25</v>
      </c>
      <c r="F290" s="3">
        <v>292</v>
      </c>
      <c r="G290" s="3">
        <v>0</v>
      </c>
      <c r="H290" s="3">
        <v>292</v>
      </c>
      <c r="I290" s="3">
        <v>0</v>
      </c>
      <c r="J290" s="3">
        <v>181</v>
      </c>
      <c r="K290" s="3">
        <v>0</v>
      </c>
      <c r="L290" s="3">
        <v>473</v>
      </c>
      <c r="M290" s="3">
        <v>0</v>
      </c>
      <c r="N290" s="3">
        <v>473</v>
      </c>
      <c r="O290" s="2">
        <v>4.0000000000000002E-4</v>
      </c>
    </row>
    <row r="291" spans="1:15" x14ac:dyDescent="0.25">
      <c r="A291" s="1">
        <v>2020</v>
      </c>
      <c r="B291" s="1" t="s">
        <v>15</v>
      </c>
      <c r="C291" s="1">
        <v>46</v>
      </c>
      <c r="D291" s="1" t="s">
        <v>50</v>
      </c>
      <c r="E291" s="1" t="s">
        <v>26</v>
      </c>
      <c r="F291" s="3">
        <v>251</v>
      </c>
      <c r="G291" s="3">
        <v>0</v>
      </c>
      <c r="H291" s="3">
        <v>251</v>
      </c>
      <c r="I291" s="3">
        <v>0</v>
      </c>
      <c r="J291" s="3">
        <v>155</v>
      </c>
      <c r="K291" s="3">
        <v>0</v>
      </c>
      <c r="L291" s="3">
        <v>406</v>
      </c>
      <c r="M291" s="3">
        <v>0</v>
      </c>
      <c r="N291" s="3">
        <v>406</v>
      </c>
      <c r="O291" s="2">
        <v>4.0000000000000002E-4</v>
      </c>
    </row>
    <row r="292" spans="1:15" x14ac:dyDescent="0.25">
      <c r="A292" s="1">
        <v>2020</v>
      </c>
      <c r="B292" s="1" t="s">
        <v>15</v>
      </c>
      <c r="C292" s="1">
        <v>46</v>
      </c>
      <c r="D292" s="1" t="s">
        <v>50</v>
      </c>
      <c r="E292" s="1" t="s">
        <v>27</v>
      </c>
      <c r="F292" s="3">
        <v>0</v>
      </c>
      <c r="G292" s="3">
        <v>0</v>
      </c>
      <c r="H292" s="3">
        <v>0</v>
      </c>
      <c r="I292" s="3">
        <v>0</v>
      </c>
      <c r="J292" s="3">
        <v>0</v>
      </c>
      <c r="K292" s="3">
        <v>0</v>
      </c>
      <c r="L292" s="3">
        <v>0</v>
      </c>
      <c r="M292" s="3">
        <v>0</v>
      </c>
      <c r="N292" s="3">
        <v>0</v>
      </c>
      <c r="O292" s="2">
        <v>0</v>
      </c>
    </row>
    <row r="293" spans="1:15" x14ac:dyDescent="0.25">
      <c r="A293" s="1">
        <v>2020</v>
      </c>
      <c r="B293" s="1" t="s">
        <v>15</v>
      </c>
      <c r="C293" s="1">
        <v>46</v>
      </c>
      <c r="D293" s="1" t="s">
        <v>50</v>
      </c>
      <c r="E293" s="1" t="s">
        <v>28</v>
      </c>
      <c r="F293" s="3">
        <v>0</v>
      </c>
      <c r="G293" s="3">
        <v>0</v>
      </c>
      <c r="H293" s="3">
        <v>0</v>
      </c>
      <c r="I293" s="3">
        <v>0</v>
      </c>
      <c r="J293" s="3">
        <v>0</v>
      </c>
      <c r="K293" s="3">
        <v>0</v>
      </c>
      <c r="L293" s="3">
        <v>0</v>
      </c>
      <c r="M293" s="3">
        <v>0</v>
      </c>
      <c r="N293" s="3">
        <v>0</v>
      </c>
      <c r="O293" s="2">
        <v>0</v>
      </c>
    </row>
    <row r="294" spans="1:15" x14ac:dyDescent="0.25">
      <c r="A294" s="1">
        <v>2020</v>
      </c>
      <c r="B294" s="1" t="s">
        <v>15</v>
      </c>
      <c r="C294" s="1">
        <v>46</v>
      </c>
      <c r="D294" s="1" t="s">
        <v>50</v>
      </c>
      <c r="E294" s="1" t="s">
        <v>29</v>
      </c>
      <c r="F294" s="3">
        <v>9</v>
      </c>
      <c r="G294" s="3">
        <v>0</v>
      </c>
      <c r="H294" s="3">
        <v>9</v>
      </c>
      <c r="I294" s="3">
        <v>0</v>
      </c>
      <c r="J294" s="3">
        <v>6</v>
      </c>
      <c r="K294" s="3">
        <v>0</v>
      </c>
      <c r="L294" s="3">
        <v>15</v>
      </c>
      <c r="M294" s="3">
        <v>0</v>
      </c>
      <c r="N294" s="3">
        <v>15</v>
      </c>
      <c r="O294" s="2">
        <v>0</v>
      </c>
    </row>
    <row r="295" spans="1:15" x14ac:dyDescent="0.25">
      <c r="A295" s="1">
        <v>2020</v>
      </c>
      <c r="B295" s="1" t="s">
        <v>15</v>
      </c>
      <c r="C295" s="1">
        <v>46</v>
      </c>
      <c r="D295" s="1" t="s">
        <v>50</v>
      </c>
      <c r="E295" s="1" t="s">
        <v>30</v>
      </c>
      <c r="F295" s="3">
        <v>0</v>
      </c>
      <c r="G295" s="3">
        <v>0</v>
      </c>
      <c r="H295" s="3">
        <v>0</v>
      </c>
      <c r="I295" s="3">
        <v>0</v>
      </c>
      <c r="J295" s="3">
        <v>0</v>
      </c>
      <c r="K295" s="3">
        <v>0</v>
      </c>
      <c r="L295" s="3">
        <v>0</v>
      </c>
      <c r="M295" s="3">
        <v>0</v>
      </c>
      <c r="N295" s="3">
        <v>0</v>
      </c>
      <c r="O295" s="2">
        <v>0</v>
      </c>
    </row>
    <row r="296" spans="1:15" x14ac:dyDescent="0.25">
      <c r="A296" s="1">
        <v>2020</v>
      </c>
      <c r="B296" s="1" t="s">
        <v>15</v>
      </c>
      <c r="C296" s="1">
        <v>47</v>
      </c>
      <c r="D296" s="1" t="s">
        <v>51</v>
      </c>
      <c r="E296" s="1" t="s">
        <v>17</v>
      </c>
      <c r="F296" s="3">
        <v>0</v>
      </c>
      <c r="G296" s="3">
        <v>0</v>
      </c>
      <c r="H296" s="3">
        <v>0</v>
      </c>
      <c r="I296" s="3">
        <v>0</v>
      </c>
      <c r="J296" s="3">
        <v>0</v>
      </c>
      <c r="K296" s="3">
        <v>0</v>
      </c>
      <c r="L296" s="3">
        <v>0</v>
      </c>
      <c r="M296" s="3">
        <v>0</v>
      </c>
      <c r="N296" s="3">
        <v>0</v>
      </c>
      <c r="O296" s="2">
        <v>0</v>
      </c>
    </row>
    <row r="297" spans="1:15" x14ac:dyDescent="0.25">
      <c r="A297" s="1">
        <v>2020</v>
      </c>
      <c r="B297" s="1" t="s">
        <v>15</v>
      </c>
      <c r="C297" s="1">
        <v>47</v>
      </c>
      <c r="D297" s="1" t="s">
        <v>51</v>
      </c>
      <c r="E297" s="1" t="s">
        <v>18</v>
      </c>
      <c r="F297" s="3">
        <v>380</v>
      </c>
      <c r="G297" s="3">
        <v>0</v>
      </c>
      <c r="H297" s="3">
        <v>380</v>
      </c>
      <c r="I297" s="3">
        <v>0</v>
      </c>
      <c r="J297" s="3">
        <v>0</v>
      </c>
      <c r="K297" s="3">
        <v>8040</v>
      </c>
      <c r="L297" s="3">
        <v>380</v>
      </c>
      <c r="M297" s="3">
        <v>8040</v>
      </c>
      <c r="N297" s="3">
        <v>8420</v>
      </c>
      <c r="O297" s="2">
        <v>9.4000000000000004E-3</v>
      </c>
    </row>
    <row r="298" spans="1:15" x14ac:dyDescent="0.25">
      <c r="A298" s="1">
        <v>2020</v>
      </c>
      <c r="B298" s="1" t="s">
        <v>15</v>
      </c>
      <c r="C298" s="1">
        <v>47</v>
      </c>
      <c r="D298" s="1" t="s">
        <v>51</v>
      </c>
      <c r="E298" s="1" t="s">
        <v>19</v>
      </c>
      <c r="F298" s="3">
        <v>12440</v>
      </c>
      <c r="G298" s="3">
        <v>0</v>
      </c>
      <c r="H298" s="3">
        <v>12440</v>
      </c>
      <c r="I298" s="3">
        <v>0</v>
      </c>
      <c r="J298" s="3">
        <v>0</v>
      </c>
      <c r="K298" s="3">
        <v>0</v>
      </c>
      <c r="L298" s="3">
        <v>12440</v>
      </c>
      <c r="M298" s="3">
        <v>0</v>
      </c>
      <c r="N298" s="3">
        <v>12440</v>
      </c>
      <c r="O298" s="2">
        <v>1.38E-2</v>
      </c>
    </row>
    <row r="299" spans="1:15" x14ac:dyDescent="0.25">
      <c r="A299" s="1">
        <v>2020</v>
      </c>
      <c r="B299" s="1" t="s">
        <v>15</v>
      </c>
      <c r="C299" s="1">
        <v>47</v>
      </c>
      <c r="D299" s="1" t="s">
        <v>51</v>
      </c>
      <c r="E299" s="1" t="s">
        <v>20</v>
      </c>
      <c r="F299" s="3">
        <v>0</v>
      </c>
      <c r="G299" s="3">
        <v>0</v>
      </c>
      <c r="H299" s="3">
        <v>0</v>
      </c>
      <c r="I299" s="3">
        <v>0</v>
      </c>
      <c r="J299" s="3">
        <v>0</v>
      </c>
      <c r="K299" s="3">
        <v>0</v>
      </c>
      <c r="L299" s="3">
        <v>0</v>
      </c>
      <c r="M299" s="3">
        <v>0</v>
      </c>
      <c r="N299" s="3">
        <v>0</v>
      </c>
      <c r="O299" s="2">
        <v>0</v>
      </c>
    </row>
    <row r="300" spans="1:15" x14ac:dyDescent="0.25">
      <c r="A300" s="1">
        <v>2020</v>
      </c>
      <c r="B300" s="1" t="s">
        <v>15</v>
      </c>
      <c r="C300" s="1">
        <v>47</v>
      </c>
      <c r="D300" s="1" t="s">
        <v>51</v>
      </c>
      <c r="E300" s="1" t="s">
        <v>21</v>
      </c>
      <c r="F300" s="3">
        <v>15902</v>
      </c>
      <c r="G300" s="3">
        <v>755205</v>
      </c>
      <c r="H300" s="3">
        <v>771107</v>
      </c>
      <c r="I300" s="3">
        <v>0</v>
      </c>
      <c r="J300" s="3">
        <v>0</v>
      </c>
      <c r="K300" s="3">
        <v>0</v>
      </c>
      <c r="L300" s="3">
        <v>15902</v>
      </c>
      <c r="M300" s="3">
        <v>755205</v>
      </c>
      <c r="N300" s="3">
        <v>771107</v>
      </c>
      <c r="O300" s="2">
        <v>0.8569</v>
      </c>
    </row>
    <row r="301" spans="1:15" x14ac:dyDescent="0.25">
      <c r="A301" s="1">
        <v>2020</v>
      </c>
      <c r="B301" s="1" t="s">
        <v>15</v>
      </c>
      <c r="C301" s="1">
        <v>47</v>
      </c>
      <c r="D301" s="1" t="s">
        <v>51</v>
      </c>
      <c r="E301" s="1" t="s">
        <v>22</v>
      </c>
      <c r="F301" s="3">
        <v>8954</v>
      </c>
      <c r="G301" s="3">
        <v>0</v>
      </c>
      <c r="H301" s="3">
        <v>8954</v>
      </c>
      <c r="I301" s="3">
        <v>0</v>
      </c>
      <c r="J301" s="3">
        <v>0</v>
      </c>
      <c r="K301" s="3">
        <v>0</v>
      </c>
      <c r="L301" s="3">
        <v>8954</v>
      </c>
      <c r="M301" s="3">
        <v>0</v>
      </c>
      <c r="N301" s="3">
        <v>8954</v>
      </c>
      <c r="O301" s="2">
        <v>0.01</v>
      </c>
    </row>
    <row r="302" spans="1:15" x14ac:dyDescent="0.25">
      <c r="A302" s="1">
        <v>2020</v>
      </c>
      <c r="B302" s="1" t="s">
        <v>15</v>
      </c>
      <c r="C302" s="1">
        <v>47</v>
      </c>
      <c r="D302" s="1" t="s">
        <v>51</v>
      </c>
      <c r="E302" s="1" t="s">
        <v>23</v>
      </c>
      <c r="F302" s="3">
        <v>1018</v>
      </c>
      <c r="G302" s="3">
        <v>97394</v>
      </c>
      <c r="H302" s="3">
        <v>98412</v>
      </c>
      <c r="I302" s="3">
        <v>0</v>
      </c>
      <c r="J302" s="3">
        <v>0</v>
      </c>
      <c r="K302" s="3">
        <v>0</v>
      </c>
      <c r="L302" s="3">
        <v>1018</v>
      </c>
      <c r="M302" s="3">
        <v>97394</v>
      </c>
      <c r="N302" s="3">
        <v>98413</v>
      </c>
      <c r="O302" s="2">
        <v>0.1094</v>
      </c>
    </row>
    <row r="303" spans="1:15" x14ac:dyDescent="0.25">
      <c r="A303" s="1">
        <v>2020</v>
      </c>
      <c r="B303" s="1" t="s">
        <v>15</v>
      </c>
      <c r="C303" s="1">
        <v>47</v>
      </c>
      <c r="D303" s="1" t="s">
        <v>51</v>
      </c>
      <c r="E303" s="1" t="s">
        <v>24</v>
      </c>
      <c r="F303" s="3">
        <v>0</v>
      </c>
      <c r="G303" s="3">
        <v>0</v>
      </c>
      <c r="H303" s="3">
        <v>0</v>
      </c>
      <c r="I303" s="3">
        <v>0</v>
      </c>
      <c r="J303" s="3">
        <v>0</v>
      </c>
      <c r="K303" s="3">
        <v>0</v>
      </c>
      <c r="L303" s="3">
        <v>0</v>
      </c>
      <c r="M303" s="3">
        <v>0</v>
      </c>
      <c r="N303" s="3">
        <v>0</v>
      </c>
      <c r="O303" s="2">
        <v>0</v>
      </c>
    </row>
    <row r="304" spans="1:15" x14ac:dyDescent="0.25">
      <c r="A304" s="1">
        <v>2020</v>
      </c>
      <c r="B304" s="1" t="s">
        <v>15</v>
      </c>
      <c r="C304" s="1">
        <v>47</v>
      </c>
      <c r="D304" s="1" t="s">
        <v>51</v>
      </c>
      <c r="E304" s="1" t="s">
        <v>25</v>
      </c>
      <c r="F304" s="3">
        <v>251</v>
      </c>
      <c r="G304" s="3">
        <v>0</v>
      </c>
      <c r="H304" s="3">
        <v>251</v>
      </c>
      <c r="I304" s="3">
        <v>0</v>
      </c>
      <c r="J304" s="3">
        <v>0</v>
      </c>
      <c r="K304" s="3">
        <v>0</v>
      </c>
      <c r="L304" s="3">
        <v>251</v>
      </c>
      <c r="M304" s="3">
        <v>0</v>
      </c>
      <c r="N304" s="3">
        <v>251</v>
      </c>
      <c r="O304" s="2">
        <v>2.9999999999999997E-4</v>
      </c>
    </row>
    <row r="305" spans="1:15" x14ac:dyDescent="0.25">
      <c r="A305" s="1">
        <v>2020</v>
      </c>
      <c r="B305" s="1" t="s">
        <v>15</v>
      </c>
      <c r="C305" s="1">
        <v>47</v>
      </c>
      <c r="D305" s="1" t="s">
        <v>51</v>
      </c>
      <c r="E305" s="1" t="s">
        <v>26</v>
      </c>
      <c r="F305" s="3">
        <v>215</v>
      </c>
      <c r="G305" s="3">
        <v>0</v>
      </c>
      <c r="H305" s="3">
        <v>215</v>
      </c>
      <c r="I305" s="3">
        <v>0</v>
      </c>
      <c r="J305" s="3">
        <v>0</v>
      </c>
      <c r="K305" s="3">
        <v>0</v>
      </c>
      <c r="L305" s="3">
        <v>215</v>
      </c>
      <c r="M305" s="3">
        <v>0</v>
      </c>
      <c r="N305" s="3">
        <v>215</v>
      </c>
      <c r="O305" s="2">
        <v>2.0000000000000001E-4</v>
      </c>
    </row>
    <row r="306" spans="1:15" x14ac:dyDescent="0.25">
      <c r="A306" s="1">
        <v>2020</v>
      </c>
      <c r="B306" s="1" t="s">
        <v>15</v>
      </c>
      <c r="C306" s="1">
        <v>47</v>
      </c>
      <c r="D306" s="1" t="s">
        <v>51</v>
      </c>
      <c r="E306" s="1" t="s">
        <v>27</v>
      </c>
      <c r="F306" s="3">
        <v>0</v>
      </c>
      <c r="G306" s="3">
        <v>0</v>
      </c>
      <c r="H306" s="3">
        <v>0</v>
      </c>
      <c r="I306" s="3">
        <v>0</v>
      </c>
      <c r="J306" s="3">
        <v>0</v>
      </c>
      <c r="K306" s="3">
        <v>0</v>
      </c>
      <c r="L306" s="3">
        <v>0</v>
      </c>
      <c r="M306" s="3">
        <v>0</v>
      </c>
      <c r="N306" s="3">
        <v>0</v>
      </c>
      <c r="O306" s="2">
        <v>0</v>
      </c>
    </row>
    <row r="307" spans="1:15" x14ac:dyDescent="0.25">
      <c r="A307" s="1">
        <v>2020</v>
      </c>
      <c r="B307" s="1" t="s">
        <v>15</v>
      </c>
      <c r="C307" s="1">
        <v>47</v>
      </c>
      <c r="D307" s="1" t="s">
        <v>51</v>
      </c>
      <c r="E307" s="1" t="s">
        <v>28</v>
      </c>
      <c r="F307" s="3">
        <v>0</v>
      </c>
      <c r="G307" s="3">
        <v>0</v>
      </c>
      <c r="H307" s="3">
        <v>0</v>
      </c>
      <c r="I307" s="3">
        <v>0</v>
      </c>
      <c r="J307" s="3">
        <v>0</v>
      </c>
      <c r="K307" s="3">
        <v>0</v>
      </c>
      <c r="L307" s="3">
        <v>0</v>
      </c>
      <c r="M307" s="3">
        <v>0</v>
      </c>
      <c r="N307" s="3">
        <v>0</v>
      </c>
      <c r="O307" s="2">
        <v>0</v>
      </c>
    </row>
    <row r="308" spans="1:15" x14ac:dyDescent="0.25">
      <c r="A308" s="1">
        <v>2020</v>
      </c>
      <c r="B308" s="1" t="s">
        <v>15</v>
      </c>
      <c r="C308" s="1">
        <v>47</v>
      </c>
      <c r="D308" s="1" t="s">
        <v>51</v>
      </c>
      <c r="E308" s="1" t="s">
        <v>29</v>
      </c>
      <c r="F308" s="3">
        <v>8</v>
      </c>
      <c r="G308" s="3">
        <v>0</v>
      </c>
      <c r="H308" s="3">
        <v>8</v>
      </c>
      <c r="I308" s="3">
        <v>0</v>
      </c>
      <c r="J308" s="3">
        <v>0</v>
      </c>
      <c r="K308" s="3">
        <v>0</v>
      </c>
      <c r="L308" s="3">
        <v>8</v>
      </c>
      <c r="M308" s="3">
        <v>0</v>
      </c>
      <c r="N308" s="3">
        <v>8</v>
      </c>
      <c r="O308" s="2">
        <v>0</v>
      </c>
    </row>
    <row r="309" spans="1:15" x14ac:dyDescent="0.25">
      <c r="A309" s="1">
        <v>2020</v>
      </c>
      <c r="B309" s="1" t="s">
        <v>15</v>
      </c>
      <c r="C309" s="1">
        <v>47</v>
      </c>
      <c r="D309" s="1" t="s">
        <v>51</v>
      </c>
      <c r="E309" s="1" t="s">
        <v>30</v>
      </c>
      <c r="F309" s="3">
        <v>0</v>
      </c>
      <c r="G309" s="3">
        <v>0</v>
      </c>
      <c r="H309" s="3">
        <v>0</v>
      </c>
      <c r="I309" s="3">
        <v>0</v>
      </c>
      <c r="J309" s="3">
        <v>0</v>
      </c>
      <c r="K309" s="3">
        <v>0</v>
      </c>
      <c r="L309" s="3">
        <v>0</v>
      </c>
      <c r="M309" s="3">
        <v>0</v>
      </c>
      <c r="N309" s="3">
        <v>0</v>
      </c>
      <c r="O309" s="2">
        <v>0</v>
      </c>
    </row>
    <row r="310" spans="1:15" x14ac:dyDescent="0.25">
      <c r="A310" s="1">
        <v>2020</v>
      </c>
      <c r="B310" s="1" t="s">
        <v>15</v>
      </c>
      <c r="C310" s="1">
        <v>48</v>
      </c>
      <c r="D310" s="1" t="s">
        <v>52</v>
      </c>
      <c r="E310" s="1" t="s">
        <v>17</v>
      </c>
      <c r="F310" s="3">
        <v>0</v>
      </c>
      <c r="G310" s="3">
        <v>0</v>
      </c>
      <c r="H310" s="3">
        <v>0</v>
      </c>
      <c r="I310" s="3">
        <v>0</v>
      </c>
      <c r="J310" s="3">
        <v>0</v>
      </c>
      <c r="K310" s="3">
        <v>0</v>
      </c>
      <c r="L310" s="3">
        <v>0</v>
      </c>
      <c r="M310" s="3">
        <v>0</v>
      </c>
      <c r="N310" s="3">
        <v>0</v>
      </c>
      <c r="O310" s="2">
        <v>0</v>
      </c>
    </row>
    <row r="311" spans="1:15" x14ac:dyDescent="0.25">
      <c r="A311" s="1">
        <v>2020</v>
      </c>
      <c r="B311" s="1" t="s">
        <v>15</v>
      </c>
      <c r="C311" s="1">
        <v>48</v>
      </c>
      <c r="D311" s="1" t="s">
        <v>52</v>
      </c>
      <c r="E311" s="1" t="s">
        <v>18</v>
      </c>
      <c r="F311" s="3">
        <v>424</v>
      </c>
      <c r="G311" s="3">
        <v>0</v>
      </c>
      <c r="H311" s="3">
        <v>424</v>
      </c>
      <c r="I311" s="3">
        <v>0</v>
      </c>
      <c r="J311" s="3">
        <v>490</v>
      </c>
      <c r="K311" s="3">
        <v>0</v>
      </c>
      <c r="L311" s="3">
        <v>914</v>
      </c>
      <c r="M311" s="3">
        <v>0</v>
      </c>
      <c r="N311" s="3">
        <v>914</v>
      </c>
      <c r="O311" s="2">
        <v>8.9999999999999998E-4</v>
      </c>
    </row>
    <row r="312" spans="1:15" x14ac:dyDescent="0.25">
      <c r="A312" s="1">
        <v>2020</v>
      </c>
      <c r="B312" s="1" t="s">
        <v>15</v>
      </c>
      <c r="C312" s="1">
        <v>48</v>
      </c>
      <c r="D312" s="1" t="s">
        <v>52</v>
      </c>
      <c r="E312" s="1" t="s">
        <v>19</v>
      </c>
      <c r="F312" s="3">
        <v>13887</v>
      </c>
      <c r="G312" s="3">
        <v>0</v>
      </c>
      <c r="H312" s="3">
        <v>13887</v>
      </c>
      <c r="I312" s="3">
        <v>0</v>
      </c>
      <c r="J312" s="3">
        <v>16054</v>
      </c>
      <c r="K312" s="3">
        <v>0</v>
      </c>
      <c r="L312" s="3">
        <v>29941</v>
      </c>
      <c r="M312" s="3">
        <v>0</v>
      </c>
      <c r="N312" s="3">
        <v>29941</v>
      </c>
      <c r="O312" s="2">
        <v>2.86E-2</v>
      </c>
    </row>
    <row r="313" spans="1:15" x14ac:dyDescent="0.25">
      <c r="A313" s="1">
        <v>2020</v>
      </c>
      <c r="B313" s="1" t="s">
        <v>15</v>
      </c>
      <c r="C313" s="1">
        <v>48</v>
      </c>
      <c r="D313" s="1" t="s">
        <v>52</v>
      </c>
      <c r="E313" s="1" t="s">
        <v>20</v>
      </c>
      <c r="F313" s="3">
        <v>0</v>
      </c>
      <c r="G313" s="3">
        <v>0</v>
      </c>
      <c r="H313" s="3">
        <v>0</v>
      </c>
      <c r="I313" s="3">
        <v>0</v>
      </c>
      <c r="J313" s="3">
        <v>0</v>
      </c>
      <c r="K313" s="3">
        <v>0</v>
      </c>
      <c r="L313" s="3">
        <v>0</v>
      </c>
      <c r="M313" s="3">
        <v>0</v>
      </c>
      <c r="N313" s="3">
        <v>0</v>
      </c>
      <c r="O313" s="2">
        <v>0</v>
      </c>
    </row>
    <row r="314" spans="1:15" x14ac:dyDescent="0.25">
      <c r="A314" s="1">
        <v>2020</v>
      </c>
      <c r="B314" s="1" t="s">
        <v>15</v>
      </c>
      <c r="C314" s="1">
        <v>48</v>
      </c>
      <c r="D314" s="1" t="s">
        <v>52</v>
      </c>
      <c r="E314" s="1" t="s">
        <v>21</v>
      </c>
      <c r="F314" s="3">
        <v>17753</v>
      </c>
      <c r="G314" s="3">
        <v>843076</v>
      </c>
      <c r="H314" s="3">
        <v>860829</v>
      </c>
      <c r="I314" s="3">
        <v>0</v>
      </c>
      <c r="J314" s="3">
        <v>20522</v>
      </c>
      <c r="K314" s="3">
        <v>0</v>
      </c>
      <c r="L314" s="3">
        <v>38275</v>
      </c>
      <c r="M314" s="3">
        <v>843076</v>
      </c>
      <c r="N314" s="3">
        <v>881351</v>
      </c>
      <c r="O314" s="2">
        <v>0.84250000000000003</v>
      </c>
    </row>
    <row r="315" spans="1:15" x14ac:dyDescent="0.25">
      <c r="A315" s="1">
        <v>2020</v>
      </c>
      <c r="B315" s="1" t="s">
        <v>15</v>
      </c>
      <c r="C315" s="1">
        <v>48</v>
      </c>
      <c r="D315" s="1" t="s">
        <v>52</v>
      </c>
      <c r="E315" s="1" t="s">
        <v>22</v>
      </c>
      <c r="F315" s="3">
        <v>9996</v>
      </c>
      <c r="G315" s="3">
        <v>0</v>
      </c>
      <c r="H315" s="3">
        <v>9996</v>
      </c>
      <c r="I315" s="3">
        <v>0</v>
      </c>
      <c r="J315" s="3">
        <v>11555</v>
      </c>
      <c r="K315" s="3">
        <v>0</v>
      </c>
      <c r="L315" s="3">
        <v>21551</v>
      </c>
      <c r="M315" s="3">
        <v>0</v>
      </c>
      <c r="N315" s="3">
        <v>21551</v>
      </c>
      <c r="O315" s="2">
        <v>2.06E-2</v>
      </c>
    </row>
    <row r="316" spans="1:15" x14ac:dyDescent="0.25">
      <c r="A316" s="1">
        <v>2020</v>
      </c>
      <c r="B316" s="1" t="s">
        <v>15</v>
      </c>
      <c r="C316" s="1">
        <v>48</v>
      </c>
      <c r="D316" s="1" t="s">
        <v>52</v>
      </c>
      <c r="E316" s="1" t="s">
        <v>23</v>
      </c>
      <c r="F316" s="3">
        <v>1137</v>
      </c>
      <c r="G316" s="3">
        <v>108726</v>
      </c>
      <c r="H316" s="3">
        <v>109863</v>
      </c>
      <c r="I316" s="3">
        <v>0</v>
      </c>
      <c r="J316" s="3">
        <v>1314</v>
      </c>
      <c r="K316" s="3">
        <v>0</v>
      </c>
      <c r="L316" s="3">
        <v>2451</v>
      </c>
      <c r="M316" s="3">
        <v>108726</v>
      </c>
      <c r="N316" s="3">
        <v>111178</v>
      </c>
      <c r="O316" s="2">
        <v>0.10630000000000001</v>
      </c>
    </row>
    <row r="317" spans="1:15" x14ac:dyDescent="0.25">
      <c r="A317" s="1">
        <v>2020</v>
      </c>
      <c r="B317" s="1" t="s">
        <v>15</v>
      </c>
      <c r="C317" s="1">
        <v>48</v>
      </c>
      <c r="D317" s="1" t="s">
        <v>52</v>
      </c>
      <c r="E317" s="1" t="s">
        <v>24</v>
      </c>
      <c r="F317" s="3">
        <v>0</v>
      </c>
      <c r="G317" s="3">
        <v>0</v>
      </c>
      <c r="H317" s="3">
        <v>0</v>
      </c>
      <c r="I317" s="3">
        <v>0</v>
      </c>
      <c r="J317" s="3">
        <v>0</v>
      </c>
      <c r="K317" s="3">
        <v>0</v>
      </c>
      <c r="L317" s="3">
        <v>0</v>
      </c>
      <c r="M317" s="3">
        <v>0</v>
      </c>
      <c r="N317" s="3">
        <v>0</v>
      </c>
      <c r="O317" s="2">
        <v>0</v>
      </c>
    </row>
    <row r="318" spans="1:15" x14ac:dyDescent="0.25">
      <c r="A318" s="1">
        <v>2020</v>
      </c>
      <c r="B318" s="1" t="s">
        <v>15</v>
      </c>
      <c r="C318" s="1">
        <v>48</v>
      </c>
      <c r="D318" s="1" t="s">
        <v>52</v>
      </c>
      <c r="E318" s="1" t="s">
        <v>25</v>
      </c>
      <c r="F318" s="3">
        <v>280</v>
      </c>
      <c r="G318" s="3">
        <v>0</v>
      </c>
      <c r="H318" s="3">
        <v>280</v>
      </c>
      <c r="I318" s="3">
        <v>0</v>
      </c>
      <c r="J318" s="3">
        <v>324</v>
      </c>
      <c r="K318" s="3">
        <v>0</v>
      </c>
      <c r="L318" s="3">
        <v>603</v>
      </c>
      <c r="M318" s="3">
        <v>0</v>
      </c>
      <c r="N318" s="3">
        <v>603</v>
      </c>
      <c r="O318" s="2">
        <v>5.9999999999999995E-4</v>
      </c>
    </row>
    <row r="319" spans="1:15" x14ac:dyDescent="0.25">
      <c r="A319" s="1">
        <v>2020</v>
      </c>
      <c r="B319" s="1" t="s">
        <v>15</v>
      </c>
      <c r="C319" s="1">
        <v>48</v>
      </c>
      <c r="D319" s="1" t="s">
        <v>52</v>
      </c>
      <c r="E319" s="1" t="s">
        <v>26</v>
      </c>
      <c r="F319" s="3">
        <v>240</v>
      </c>
      <c r="G319" s="3">
        <v>0</v>
      </c>
      <c r="H319" s="3">
        <v>240</v>
      </c>
      <c r="I319" s="3">
        <v>0</v>
      </c>
      <c r="J319" s="3">
        <v>278</v>
      </c>
      <c r="K319" s="3">
        <v>0</v>
      </c>
      <c r="L319" s="3">
        <v>519</v>
      </c>
      <c r="M319" s="3">
        <v>0</v>
      </c>
      <c r="N319" s="3">
        <v>519</v>
      </c>
      <c r="O319" s="2">
        <v>5.0000000000000001E-4</v>
      </c>
    </row>
    <row r="320" spans="1:15" x14ac:dyDescent="0.25">
      <c r="A320" s="1">
        <v>2020</v>
      </c>
      <c r="B320" s="1" t="s">
        <v>15</v>
      </c>
      <c r="C320" s="1">
        <v>48</v>
      </c>
      <c r="D320" s="1" t="s">
        <v>52</v>
      </c>
      <c r="E320" s="1" t="s">
        <v>27</v>
      </c>
      <c r="F320" s="3">
        <v>0</v>
      </c>
      <c r="G320" s="3">
        <v>0</v>
      </c>
      <c r="H320" s="3">
        <v>0</v>
      </c>
      <c r="I320" s="3">
        <v>0</v>
      </c>
      <c r="J320" s="3">
        <v>0</v>
      </c>
      <c r="K320" s="3">
        <v>0</v>
      </c>
      <c r="L320" s="3">
        <v>0</v>
      </c>
      <c r="M320" s="3">
        <v>0</v>
      </c>
      <c r="N320" s="3">
        <v>0</v>
      </c>
      <c r="O320" s="2">
        <v>0</v>
      </c>
    </row>
    <row r="321" spans="1:15" x14ac:dyDescent="0.25">
      <c r="A321" s="1">
        <v>2020</v>
      </c>
      <c r="B321" s="1" t="s">
        <v>15</v>
      </c>
      <c r="C321" s="1">
        <v>48</v>
      </c>
      <c r="D321" s="1" t="s">
        <v>52</v>
      </c>
      <c r="E321" s="1" t="s">
        <v>28</v>
      </c>
      <c r="F321" s="3">
        <v>0</v>
      </c>
      <c r="G321" s="3">
        <v>0</v>
      </c>
      <c r="H321" s="3">
        <v>0</v>
      </c>
      <c r="I321" s="3">
        <v>0</v>
      </c>
      <c r="J321" s="3">
        <v>0</v>
      </c>
      <c r="K321" s="3">
        <v>0</v>
      </c>
      <c r="L321" s="3">
        <v>0</v>
      </c>
      <c r="M321" s="3">
        <v>0</v>
      </c>
      <c r="N321" s="3">
        <v>0</v>
      </c>
      <c r="O321" s="2">
        <v>0</v>
      </c>
    </row>
    <row r="322" spans="1:15" x14ac:dyDescent="0.25">
      <c r="A322" s="1">
        <v>2020</v>
      </c>
      <c r="B322" s="1" t="s">
        <v>15</v>
      </c>
      <c r="C322" s="1">
        <v>48</v>
      </c>
      <c r="D322" s="1" t="s">
        <v>52</v>
      </c>
      <c r="E322" s="1" t="s">
        <v>29</v>
      </c>
      <c r="F322" s="3">
        <v>9</v>
      </c>
      <c r="G322" s="3">
        <v>0</v>
      </c>
      <c r="H322" s="3">
        <v>9</v>
      </c>
      <c r="I322" s="3">
        <v>0</v>
      </c>
      <c r="J322" s="3">
        <v>10</v>
      </c>
      <c r="K322" s="3">
        <v>0</v>
      </c>
      <c r="L322" s="3">
        <v>19</v>
      </c>
      <c r="M322" s="3">
        <v>0</v>
      </c>
      <c r="N322" s="3">
        <v>19</v>
      </c>
      <c r="O322" s="2">
        <v>0</v>
      </c>
    </row>
    <row r="323" spans="1:15" x14ac:dyDescent="0.25">
      <c r="A323" s="1">
        <v>2020</v>
      </c>
      <c r="B323" s="1" t="s">
        <v>15</v>
      </c>
      <c r="C323" s="1">
        <v>48</v>
      </c>
      <c r="D323" s="1" t="s">
        <v>52</v>
      </c>
      <c r="E323" s="1" t="s">
        <v>30</v>
      </c>
      <c r="F323" s="3">
        <v>0</v>
      </c>
      <c r="G323" s="3">
        <v>0</v>
      </c>
      <c r="H323" s="3">
        <v>0</v>
      </c>
      <c r="I323" s="3">
        <v>0</v>
      </c>
      <c r="J323" s="3">
        <v>0</v>
      </c>
      <c r="K323" s="3">
        <v>0</v>
      </c>
      <c r="L323" s="3">
        <v>0</v>
      </c>
      <c r="M323" s="3">
        <v>0</v>
      </c>
      <c r="N323" s="3">
        <v>0</v>
      </c>
      <c r="O323" s="2">
        <v>0</v>
      </c>
    </row>
    <row r="324" spans="1:15" x14ac:dyDescent="0.25">
      <c r="A324" s="1">
        <v>2020</v>
      </c>
      <c r="B324" s="1" t="s">
        <v>15</v>
      </c>
      <c r="C324" s="1">
        <v>51</v>
      </c>
      <c r="D324" s="1" t="s">
        <v>53</v>
      </c>
      <c r="E324" s="1" t="s">
        <v>17</v>
      </c>
      <c r="F324" s="3">
        <v>0</v>
      </c>
      <c r="G324" s="3">
        <v>0</v>
      </c>
      <c r="H324" s="3">
        <v>0</v>
      </c>
      <c r="I324" s="3">
        <v>0</v>
      </c>
      <c r="J324" s="3">
        <v>0</v>
      </c>
      <c r="K324" s="3">
        <v>0</v>
      </c>
      <c r="L324" s="3">
        <v>0</v>
      </c>
      <c r="M324" s="3">
        <v>0</v>
      </c>
      <c r="N324" s="3">
        <v>0</v>
      </c>
      <c r="O324" s="2">
        <v>0</v>
      </c>
    </row>
    <row r="325" spans="1:15" x14ac:dyDescent="0.25">
      <c r="A325" s="1">
        <v>2020</v>
      </c>
      <c r="B325" s="1" t="s">
        <v>15</v>
      </c>
      <c r="C325" s="1">
        <v>51</v>
      </c>
      <c r="D325" s="1" t="s">
        <v>53</v>
      </c>
      <c r="E325" s="1" t="s">
        <v>18</v>
      </c>
      <c r="F325" s="3">
        <v>48</v>
      </c>
      <c r="G325" s="3">
        <v>0</v>
      </c>
      <c r="H325" s="3">
        <v>48</v>
      </c>
      <c r="I325" s="3">
        <v>0</v>
      </c>
      <c r="J325" s="3">
        <v>2</v>
      </c>
      <c r="K325" s="3">
        <v>0</v>
      </c>
      <c r="L325" s="3">
        <v>50</v>
      </c>
      <c r="M325" s="3">
        <v>0</v>
      </c>
      <c r="N325" s="3">
        <v>50</v>
      </c>
      <c r="O325" s="2">
        <v>4.0000000000000002E-4</v>
      </c>
    </row>
    <row r="326" spans="1:15" x14ac:dyDescent="0.25">
      <c r="A326" s="1">
        <v>2020</v>
      </c>
      <c r="B326" s="1" t="s">
        <v>15</v>
      </c>
      <c r="C326" s="1">
        <v>51</v>
      </c>
      <c r="D326" s="1" t="s">
        <v>53</v>
      </c>
      <c r="E326" s="1" t="s">
        <v>19</v>
      </c>
      <c r="F326" s="3">
        <v>1562</v>
      </c>
      <c r="G326" s="3">
        <v>0</v>
      </c>
      <c r="H326" s="3">
        <v>1562</v>
      </c>
      <c r="I326" s="3">
        <v>0</v>
      </c>
      <c r="J326" s="3">
        <v>59</v>
      </c>
      <c r="K326" s="3">
        <v>0</v>
      </c>
      <c r="L326" s="3">
        <v>1621</v>
      </c>
      <c r="M326" s="3">
        <v>0</v>
      </c>
      <c r="N326" s="3">
        <v>1621</v>
      </c>
      <c r="O326" s="2">
        <v>1.4500000000000001E-2</v>
      </c>
    </row>
    <row r="327" spans="1:15" x14ac:dyDescent="0.25">
      <c r="A327" s="1">
        <v>2020</v>
      </c>
      <c r="B327" s="1" t="s">
        <v>15</v>
      </c>
      <c r="C327" s="1">
        <v>51</v>
      </c>
      <c r="D327" s="1" t="s">
        <v>53</v>
      </c>
      <c r="E327" s="1" t="s">
        <v>20</v>
      </c>
      <c r="F327" s="3">
        <v>0</v>
      </c>
      <c r="G327" s="3">
        <v>0</v>
      </c>
      <c r="H327" s="3">
        <v>0</v>
      </c>
      <c r="I327" s="3">
        <v>0</v>
      </c>
      <c r="J327" s="3">
        <v>0</v>
      </c>
      <c r="K327" s="3">
        <v>0</v>
      </c>
      <c r="L327" s="3">
        <v>0</v>
      </c>
      <c r="M327" s="3">
        <v>0</v>
      </c>
      <c r="N327" s="3">
        <v>0</v>
      </c>
      <c r="O327" s="2">
        <v>0</v>
      </c>
    </row>
    <row r="328" spans="1:15" x14ac:dyDescent="0.25">
      <c r="A328" s="1">
        <v>2020</v>
      </c>
      <c r="B328" s="1" t="s">
        <v>15</v>
      </c>
      <c r="C328" s="1">
        <v>51</v>
      </c>
      <c r="D328" s="1" t="s">
        <v>53</v>
      </c>
      <c r="E328" s="1" t="s">
        <v>21</v>
      </c>
      <c r="F328" s="3">
        <v>1997</v>
      </c>
      <c r="G328" s="3">
        <v>94855</v>
      </c>
      <c r="H328" s="3">
        <v>96852</v>
      </c>
      <c r="I328" s="3">
        <v>0</v>
      </c>
      <c r="J328" s="3">
        <v>75</v>
      </c>
      <c r="K328" s="3">
        <v>0</v>
      </c>
      <c r="L328" s="3">
        <v>2072</v>
      </c>
      <c r="M328" s="3">
        <v>94855</v>
      </c>
      <c r="N328" s="3">
        <v>96928</v>
      </c>
      <c r="O328" s="2">
        <v>0.8639</v>
      </c>
    </row>
    <row r="329" spans="1:15" x14ac:dyDescent="0.25">
      <c r="A329" s="1">
        <v>2020</v>
      </c>
      <c r="B329" s="1" t="s">
        <v>15</v>
      </c>
      <c r="C329" s="1">
        <v>51</v>
      </c>
      <c r="D329" s="1" t="s">
        <v>53</v>
      </c>
      <c r="E329" s="1" t="s">
        <v>22</v>
      </c>
      <c r="F329" s="3">
        <v>1125</v>
      </c>
      <c r="G329" s="3">
        <v>0</v>
      </c>
      <c r="H329" s="3">
        <v>1125</v>
      </c>
      <c r="I329" s="3">
        <v>0</v>
      </c>
      <c r="J329" s="3">
        <v>42</v>
      </c>
      <c r="K329" s="3">
        <v>0</v>
      </c>
      <c r="L329" s="3">
        <v>1167</v>
      </c>
      <c r="M329" s="3">
        <v>0</v>
      </c>
      <c r="N329" s="3">
        <v>1167</v>
      </c>
      <c r="O329" s="2">
        <v>1.04E-2</v>
      </c>
    </row>
    <row r="330" spans="1:15" x14ac:dyDescent="0.25">
      <c r="A330" s="1">
        <v>2020</v>
      </c>
      <c r="B330" s="1" t="s">
        <v>15</v>
      </c>
      <c r="C330" s="1">
        <v>51</v>
      </c>
      <c r="D330" s="1" t="s">
        <v>53</v>
      </c>
      <c r="E330" s="1" t="s">
        <v>23</v>
      </c>
      <c r="F330" s="3">
        <v>128</v>
      </c>
      <c r="G330" s="3">
        <v>12233</v>
      </c>
      <c r="H330" s="3">
        <v>12361</v>
      </c>
      <c r="I330" s="3">
        <v>0</v>
      </c>
      <c r="J330" s="3">
        <v>5</v>
      </c>
      <c r="K330" s="3">
        <v>0</v>
      </c>
      <c r="L330" s="3">
        <v>133</v>
      </c>
      <c r="M330" s="3">
        <v>12233</v>
      </c>
      <c r="N330" s="3">
        <v>12366</v>
      </c>
      <c r="O330" s="2">
        <v>0.11020000000000001</v>
      </c>
    </row>
    <row r="331" spans="1:15" x14ac:dyDescent="0.25">
      <c r="A331" s="1">
        <v>2020</v>
      </c>
      <c r="B331" s="1" t="s">
        <v>15</v>
      </c>
      <c r="C331" s="1">
        <v>51</v>
      </c>
      <c r="D331" s="1" t="s">
        <v>53</v>
      </c>
      <c r="E331" s="1" t="s">
        <v>24</v>
      </c>
      <c r="F331" s="3">
        <v>0</v>
      </c>
      <c r="G331" s="3">
        <v>0</v>
      </c>
      <c r="H331" s="3">
        <v>0</v>
      </c>
      <c r="I331" s="3">
        <v>0</v>
      </c>
      <c r="J331" s="3">
        <v>0</v>
      </c>
      <c r="K331" s="3">
        <v>0</v>
      </c>
      <c r="L331" s="3">
        <v>0</v>
      </c>
      <c r="M331" s="3">
        <v>0</v>
      </c>
      <c r="N331" s="3">
        <v>0</v>
      </c>
      <c r="O331" s="2">
        <v>0</v>
      </c>
    </row>
    <row r="332" spans="1:15" x14ac:dyDescent="0.25">
      <c r="A332" s="1">
        <v>2020</v>
      </c>
      <c r="B332" s="1" t="s">
        <v>15</v>
      </c>
      <c r="C332" s="1">
        <v>51</v>
      </c>
      <c r="D332" s="1" t="s">
        <v>53</v>
      </c>
      <c r="E332" s="1" t="s">
        <v>25</v>
      </c>
      <c r="F332" s="3">
        <v>31</v>
      </c>
      <c r="G332" s="3">
        <v>0</v>
      </c>
      <c r="H332" s="3">
        <v>31</v>
      </c>
      <c r="I332" s="3">
        <v>0</v>
      </c>
      <c r="J332" s="3">
        <v>1</v>
      </c>
      <c r="K332" s="3">
        <v>0</v>
      </c>
      <c r="L332" s="3">
        <v>33</v>
      </c>
      <c r="M332" s="3">
        <v>0</v>
      </c>
      <c r="N332" s="3">
        <v>33</v>
      </c>
      <c r="O332" s="2">
        <v>2.9999999999999997E-4</v>
      </c>
    </row>
    <row r="333" spans="1:15" x14ac:dyDescent="0.25">
      <c r="A333" s="1">
        <v>2020</v>
      </c>
      <c r="B333" s="1" t="s">
        <v>15</v>
      </c>
      <c r="C333" s="1">
        <v>51</v>
      </c>
      <c r="D333" s="1" t="s">
        <v>53</v>
      </c>
      <c r="E333" s="1" t="s">
        <v>26</v>
      </c>
      <c r="F333" s="3">
        <v>27</v>
      </c>
      <c r="G333" s="3">
        <v>0</v>
      </c>
      <c r="H333" s="3">
        <v>27</v>
      </c>
      <c r="I333" s="3">
        <v>0</v>
      </c>
      <c r="J333" s="3">
        <v>1</v>
      </c>
      <c r="K333" s="3">
        <v>0</v>
      </c>
      <c r="L333" s="3">
        <v>28</v>
      </c>
      <c r="M333" s="3">
        <v>0</v>
      </c>
      <c r="N333" s="3">
        <v>28</v>
      </c>
      <c r="O333" s="2">
        <v>2.9999999999999997E-4</v>
      </c>
    </row>
    <row r="334" spans="1:15" x14ac:dyDescent="0.25">
      <c r="A334" s="1">
        <v>2020</v>
      </c>
      <c r="B334" s="1" t="s">
        <v>15</v>
      </c>
      <c r="C334" s="1">
        <v>51</v>
      </c>
      <c r="D334" s="1" t="s">
        <v>53</v>
      </c>
      <c r="E334" s="1" t="s">
        <v>27</v>
      </c>
      <c r="F334" s="3">
        <v>0</v>
      </c>
      <c r="G334" s="3">
        <v>0</v>
      </c>
      <c r="H334" s="3">
        <v>0</v>
      </c>
      <c r="I334" s="3">
        <v>0</v>
      </c>
      <c r="J334" s="3">
        <v>0</v>
      </c>
      <c r="K334" s="3">
        <v>0</v>
      </c>
      <c r="L334" s="3">
        <v>0</v>
      </c>
      <c r="M334" s="3">
        <v>0</v>
      </c>
      <c r="N334" s="3">
        <v>0</v>
      </c>
      <c r="O334" s="2">
        <v>0</v>
      </c>
    </row>
    <row r="335" spans="1:15" x14ac:dyDescent="0.25">
      <c r="A335" s="1">
        <v>2020</v>
      </c>
      <c r="B335" s="1" t="s">
        <v>15</v>
      </c>
      <c r="C335" s="1">
        <v>51</v>
      </c>
      <c r="D335" s="1" t="s">
        <v>53</v>
      </c>
      <c r="E335" s="1" t="s">
        <v>28</v>
      </c>
      <c r="F335" s="3">
        <v>0</v>
      </c>
      <c r="G335" s="3">
        <v>0</v>
      </c>
      <c r="H335" s="3">
        <v>0</v>
      </c>
      <c r="I335" s="3">
        <v>0</v>
      </c>
      <c r="J335" s="3">
        <v>0</v>
      </c>
      <c r="K335" s="3">
        <v>0</v>
      </c>
      <c r="L335" s="3">
        <v>0</v>
      </c>
      <c r="M335" s="3">
        <v>0</v>
      </c>
      <c r="N335" s="3">
        <v>0</v>
      </c>
      <c r="O335" s="2">
        <v>0</v>
      </c>
    </row>
    <row r="336" spans="1:15" x14ac:dyDescent="0.25">
      <c r="A336" s="1">
        <v>2020</v>
      </c>
      <c r="B336" s="1" t="s">
        <v>15</v>
      </c>
      <c r="C336" s="1">
        <v>51</v>
      </c>
      <c r="D336" s="1" t="s">
        <v>53</v>
      </c>
      <c r="E336" s="1" t="s">
        <v>29</v>
      </c>
      <c r="F336" s="3">
        <v>1</v>
      </c>
      <c r="G336" s="3">
        <v>0</v>
      </c>
      <c r="H336" s="3">
        <v>1</v>
      </c>
      <c r="I336" s="3">
        <v>0</v>
      </c>
      <c r="J336" s="3">
        <v>0</v>
      </c>
      <c r="K336" s="3">
        <v>0</v>
      </c>
      <c r="L336" s="3">
        <v>1</v>
      </c>
      <c r="M336" s="3">
        <v>0</v>
      </c>
      <c r="N336" s="3">
        <v>1</v>
      </c>
      <c r="O336" s="2">
        <v>0</v>
      </c>
    </row>
    <row r="337" spans="1:15" x14ac:dyDescent="0.25">
      <c r="A337" s="1">
        <v>2020</v>
      </c>
      <c r="B337" s="1" t="s">
        <v>15</v>
      </c>
      <c r="C337" s="1">
        <v>51</v>
      </c>
      <c r="D337" s="1" t="s">
        <v>53</v>
      </c>
      <c r="E337" s="1" t="s">
        <v>30</v>
      </c>
      <c r="F337" s="3">
        <v>0</v>
      </c>
      <c r="G337" s="3">
        <v>0</v>
      </c>
      <c r="H337" s="3">
        <v>0</v>
      </c>
      <c r="I337" s="3">
        <v>0</v>
      </c>
      <c r="J337" s="3">
        <v>0</v>
      </c>
      <c r="K337" s="3">
        <v>0</v>
      </c>
      <c r="L337" s="3">
        <v>0</v>
      </c>
      <c r="M337" s="3">
        <v>0</v>
      </c>
      <c r="N337" s="3">
        <v>0</v>
      </c>
      <c r="O337" s="2">
        <v>0</v>
      </c>
    </row>
    <row r="338" spans="1:15" x14ac:dyDescent="0.25">
      <c r="A338" s="1">
        <v>2020</v>
      </c>
      <c r="B338" s="1" t="s">
        <v>15</v>
      </c>
      <c r="C338" s="1">
        <v>52</v>
      </c>
      <c r="D338" s="1" t="s">
        <v>54</v>
      </c>
      <c r="E338" s="1" t="s">
        <v>17</v>
      </c>
      <c r="F338" s="3">
        <v>0</v>
      </c>
      <c r="G338" s="3">
        <v>0</v>
      </c>
      <c r="H338" s="3">
        <v>0</v>
      </c>
      <c r="I338" s="3">
        <v>0</v>
      </c>
      <c r="J338" s="3">
        <v>0</v>
      </c>
      <c r="K338" s="3">
        <v>0</v>
      </c>
      <c r="L338" s="3">
        <v>0</v>
      </c>
      <c r="M338" s="3">
        <v>0</v>
      </c>
      <c r="N338" s="3">
        <v>0</v>
      </c>
      <c r="O338" s="2">
        <v>0</v>
      </c>
    </row>
    <row r="339" spans="1:15" x14ac:dyDescent="0.25">
      <c r="A339" s="1">
        <v>2020</v>
      </c>
      <c r="B339" s="1" t="s">
        <v>15</v>
      </c>
      <c r="C339" s="1">
        <v>52</v>
      </c>
      <c r="D339" s="1" t="s">
        <v>54</v>
      </c>
      <c r="E339" s="1" t="s">
        <v>18</v>
      </c>
      <c r="F339" s="3">
        <v>167</v>
      </c>
      <c r="G339" s="3">
        <v>0</v>
      </c>
      <c r="H339" s="3">
        <v>167</v>
      </c>
      <c r="I339" s="3">
        <v>0</v>
      </c>
      <c r="J339" s="3">
        <v>618</v>
      </c>
      <c r="K339" s="3">
        <v>0</v>
      </c>
      <c r="L339" s="3">
        <v>785</v>
      </c>
      <c r="M339" s="3">
        <v>0</v>
      </c>
      <c r="N339" s="3">
        <v>785</v>
      </c>
      <c r="O339" s="2">
        <v>1.6000000000000001E-3</v>
      </c>
    </row>
    <row r="340" spans="1:15" x14ac:dyDescent="0.25">
      <c r="A340" s="1">
        <v>2020</v>
      </c>
      <c r="B340" s="1" t="s">
        <v>15</v>
      </c>
      <c r="C340" s="1">
        <v>52</v>
      </c>
      <c r="D340" s="1" t="s">
        <v>54</v>
      </c>
      <c r="E340" s="1" t="s">
        <v>19</v>
      </c>
      <c r="F340" s="3">
        <v>5482</v>
      </c>
      <c r="G340" s="3">
        <v>0</v>
      </c>
      <c r="H340" s="3">
        <v>5482</v>
      </c>
      <c r="I340" s="3">
        <v>0</v>
      </c>
      <c r="J340" s="3">
        <v>20230</v>
      </c>
      <c r="K340" s="3">
        <v>0</v>
      </c>
      <c r="L340" s="3">
        <v>25712</v>
      </c>
      <c r="M340" s="3">
        <v>0</v>
      </c>
      <c r="N340" s="3">
        <v>25712</v>
      </c>
      <c r="O340" s="2">
        <v>5.1299999999999998E-2</v>
      </c>
    </row>
    <row r="341" spans="1:15" x14ac:dyDescent="0.25">
      <c r="A341" s="1">
        <v>2020</v>
      </c>
      <c r="B341" s="1" t="s">
        <v>15</v>
      </c>
      <c r="C341" s="1">
        <v>52</v>
      </c>
      <c r="D341" s="1" t="s">
        <v>54</v>
      </c>
      <c r="E341" s="1" t="s">
        <v>20</v>
      </c>
      <c r="F341" s="3">
        <v>0</v>
      </c>
      <c r="G341" s="3">
        <v>0</v>
      </c>
      <c r="H341" s="3">
        <v>0</v>
      </c>
      <c r="I341" s="3">
        <v>0</v>
      </c>
      <c r="J341" s="3">
        <v>0</v>
      </c>
      <c r="K341" s="3">
        <v>0</v>
      </c>
      <c r="L341" s="3">
        <v>0</v>
      </c>
      <c r="M341" s="3">
        <v>0</v>
      </c>
      <c r="N341" s="3">
        <v>0</v>
      </c>
      <c r="O341" s="2">
        <v>0</v>
      </c>
    </row>
    <row r="342" spans="1:15" x14ac:dyDescent="0.25">
      <c r="A342" s="1">
        <v>2020</v>
      </c>
      <c r="B342" s="1" t="s">
        <v>15</v>
      </c>
      <c r="C342" s="1">
        <v>52</v>
      </c>
      <c r="D342" s="1" t="s">
        <v>54</v>
      </c>
      <c r="E342" s="1" t="s">
        <v>21</v>
      </c>
      <c r="F342" s="3">
        <v>7008</v>
      </c>
      <c r="G342" s="3">
        <v>332816</v>
      </c>
      <c r="H342" s="3">
        <v>339824</v>
      </c>
      <c r="I342" s="3">
        <v>0</v>
      </c>
      <c r="J342" s="3">
        <v>25861</v>
      </c>
      <c r="K342" s="3">
        <v>44067</v>
      </c>
      <c r="L342" s="3">
        <v>32869</v>
      </c>
      <c r="M342" s="3">
        <v>376883</v>
      </c>
      <c r="N342" s="3">
        <v>409752</v>
      </c>
      <c r="O342" s="2">
        <v>0.81830000000000003</v>
      </c>
    </row>
    <row r="343" spans="1:15" x14ac:dyDescent="0.25">
      <c r="A343" s="1">
        <v>2020</v>
      </c>
      <c r="B343" s="1" t="s">
        <v>15</v>
      </c>
      <c r="C343" s="1">
        <v>52</v>
      </c>
      <c r="D343" s="1" t="s">
        <v>54</v>
      </c>
      <c r="E343" s="1" t="s">
        <v>22</v>
      </c>
      <c r="F343" s="3">
        <v>3946</v>
      </c>
      <c r="G343" s="3">
        <v>0</v>
      </c>
      <c r="H343" s="3">
        <v>3946</v>
      </c>
      <c r="I343" s="3">
        <v>0</v>
      </c>
      <c r="J343" s="3">
        <v>14561</v>
      </c>
      <c r="K343" s="3">
        <v>0</v>
      </c>
      <c r="L343" s="3">
        <v>18507</v>
      </c>
      <c r="M343" s="3">
        <v>0</v>
      </c>
      <c r="N343" s="3">
        <v>18507</v>
      </c>
      <c r="O343" s="2">
        <v>3.6999999999999998E-2</v>
      </c>
    </row>
    <row r="344" spans="1:15" x14ac:dyDescent="0.25">
      <c r="A344" s="1">
        <v>2020</v>
      </c>
      <c r="B344" s="1" t="s">
        <v>15</v>
      </c>
      <c r="C344" s="1">
        <v>52</v>
      </c>
      <c r="D344" s="1" t="s">
        <v>54</v>
      </c>
      <c r="E344" s="1" t="s">
        <v>23</v>
      </c>
      <c r="F344" s="3">
        <v>449</v>
      </c>
      <c r="G344" s="3">
        <v>42921</v>
      </c>
      <c r="H344" s="3">
        <v>43370</v>
      </c>
      <c r="I344" s="3">
        <v>0</v>
      </c>
      <c r="J344" s="3">
        <v>1656</v>
      </c>
      <c r="K344" s="3">
        <v>0</v>
      </c>
      <c r="L344" s="3">
        <v>2105</v>
      </c>
      <c r="M344" s="3">
        <v>42921</v>
      </c>
      <c r="N344" s="3">
        <v>45026</v>
      </c>
      <c r="O344" s="2">
        <v>8.9899999999999994E-2</v>
      </c>
    </row>
    <row r="345" spans="1:15" x14ac:dyDescent="0.25">
      <c r="A345" s="1">
        <v>2020</v>
      </c>
      <c r="B345" s="1" t="s">
        <v>15</v>
      </c>
      <c r="C345" s="1">
        <v>52</v>
      </c>
      <c r="D345" s="1" t="s">
        <v>54</v>
      </c>
      <c r="E345" s="1" t="s">
        <v>24</v>
      </c>
      <c r="F345" s="3">
        <v>0</v>
      </c>
      <c r="G345" s="3">
        <v>0</v>
      </c>
      <c r="H345" s="3">
        <v>0</v>
      </c>
      <c r="I345" s="3">
        <v>0</v>
      </c>
      <c r="J345" s="3">
        <v>0</v>
      </c>
      <c r="K345" s="3">
        <v>0</v>
      </c>
      <c r="L345" s="3">
        <v>0</v>
      </c>
      <c r="M345" s="3">
        <v>0</v>
      </c>
      <c r="N345" s="3">
        <v>0</v>
      </c>
      <c r="O345" s="2">
        <v>0</v>
      </c>
    </row>
    <row r="346" spans="1:15" x14ac:dyDescent="0.25">
      <c r="A346" s="1">
        <v>2020</v>
      </c>
      <c r="B346" s="1" t="s">
        <v>15</v>
      </c>
      <c r="C346" s="1">
        <v>52</v>
      </c>
      <c r="D346" s="1" t="s">
        <v>54</v>
      </c>
      <c r="E346" s="1" t="s">
        <v>25</v>
      </c>
      <c r="F346" s="3">
        <v>110</v>
      </c>
      <c r="G346" s="3">
        <v>0</v>
      </c>
      <c r="H346" s="3">
        <v>110</v>
      </c>
      <c r="I346" s="3">
        <v>0</v>
      </c>
      <c r="J346" s="3">
        <v>408</v>
      </c>
      <c r="K346" s="3">
        <v>0</v>
      </c>
      <c r="L346" s="3">
        <v>518</v>
      </c>
      <c r="M346" s="3">
        <v>0</v>
      </c>
      <c r="N346" s="3">
        <v>518</v>
      </c>
      <c r="O346" s="2">
        <v>1E-3</v>
      </c>
    </row>
    <row r="347" spans="1:15" x14ac:dyDescent="0.25">
      <c r="A347" s="1">
        <v>2020</v>
      </c>
      <c r="B347" s="1" t="s">
        <v>15</v>
      </c>
      <c r="C347" s="1">
        <v>52</v>
      </c>
      <c r="D347" s="1" t="s">
        <v>54</v>
      </c>
      <c r="E347" s="1" t="s">
        <v>26</v>
      </c>
      <c r="F347" s="3">
        <v>95</v>
      </c>
      <c r="G347" s="3">
        <v>0</v>
      </c>
      <c r="H347" s="3">
        <v>95</v>
      </c>
      <c r="I347" s="3">
        <v>0</v>
      </c>
      <c r="J347" s="3">
        <v>350</v>
      </c>
      <c r="K347" s="3">
        <v>0</v>
      </c>
      <c r="L347" s="3">
        <v>445</v>
      </c>
      <c r="M347" s="3">
        <v>0</v>
      </c>
      <c r="N347" s="3">
        <v>445</v>
      </c>
      <c r="O347" s="2">
        <v>8.9999999999999998E-4</v>
      </c>
    </row>
    <row r="348" spans="1:15" x14ac:dyDescent="0.25">
      <c r="A348" s="1">
        <v>2020</v>
      </c>
      <c r="B348" s="1" t="s">
        <v>15</v>
      </c>
      <c r="C348" s="1">
        <v>52</v>
      </c>
      <c r="D348" s="1" t="s">
        <v>54</v>
      </c>
      <c r="E348" s="1" t="s">
        <v>27</v>
      </c>
      <c r="F348" s="3">
        <v>0</v>
      </c>
      <c r="G348" s="3">
        <v>0</v>
      </c>
      <c r="H348" s="3">
        <v>0</v>
      </c>
      <c r="I348" s="3">
        <v>0</v>
      </c>
      <c r="J348" s="3">
        <v>0</v>
      </c>
      <c r="K348" s="3">
        <v>0</v>
      </c>
      <c r="L348" s="3">
        <v>0</v>
      </c>
      <c r="M348" s="3">
        <v>0</v>
      </c>
      <c r="N348" s="3">
        <v>0</v>
      </c>
      <c r="O348" s="2">
        <v>0</v>
      </c>
    </row>
    <row r="349" spans="1:15" x14ac:dyDescent="0.25">
      <c r="A349" s="1">
        <v>2020</v>
      </c>
      <c r="B349" s="1" t="s">
        <v>15</v>
      </c>
      <c r="C349" s="1">
        <v>52</v>
      </c>
      <c r="D349" s="1" t="s">
        <v>54</v>
      </c>
      <c r="E349" s="1" t="s">
        <v>28</v>
      </c>
      <c r="F349" s="3">
        <v>0</v>
      </c>
      <c r="G349" s="3">
        <v>0</v>
      </c>
      <c r="H349" s="3">
        <v>0</v>
      </c>
      <c r="I349" s="3">
        <v>0</v>
      </c>
      <c r="J349" s="3">
        <v>0</v>
      </c>
      <c r="K349" s="3">
        <v>0</v>
      </c>
      <c r="L349" s="3">
        <v>0</v>
      </c>
      <c r="M349" s="3">
        <v>0</v>
      </c>
      <c r="N349" s="3">
        <v>0</v>
      </c>
      <c r="O349" s="2">
        <v>0</v>
      </c>
    </row>
    <row r="350" spans="1:15" x14ac:dyDescent="0.25">
      <c r="A350" s="1">
        <v>2020</v>
      </c>
      <c r="B350" s="1" t="s">
        <v>15</v>
      </c>
      <c r="C350" s="1">
        <v>52</v>
      </c>
      <c r="D350" s="1" t="s">
        <v>54</v>
      </c>
      <c r="E350" s="1" t="s">
        <v>29</v>
      </c>
      <c r="F350" s="3">
        <v>3</v>
      </c>
      <c r="G350" s="3">
        <v>0</v>
      </c>
      <c r="H350" s="3">
        <v>3</v>
      </c>
      <c r="I350" s="3">
        <v>0</v>
      </c>
      <c r="J350" s="3">
        <v>13</v>
      </c>
      <c r="K350" s="3">
        <v>0</v>
      </c>
      <c r="L350" s="3">
        <v>16</v>
      </c>
      <c r="M350" s="3">
        <v>0</v>
      </c>
      <c r="N350" s="3">
        <v>16</v>
      </c>
      <c r="O350" s="2">
        <v>0</v>
      </c>
    </row>
    <row r="351" spans="1:15" x14ac:dyDescent="0.25">
      <c r="A351" s="1">
        <v>2020</v>
      </c>
      <c r="B351" s="1" t="s">
        <v>15</v>
      </c>
      <c r="C351" s="1">
        <v>52</v>
      </c>
      <c r="D351" s="1" t="s">
        <v>54</v>
      </c>
      <c r="E351" s="1" t="s">
        <v>30</v>
      </c>
      <c r="F351" s="3">
        <v>0</v>
      </c>
      <c r="G351" s="3">
        <v>0</v>
      </c>
      <c r="H351" s="3">
        <v>0</v>
      </c>
      <c r="I351" s="3">
        <v>0</v>
      </c>
      <c r="J351" s="3">
        <v>0</v>
      </c>
      <c r="K351" s="3">
        <v>0</v>
      </c>
      <c r="L351" s="3">
        <v>0</v>
      </c>
      <c r="M351" s="3">
        <v>0</v>
      </c>
      <c r="N351" s="3">
        <v>0</v>
      </c>
      <c r="O351" s="2">
        <v>0</v>
      </c>
    </row>
    <row r="352" spans="1:15" x14ac:dyDescent="0.25">
      <c r="A352" s="1">
        <v>2020</v>
      </c>
      <c r="B352" s="1" t="s">
        <v>15</v>
      </c>
      <c r="C352" s="1">
        <v>53</v>
      </c>
      <c r="D352" s="1" t="s">
        <v>55</v>
      </c>
      <c r="E352" s="1" t="s">
        <v>17</v>
      </c>
      <c r="F352" s="3">
        <v>0</v>
      </c>
      <c r="G352" s="3">
        <v>0</v>
      </c>
      <c r="H352" s="3">
        <v>0</v>
      </c>
      <c r="I352" s="3">
        <v>0</v>
      </c>
      <c r="J352" s="3">
        <v>0</v>
      </c>
      <c r="K352" s="3">
        <v>0</v>
      </c>
      <c r="L352" s="3">
        <v>0</v>
      </c>
      <c r="M352" s="3">
        <v>0</v>
      </c>
      <c r="N352" s="3">
        <v>0</v>
      </c>
      <c r="O352" s="1"/>
    </row>
    <row r="353" spans="1:15" x14ac:dyDescent="0.25">
      <c r="A353" s="1">
        <v>2020</v>
      </c>
      <c r="B353" s="1" t="s">
        <v>15</v>
      </c>
      <c r="C353" s="1">
        <v>53</v>
      </c>
      <c r="D353" s="1" t="s">
        <v>55</v>
      </c>
      <c r="E353" s="1" t="s">
        <v>18</v>
      </c>
      <c r="F353" s="3">
        <v>0</v>
      </c>
      <c r="G353" s="3">
        <v>0</v>
      </c>
      <c r="H353" s="3">
        <v>0</v>
      </c>
      <c r="I353" s="3">
        <v>0</v>
      </c>
      <c r="J353" s="3">
        <v>0</v>
      </c>
      <c r="K353" s="3">
        <v>0</v>
      </c>
      <c r="L353" s="3">
        <v>0</v>
      </c>
      <c r="M353" s="3">
        <v>0</v>
      </c>
      <c r="N353" s="3">
        <v>0</v>
      </c>
      <c r="O353" s="1"/>
    </row>
    <row r="354" spans="1:15" x14ac:dyDescent="0.25">
      <c r="A354" s="1">
        <v>2020</v>
      </c>
      <c r="B354" s="1" t="s">
        <v>15</v>
      </c>
      <c r="C354" s="1">
        <v>53</v>
      </c>
      <c r="D354" s="1" t="s">
        <v>55</v>
      </c>
      <c r="E354" s="1" t="s">
        <v>19</v>
      </c>
      <c r="F354" s="3">
        <v>0</v>
      </c>
      <c r="G354" s="3">
        <v>0</v>
      </c>
      <c r="H354" s="3">
        <v>0</v>
      </c>
      <c r="I354" s="3">
        <v>0</v>
      </c>
      <c r="J354" s="3">
        <v>0</v>
      </c>
      <c r="K354" s="3">
        <v>0</v>
      </c>
      <c r="L354" s="3">
        <v>0</v>
      </c>
      <c r="M354" s="3">
        <v>0</v>
      </c>
      <c r="N354" s="3">
        <v>0</v>
      </c>
      <c r="O354" s="1"/>
    </row>
    <row r="355" spans="1:15" x14ac:dyDescent="0.25">
      <c r="A355" s="1">
        <v>2020</v>
      </c>
      <c r="B355" s="1" t="s">
        <v>15</v>
      </c>
      <c r="C355" s="1">
        <v>53</v>
      </c>
      <c r="D355" s="1" t="s">
        <v>55</v>
      </c>
      <c r="E355" s="1" t="s">
        <v>20</v>
      </c>
      <c r="F355" s="3">
        <v>0</v>
      </c>
      <c r="G355" s="3">
        <v>0</v>
      </c>
      <c r="H355" s="3">
        <v>0</v>
      </c>
      <c r="I355" s="3">
        <v>0</v>
      </c>
      <c r="J355" s="3">
        <v>0</v>
      </c>
      <c r="K355" s="3">
        <v>0</v>
      </c>
      <c r="L355" s="3">
        <v>0</v>
      </c>
      <c r="M355" s="3">
        <v>0</v>
      </c>
      <c r="N355" s="3">
        <v>0</v>
      </c>
      <c r="O355" s="1"/>
    </row>
    <row r="356" spans="1:15" x14ac:dyDescent="0.25">
      <c r="A356" s="1">
        <v>2020</v>
      </c>
      <c r="B356" s="1" t="s">
        <v>15</v>
      </c>
      <c r="C356" s="1">
        <v>53</v>
      </c>
      <c r="D356" s="1" t="s">
        <v>55</v>
      </c>
      <c r="E356" s="1" t="s">
        <v>21</v>
      </c>
      <c r="F356" s="3">
        <v>0</v>
      </c>
      <c r="G356" s="3">
        <v>0</v>
      </c>
      <c r="H356" s="3">
        <v>0</v>
      </c>
      <c r="I356" s="3">
        <v>0</v>
      </c>
      <c r="J356" s="3">
        <v>0</v>
      </c>
      <c r="K356" s="3">
        <v>0</v>
      </c>
      <c r="L356" s="3">
        <v>0</v>
      </c>
      <c r="M356" s="3">
        <v>0</v>
      </c>
      <c r="N356" s="3">
        <v>0</v>
      </c>
      <c r="O356" s="1"/>
    </row>
    <row r="357" spans="1:15" x14ac:dyDescent="0.25">
      <c r="A357" s="1">
        <v>2020</v>
      </c>
      <c r="B357" s="1" t="s">
        <v>15</v>
      </c>
      <c r="C357" s="1">
        <v>53</v>
      </c>
      <c r="D357" s="1" t="s">
        <v>55</v>
      </c>
      <c r="E357" s="1" t="s">
        <v>22</v>
      </c>
      <c r="F357" s="3">
        <v>0</v>
      </c>
      <c r="G357" s="3">
        <v>0</v>
      </c>
      <c r="H357" s="3">
        <v>0</v>
      </c>
      <c r="I357" s="3">
        <v>0</v>
      </c>
      <c r="J357" s="3">
        <v>0</v>
      </c>
      <c r="K357" s="3">
        <v>0</v>
      </c>
      <c r="L357" s="3">
        <v>0</v>
      </c>
      <c r="M357" s="3">
        <v>0</v>
      </c>
      <c r="N357" s="3">
        <v>0</v>
      </c>
      <c r="O357" s="1"/>
    </row>
    <row r="358" spans="1:15" x14ac:dyDescent="0.25">
      <c r="A358" s="1">
        <v>2020</v>
      </c>
      <c r="B358" s="1" t="s">
        <v>15</v>
      </c>
      <c r="C358" s="1">
        <v>53</v>
      </c>
      <c r="D358" s="1" t="s">
        <v>55</v>
      </c>
      <c r="E358" s="1" t="s">
        <v>23</v>
      </c>
      <c r="F358" s="3">
        <v>0</v>
      </c>
      <c r="G358" s="3">
        <v>0</v>
      </c>
      <c r="H358" s="3">
        <v>0</v>
      </c>
      <c r="I358" s="3">
        <v>0</v>
      </c>
      <c r="J358" s="3">
        <v>0</v>
      </c>
      <c r="K358" s="3">
        <v>0</v>
      </c>
      <c r="L358" s="3">
        <v>0</v>
      </c>
      <c r="M358" s="3">
        <v>0</v>
      </c>
      <c r="N358" s="3">
        <v>0</v>
      </c>
      <c r="O358" s="1"/>
    </row>
    <row r="359" spans="1:15" x14ac:dyDescent="0.25">
      <c r="A359" s="1">
        <v>2020</v>
      </c>
      <c r="B359" s="1" t="s">
        <v>15</v>
      </c>
      <c r="C359" s="1">
        <v>53</v>
      </c>
      <c r="D359" s="1" t="s">
        <v>55</v>
      </c>
      <c r="E359" s="1" t="s">
        <v>24</v>
      </c>
      <c r="F359" s="3">
        <v>0</v>
      </c>
      <c r="G359" s="3">
        <v>0</v>
      </c>
      <c r="H359" s="3">
        <v>0</v>
      </c>
      <c r="I359" s="3">
        <v>0</v>
      </c>
      <c r="J359" s="3">
        <v>0</v>
      </c>
      <c r="K359" s="3">
        <v>0</v>
      </c>
      <c r="L359" s="3">
        <v>0</v>
      </c>
      <c r="M359" s="3">
        <v>0</v>
      </c>
      <c r="N359" s="3">
        <v>0</v>
      </c>
      <c r="O359" s="1"/>
    </row>
    <row r="360" spans="1:15" x14ac:dyDescent="0.25">
      <c r="A360" s="1">
        <v>2020</v>
      </c>
      <c r="B360" s="1" t="s">
        <v>15</v>
      </c>
      <c r="C360" s="1">
        <v>53</v>
      </c>
      <c r="D360" s="1" t="s">
        <v>55</v>
      </c>
      <c r="E360" s="1" t="s">
        <v>25</v>
      </c>
      <c r="F360" s="3">
        <v>0</v>
      </c>
      <c r="G360" s="3">
        <v>0</v>
      </c>
      <c r="H360" s="3">
        <v>0</v>
      </c>
      <c r="I360" s="3">
        <v>0</v>
      </c>
      <c r="J360" s="3">
        <v>0</v>
      </c>
      <c r="K360" s="3">
        <v>0</v>
      </c>
      <c r="L360" s="3">
        <v>0</v>
      </c>
      <c r="M360" s="3">
        <v>0</v>
      </c>
      <c r="N360" s="3">
        <v>0</v>
      </c>
      <c r="O360" s="1"/>
    </row>
    <row r="361" spans="1:15" x14ac:dyDescent="0.25">
      <c r="A361" s="1">
        <v>2020</v>
      </c>
      <c r="B361" s="1" t="s">
        <v>15</v>
      </c>
      <c r="C361" s="1">
        <v>53</v>
      </c>
      <c r="D361" s="1" t="s">
        <v>55</v>
      </c>
      <c r="E361" s="1" t="s">
        <v>26</v>
      </c>
      <c r="F361" s="3">
        <v>0</v>
      </c>
      <c r="G361" s="3">
        <v>0</v>
      </c>
      <c r="H361" s="3">
        <v>0</v>
      </c>
      <c r="I361" s="3">
        <v>0</v>
      </c>
      <c r="J361" s="3">
        <v>0</v>
      </c>
      <c r="K361" s="3">
        <v>0</v>
      </c>
      <c r="L361" s="3">
        <v>0</v>
      </c>
      <c r="M361" s="3">
        <v>0</v>
      </c>
      <c r="N361" s="3">
        <v>0</v>
      </c>
      <c r="O361" s="1"/>
    </row>
    <row r="362" spans="1:15" x14ac:dyDescent="0.25">
      <c r="A362" s="1">
        <v>2020</v>
      </c>
      <c r="B362" s="1" t="s">
        <v>15</v>
      </c>
      <c r="C362" s="1">
        <v>53</v>
      </c>
      <c r="D362" s="1" t="s">
        <v>55</v>
      </c>
      <c r="E362" s="1" t="s">
        <v>27</v>
      </c>
      <c r="F362" s="3">
        <v>0</v>
      </c>
      <c r="G362" s="3">
        <v>0</v>
      </c>
      <c r="H362" s="3">
        <v>0</v>
      </c>
      <c r="I362" s="3">
        <v>0</v>
      </c>
      <c r="J362" s="3">
        <v>0</v>
      </c>
      <c r="K362" s="3">
        <v>0</v>
      </c>
      <c r="L362" s="3">
        <v>0</v>
      </c>
      <c r="M362" s="3">
        <v>0</v>
      </c>
      <c r="N362" s="3">
        <v>0</v>
      </c>
      <c r="O362" s="1"/>
    </row>
    <row r="363" spans="1:15" x14ac:dyDescent="0.25">
      <c r="A363" s="1">
        <v>2020</v>
      </c>
      <c r="B363" s="1" t="s">
        <v>15</v>
      </c>
      <c r="C363" s="1">
        <v>53</v>
      </c>
      <c r="D363" s="1" t="s">
        <v>55</v>
      </c>
      <c r="E363" s="1" t="s">
        <v>28</v>
      </c>
      <c r="F363" s="3">
        <v>0</v>
      </c>
      <c r="G363" s="3">
        <v>0</v>
      </c>
      <c r="H363" s="3">
        <v>0</v>
      </c>
      <c r="I363" s="3">
        <v>0</v>
      </c>
      <c r="J363" s="3">
        <v>0</v>
      </c>
      <c r="K363" s="3">
        <v>0</v>
      </c>
      <c r="L363" s="3">
        <v>0</v>
      </c>
      <c r="M363" s="3">
        <v>0</v>
      </c>
      <c r="N363" s="3">
        <v>0</v>
      </c>
      <c r="O363" s="1"/>
    </row>
    <row r="364" spans="1:15" x14ac:dyDescent="0.25">
      <c r="A364" s="1">
        <v>2020</v>
      </c>
      <c r="B364" s="1" t="s">
        <v>15</v>
      </c>
      <c r="C364" s="1">
        <v>53</v>
      </c>
      <c r="D364" s="1" t="s">
        <v>55</v>
      </c>
      <c r="E364" s="1" t="s">
        <v>29</v>
      </c>
      <c r="F364" s="3">
        <v>0</v>
      </c>
      <c r="G364" s="3">
        <v>0</v>
      </c>
      <c r="H364" s="3">
        <v>0</v>
      </c>
      <c r="I364" s="3">
        <v>0</v>
      </c>
      <c r="J364" s="3">
        <v>0</v>
      </c>
      <c r="K364" s="3">
        <v>0</v>
      </c>
      <c r="L364" s="3">
        <v>0</v>
      </c>
      <c r="M364" s="3">
        <v>0</v>
      </c>
      <c r="N364" s="3">
        <v>0</v>
      </c>
      <c r="O364" s="1"/>
    </row>
    <row r="365" spans="1:15" x14ac:dyDescent="0.25">
      <c r="A365" s="1">
        <v>2020</v>
      </c>
      <c r="B365" s="1" t="s">
        <v>15</v>
      </c>
      <c r="C365" s="1">
        <v>53</v>
      </c>
      <c r="D365" s="1" t="s">
        <v>55</v>
      </c>
      <c r="E365" s="1" t="s">
        <v>30</v>
      </c>
      <c r="F365" s="3">
        <v>0</v>
      </c>
      <c r="G365" s="3">
        <v>0</v>
      </c>
      <c r="H365" s="3">
        <v>0</v>
      </c>
      <c r="I365" s="3">
        <v>0</v>
      </c>
      <c r="J365" s="3">
        <v>0</v>
      </c>
      <c r="K365" s="3">
        <v>0</v>
      </c>
      <c r="L365" s="3">
        <v>0</v>
      </c>
      <c r="M365" s="3">
        <v>0</v>
      </c>
      <c r="N365" s="3">
        <v>0</v>
      </c>
      <c r="O365" s="1"/>
    </row>
    <row r="366" spans="1:15" x14ac:dyDescent="0.25">
      <c r="A366" s="1">
        <v>2020</v>
      </c>
      <c r="B366" s="1" t="s">
        <v>15</v>
      </c>
      <c r="C366" s="1">
        <v>54</v>
      </c>
      <c r="D366" s="1" t="s">
        <v>56</v>
      </c>
      <c r="E366" s="1" t="s">
        <v>17</v>
      </c>
      <c r="F366" s="3">
        <v>0</v>
      </c>
      <c r="G366" s="3">
        <v>0</v>
      </c>
      <c r="H366" s="3">
        <v>0</v>
      </c>
      <c r="I366" s="3">
        <v>0</v>
      </c>
      <c r="J366" s="3">
        <v>0</v>
      </c>
      <c r="K366" s="3">
        <v>0</v>
      </c>
      <c r="L366" s="3">
        <v>0</v>
      </c>
      <c r="M366" s="3">
        <v>0</v>
      </c>
      <c r="N366" s="3">
        <v>0</v>
      </c>
      <c r="O366" s="2">
        <v>0</v>
      </c>
    </row>
    <row r="367" spans="1:15" x14ac:dyDescent="0.25">
      <c r="A367" s="1">
        <v>2020</v>
      </c>
      <c r="B367" s="1" t="s">
        <v>15</v>
      </c>
      <c r="C367" s="1">
        <v>54</v>
      </c>
      <c r="D367" s="1" t="s">
        <v>56</v>
      </c>
      <c r="E367" s="1" t="s">
        <v>18</v>
      </c>
      <c r="F367" s="3">
        <v>110</v>
      </c>
      <c r="G367" s="3">
        <v>0</v>
      </c>
      <c r="H367" s="3">
        <v>110</v>
      </c>
      <c r="I367" s="3">
        <v>0</v>
      </c>
      <c r="J367" s="3">
        <v>0</v>
      </c>
      <c r="K367" s="3">
        <v>0</v>
      </c>
      <c r="L367" s="3">
        <v>110</v>
      </c>
      <c r="M367" s="3">
        <v>0</v>
      </c>
      <c r="N367" s="3">
        <v>110</v>
      </c>
      <c r="O367" s="2">
        <v>4.0000000000000002E-4</v>
      </c>
    </row>
    <row r="368" spans="1:15" x14ac:dyDescent="0.25">
      <c r="A368" s="1">
        <v>2020</v>
      </c>
      <c r="B368" s="1" t="s">
        <v>15</v>
      </c>
      <c r="C368" s="1">
        <v>54</v>
      </c>
      <c r="D368" s="1" t="s">
        <v>56</v>
      </c>
      <c r="E368" s="1" t="s">
        <v>19</v>
      </c>
      <c r="F368" s="3">
        <v>3595</v>
      </c>
      <c r="G368" s="3">
        <v>0</v>
      </c>
      <c r="H368" s="3">
        <v>3595</v>
      </c>
      <c r="I368" s="3">
        <v>0</v>
      </c>
      <c r="J368" s="3">
        <v>0</v>
      </c>
      <c r="K368" s="3">
        <v>0</v>
      </c>
      <c r="L368" s="3">
        <v>3595</v>
      </c>
      <c r="M368" s="3">
        <v>0</v>
      </c>
      <c r="N368" s="3">
        <v>3595</v>
      </c>
      <c r="O368" s="2">
        <v>1.3899999999999999E-2</v>
      </c>
    </row>
    <row r="369" spans="1:15" x14ac:dyDescent="0.25">
      <c r="A369" s="1">
        <v>2020</v>
      </c>
      <c r="B369" s="1" t="s">
        <v>15</v>
      </c>
      <c r="C369" s="1">
        <v>54</v>
      </c>
      <c r="D369" s="1" t="s">
        <v>56</v>
      </c>
      <c r="E369" s="1" t="s">
        <v>20</v>
      </c>
      <c r="F369" s="3">
        <v>0</v>
      </c>
      <c r="G369" s="3">
        <v>0</v>
      </c>
      <c r="H369" s="3">
        <v>0</v>
      </c>
      <c r="I369" s="3">
        <v>0</v>
      </c>
      <c r="J369" s="3">
        <v>0</v>
      </c>
      <c r="K369" s="3">
        <v>0</v>
      </c>
      <c r="L369" s="3">
        <v>0</v>
      </c>
      <c r="M369" s="3">
        <v>0</v>
      </c>
      <c r="N369" s="3">
        <v>0</v>
      </c>
      <c r="O369" s="2">
        <v>0</v>
      </c>
    </row>
    <row r="370" spans="1:15" x14ac:dyDescent="0.25">
      <c r="A370" s="1">
        <v>2020</v>
      </c>
      <c r="B370" s="1" t="s">
        <v>15</v>
      </c>
      <c r="C370" s="1">
        <v>54</v>
      </c>
      <c r="D370" s="1" t="s">
        <v>56</v>
      </c>
      <c r="E370" s="1" t="s">
        <v>21</v>
      </c>
      <c r="F370" s="3">
        <v>4596</v>
      </c>
      <c r="G370" s="3">
        <v>218245</v>
      </c>
      <c r="H370" s="3">
        <v>222841</v>
      </c>
      <c r="I370" s="3">
        <v>0</v>
      </c>
      <c r="J370" s="3">
        <v>0</v>
      </c>
      <c r="K370" s="3">
        <v>0</v>
      </c>
      <c r="L370" s="3">
        <v>4596</v>
      </c>
      <c r="M370" s="3">
        <v>218245</v>
      </c>
      <c r="N370" s="3">
        <v>222840</v>
      </c>
      <c r="O370" s="2">
        <v>0.86480000000000001</v>
      </c>
    </row>
    <row r="371" spans="1:15" x14ac:dyDescent="0.25">
      <c r="A371" s="1">
        <v>2020</v>
      </c>
      <c r="B371" s="1" t="s">
        <v>15</v>
      </c>
      <c r="C371" s="1">
        <v>54</v>
      </c>
      <c r="D371" s="1" t="s">
        <v>56</v>
      </c>
      <c r="E371" s="1" t="s">
        <v>22</v>
      </c>
      <c r="F371" s="3">
        <v>2588</v>
      </c>
      <c r="G371" s="3">
        <v>0</v>
      </c>
      <c r="H371" s="3">
        <v>2588</v>
      </c>
      <c r="I371" s="3">
        <v>0</v>
      </c>
      <c r="J371" s="3">
        <v>0</v>
      </c>
      <c r="K371" s="3">
        <v>0</v>
      </c>
      <c r="L371" s="3">
        <v>2588</v>
      </c>
      <c r="M371" s="3">
        <v>0</v>
      </c>
      <c r="N371" s="3">
        <v>2588</v>
      </c>
      <c r="O371" s="2">
        <v>0.01</v>
      </c>
    </row>
    <row r="372" spans="1:15" x14ac:dyDescent="0.25">
      <c r="A372" s="1">
        <v>2020</v>
      </c>
      <c r="B372" s="1" t="s">
        <v>15</v>
      </c>
      <c r="C372" s="1">
        <v>54</v>
      </c>
      <c r="D372" s="1" t="s">
        <v>56</v>
      </c>
      <c r="E372" s="1" t="s">
        <v>23</v>
      </c>
      <c r="F372" s="3">
        <v>294</v>
      </c>
      <c r="G372" s="3">
        <v>28146</v>
      </c>
      <c r="H372" s="3">
        <v>28440</v>
      </c>
      <c r="I372" s="3">
        <v>0</v>
      </c>
      <c r="J372" s="3">
        <v>0</v>
      </c>
      <c r="K372" s="3">
        <v>0</v>
      </c>
      <c r="L372" s="3">
        <v>294</v>
      </c>
      <c r="M372" s="3">
        <v>28146</v>
      </c>
      <c r="N372" s="3">
        <v>28440</v>
      </c>
      <c r="O372" s="2">
        <v>0.1104</v>
      </c>
    </row>
    <row r="373" spans="1:15" x14ac:dyDescent="0.25">
      <c r="A373" s="1">
        <v>2020</v>
      </c>
      <c r="B373" s="1" t="s">
        <v>15</v>
      </c>
      <c r="C373" s="1">
        <v>54</v>
      </c>
      <c r="D373" s="1" t="s">
        <v>56</v>
      </c>
      <c r="E373" s="1" t="s">
        <v>24</v>
      </c>
      <c r="F373" s="3">
        <v>0</v>
      </c>
      <c r="G373" s="3">
        <v>0</v>
      </c>
      <c r="H373" s="3">
        <v>0</v>
      </c>
      <c r="I373" s="3">
        <v>0</v>
      </c>
      <c r="J373" s="3">
        <v>0</v>
      </c>
      <c r="K373" s="3">
        <v>0</v>
      </c>
      <c r="L373" s="3">
        <v>0</v>
      </c>
      <c r="M373" s="3">
        <v>0</v>
      </c>
      <c r="N373" s="3">
        <v>0</v>
      </c>
      <c r="O373" s="2">
        <v>0</v>
      </c>
    </row>
    <row r="374" spans="1:15" x14ac:dyDescent="0.25">
      <c r="A374" s="1">
        <v>2020</v>
      </c>
      <c r="B374" s="1" t="s">
        <v>15</v>
      </c>
      <c r="C374" s="1">
        <v>54</v>
      </c>
      <c r="D374" s="1" t="s">
        <v>56</v>
      </c>
      <c r="E374" s="1" t="s">
        <v>25</v>
      </c>
      <c r="F374" s="3">
        <v>72</v>
      </c>
      <c r="G374" s="3">
        <v>0</v>
      </c>
      <c r="H374" s="3">
        <v>72</v>
      </c>
      <c r="I374" s="3">
        <v>0</v>
      </c>
      <c r="J374" s="3">
        <v>0</v>
      </c>
      <c r="K374" s="3">
        <v>0</v>
      </c>
      <c r="L374" s="3">
        <v>72</v>
      </c>
      <c r="M374" s="3">
        <v>0</v>
      </c>
      <c r="N374" s="3">
        <v>72</v>
      </c>
      <c r="O374" s="2">
        <v>2.9999999999999997E-4</v>
      </c>
    </row>
    <row r="375" spans="1:15" x14ac:dyDescent="0.25">
      <c r="A375" s="1">
        <v>2020</v>
      </c>
      <c r="B375" s="1" t="s">
        <v>15</v>
      </c>
      <c r="C375" s="1">
        <v>54</v>
      </c>
      <c r="D375" s="1" t="s">
        <v>56</v>
      </c>
      <c r="E375" s="1" t="s">
        <v>26</v>
      </c>
      <c r="F375" s="3">
        <v>62</v>
      </c>
      <c r="G375" s="3">
        <v>0</v>
      </c>
      <c r="H375" s="3">
        <v>62</v>
      </c>
      <c r="I375" s="3">
        <v>0</v>
      </c>
      <c r="J375" s="3">
        <v>0</v>
      </c>
      <c r="K375" s="3">
        <v>0</v>
      </c>
      <c r="L375" s="3">
        <v>62</v>
      </c>
      <c r="M375" s="3">
        <v>0</v>
      </c>
      <c r="N375" s="3">
        <v>62</v>
      </c>
      <c r="O375" s="2">
        <v>2.0000000000000001E-4</v>
      </c>
    </row>
    <row r="376" spans="1:15" x14ac:dyDescent="0.25">
      <c r="A376" s="1">
        <v>2020</v>
      </c>
      <c r="B376" s="1" t="s">
        <v>15</v>
      </c>
      <c r="C376" s="1">
        <v>54</v>
      </c>
      <c r="D376" s="1" t="s">
        <v>56</v>
      </c>
      <c r="E376" s="1" t="s">
        <v>27</v>
      </c>
      <c r="F376" s="3">
        <v>0</v>
      </c>
      <c r="G376" s="3">
        <v>0</v>
      </c>
      <c r="H376" s="3">
        <v>0</v>
      </c>
      <c r="I376" s="3">
        <v>0</v>
      </c>
      <c r="J376" s="3">
        <v>0</v>
      </c>
      <c r="K376" s="3">
        <v>0</v>
      </c>
      <c r="L376" s="3">
        <v>0</v>
      </c>
      <c r="M376" s="3">
        <v>0</v>
      </c>
      <c r="N376" s="3">
        <v>0</v>
      </c>
      <c r="O376" s="2">
        <v>0</v>
      </c>
    </row>
    <row r="377" spans="1:15" x14ac:dyDescent="0.25">
      <c r="A377" s="1">
        <v>2020</v>
      </c>
      <c r="B377" s="1" t="s">
        <v>15</v>
      </c>
      <c r="C377" s="1">
        <v>54</v>
      </c>
      <c r="D377" s="1" t="s">
        <v>56</v>
      </c>
      <c r="E377" s="1" t="s">
        <v>28</v>
      </c>
      <c r="F377" s="3">
        <v>0</v>
      </c>
      <c r="G377" s="3">
        <v>0</v>
      </c>
      <c r="H377" s="3">
        <v>0</v>
      </c>
      <c r="I377" s="3">
        <v>0</v>
      </c>
      <c r="J377" s="3">
        <v>0</v>
      </c>
      <c r="K377" s="3">
        <v>0</v>
      </c>
      <c r="L377" s="3">
        <v>0</v>
      </c>
      <c r="M377" s="3">
        <v>0</v>
      </c>
      <c r="N377" s="3">
        <v>0</v>
      </c>
      <c r="O377" s="2">
        <v>0</v>
      </c>
    </row>
    <row r="378" spans="1:15" x14ac:dyDescent="0.25">
      <c r="A378" s="1">
        <v>2020</v>
      </c>
      <c r="B378" s="1" t="s">
        <v>15</v>
      </c>
      <c r="C378" s="1">
        <v>54</v>
      </c>
      <c r="D378" s="1" t="s">
        <v>56</v>
      </c>
      <c r="E378" s="1" t="s">
        <v>29</v>
      </c>
      <c r="F378" s="3">
        <v>2</v>
      </c>
      <c r="G378" s="3">
        <v>0</v>
      </c>
      <c r="H378" s="3">
        <v>2</v>
      </c>
      <c r="I378" s="3">
        <v>0</v>
      </c>
      <c r="J378" s="3">
        <v>0</v>
      </c>
      <c r="K378" s="3">
        <v>0</v>
      </c>
      <c r="L378" s="3">
        <v>2</v>
      </c>
      <c r="M378" s="3">
        <v>0</v>
      </c>
      <c r="N378" s="3">
        <v>2</v>
      </c>
      <c r="O378" s="2">
        <v>0</v>
      </c>
    </row>
    <row r="379" spans="1:15" x14ac:dyDescent="0.25">
      <c r="A379" s="1">
        <v>2020</v>
      </c>
      <c r="B379" s="1" t="s">
        <v>15</v>
      </c>
      <c r="C379" s="1">
        <v>54</v>
      </c>
      <c r="D379" s="1" t="s">
        <v>56</v>
      </c>
      <c r="E379" s="1" t="s">
        <v>30</v>
      </c>
      <c r="F379" s="3">
        <v>0</v>
      </c>
      <c r="G379" s="3">
        <v>0</v>
      </c>
      <c r="H379" s="3">
        <v>0</v>
      </c>
      <c r="I379" s="3">
        <v>0</v>
      </c>
      <c r="J379" s="3">
        <v>0</v>
      </c>
      <c r="K379" s="3">
        <v>0</v>
      </c>
      <c r="L379" s="3">
        <v>0</v>
      </c>
      <c r="M379" s="3">
        <v>0</v>
      </c>
      <c r="N379" s="3">
        <v>0</v>
      </c>
      <c r="O379" s="2">
        <v>0</v>
      </c>
    </row>
    <row r="380" spans="1:15" x14ac:dyDescent="0.25">
      <c r="A380" s="1">
        <v>2020</v>
      </c>
      <c r="B380" s="1" t="s">
        <v>15</v>
      </c>
      <c r="C380" s="1">
        <v>56</v>
      </c>
      <c r="D380" s="1" t="s">
        <v>57</v>
      </c>
      <c r="E380" s="1" t="s">
        <v>17</v>
      </c>
      <c r="F380" s="3">
        <v>0</v>
      </c>
      <c r="G380" s="3">
        <v>0</v>
      </c>
      <c r="H380" s="3">
        <v>0</v>
      </c>
      <c r="I380" s="3">
        <v>0</v>
      </c>
      <c r="J380" s="3">
        <v>0</v>
      </c>
      <c r="K380" s="3">
        <v>0</v>
      </c>
      <c r="L380" s="3">
        <v>0</v>
      </c>
      <c r="M380" s="3">
        <v>0</v>
      </c>
      <c r="N380" s="3">
        <v>0</v>
      </c>
      <c r="O380" s="2">
        <v>0</v>
      </c>
    </row>
    <row r="381" spans="1:15" x14ac:dyDescent="0.25">
      <c r="A381" s="1">
        <v>2020</v>
      </c>
      <c r="B381" s="1" t="s">
        <v>15</v>
      </c>
      <c r="C381" s="1">
        <v>56</v>
      </c>
      <c r="D381" s="1" t="s">
        <v>57</v>
      </c>
      <c r="E381" s="1" t="s">
        <v>18</v>
      </c>
      <c r="F381" s="3">
        <v>374</v>
      </c>
      <c r="G381" s="3">
        <v>0</v>
      </c>
      <c r="H381" s="3">
        <v>374</v>
      </c>
      <c r="I381" s="3">
        <v>0</v>
      </c>
      <c r="J381" s="3">
        <v>0</v>
      </c>
      <c r="K381" s="3">
        <v>0</v>
      </c>
      <c r="L381" s="3">
        <v>374</v>
      </c>
      <c r="M381" s="3">
        <v>0</v>
      </c>
      <c r="N381" s="3">
        <v>374</v>
      </c>
      <c r="O381" s="2">
        <v>4.0000000000000002E-4</v>
      </c>
    </row>
    <row r="382" spans="1:15" x14ac:dyDescent="0.25">
      <c r="A382" s="1">
        <v>2020</v>
      </c>
      <c r="B382" s="1" t="s">
        <v>15</v>
      </c>
      <c r="C382" s="1">
        <v>56</v>
      </c>
      <c r="D382" s="1" t="s">
        <v>57</v>
      </c>
      <c r="E382" s="1" t="s">
        <v>19</v>
      </c>
      <c r="F382" s="3">
        <v>12259</v>
      </c>
      <c r="G382" s="3">
        <v>0</v>
      </c>
      <c r="H382" s="3">
        <v>12259</v>
      </c>
      <c r="I382" s="3">
        <v>0</v>
      </c>
      <c r="J382" s="3">
        <v>0</v>
      </c>
      <c r="K382" s="3">
        <v>0</v>
      </c>
      <c r="L382" s="3">
        <v>12259</v>
      </c>
      <c r="M382" s="3">
        <v>0</v>
      </c>
      <c r="N382" s="3">
        <v>12259</v>
      </c>
      <c r="O382" s="2">
        <v>1.2999999999999999E-2</v>
      </c>
    </row>
    <row r="383" spans="1:15" x14ac:dyDescent="0.25">
      <c r="A383" s="1">
        <v>2020</v>
      </c>
      <c r="B383" s="1" t="s">
        <v>15</v>
      </c>
      <c r="C383" s="1">
        <v>56</v>
      </c>
      <c r="D383" s="1" t="s">
        <v>57</v>
      </c>
      <c r="E383" s="1" t="s">
        <v>20</v>
      </c>
      <c r="F383" s="3">
        <v>0</v>
      </c>
      <c r="G383" s="3">
        <v>0</v>
      </c>
      <c r="H383" s="3">
        <v>0</v>
      </c>
      <c r="I383" s="3">
        <v>0</v>
      </c>
      <c r="J383" s="3">
        <v>0</v>
      </c>
      <c r="K383" s="3">
        <v>0</v>
      </c>
      <c r="L383" s="3">
        <v>0</v>
      </c>
      <c r="M383" s="3">
        <v>0</v>
      </c>
      <c r="N383" s="3">
        <v>0</v>
      </c>
      <c r="O383" s="2">
        <v>0</v>
      </c>
    </row>
    <row r="384" spans="1:15" x14ac:dyDescent="0.25">
      <c r="A384" s="1">
        <v>2020</v>
      </c>
      <c r="B384" s="1" t="s">
        <v>15</v>
      </c>
      <c r="C384" s="1">
        <v>56</v>
      </c>
      <c r="D384" s="1" t="s">
        <v>57</v>
      </c>
      <c r="E384" s="1" t="s">
        <v>21</v>
      </c>
      <c r="F384" s="3">
        <v>15671</v>
      </c>
      <c r="G384" s="3">
        <v>744198</v>
      </c>
      <c r="H384" s="3">
        <v>759869</v>
      </c>
      <c r="I384" s="3">
        <v>0</v>
      </c>
      <c r="J384" s="3">
        <v>0</v>
      </c>
      <c r="K384" s="3">
        <v>3976</v>
      </c>
      <c r="L384" s="3">
        <v>15671</v>
      </c>
      <c r="M384" s="3">
        <v>748174</v>
      </c>
      <c r="N384" s="3">
        <v>763845</v>
      </c>
      <c r="O384" s="2">
        <v>0.81020000000000003</v>
      </c>
    </row>
    <row r="385" spans="1:15" x14ac:dyDescent="0.25">
      <c r="A385" s="1">
        <v>2020</v>
      </c>
      <c r="B385" s="1" t="s">
        <v>15</v>
      </c>
      <c r="C385" s="1">
        <v>56</v>
      </c>
      <c r="D385" s="1" t="s">
        <v>57</v>
      </c>
      <c r="E385" s="1" t="s">
        <v>22</v>
      </c>
      <c r="F385" s="3">
        <v>8823</v>
      </c>
      <c r="G385" s="3">
        <v>0</v>
      </c>
      <c r="H385" s="3">
        <v>8823</v>
      </c>
      <c r="I385" s="3">
        <v>0</v>
      </c>
      <c r="J385" s="3">
        <v>0</v>
      </c>
      <c r="K385" s="3">
        <v>0</v>
      </c>
      <c r="L385" s="3">
        <v>8823</v>
      </c>
      <c r="M385" s="3">
        <v>0</v>
      </c>
      <c r="N385" s="3">
        <v>8823</v>
      </c>
      <c r="O385" s="2">
        <v>9.4000000000000004E-3</v>
      </c>
    </row>
    <row r="386" spans="1:15" x14ac:dyDescent="0.25">
      <c r="A386" s="1">
        <v>2020</v>
      </c>
      <c r="B386" s="1" t="s">
        <v>15</v>
      </c>
      <c r="C386" s="1">
        <v>56</v>
      </c>
      <c r="D386" s="1" t="s">
        <v>57</v>
      </c>
      <c r="E386" s="1" t="s">
        <v>23</v>
      </c>
      <c r="F386" s="3">
        <v>1004</v>
      </c>
      <c r="G386" s="3">
        <v>95975</v>
      </c>
      <c r="H386" s="3">
        <v>96979</v>
      </c>
      <c r="I386" s="3">
        <v>0</v>
      </c>
      <c r="J386" s="3">
        <v>0</v>
      </c>
      <c r="K386" s="3">
        <v>0</v>
      </c>
      <c r="L386" s="3">
        <v>1004</v>
      </c>
      <c r="M386" s="3">
        <v>95975</v>
      </c>
      <c r="N386" s="3">
        <v>96978</v>
      </c>
      <c r="O386" s="2">
        <v>0.10290000000000001</v>
      </c>
    </row>
    <row r="387" spans="1:15" x14ac:dyDescent="0.25">
      <c r="A387" s="1">
        <v>2020</v>
      </c>
      <c r="B387" s="1" t="s">
        <v>15</v>
      </c>
      <c r="C387" s="1">
        <v>56</v>
      </c>
      <c r="D387" s="1" t="s">
        <v>57</v>
      </c>
      <c r="E387" s="1" t="s">
        <v>24</v>
      </c>
      <c r="F387" s="3">
        <v>0</v>
      </c>
      <c r="G387" s="3">
        <v>0</v>
      </c>
      <c r="H387" s="3">
        <v>0</v>
      </c>
      <c r="I387" s="3">
        <v>0</v>
      </c>
      <c r="J387" s="3">
        <v>0</v>
      </c>
      <c r="K387" s="3">
        <v>0</v>
      </c>
      <c r="L387" s="3">
        <v>0</v>
      </c>
      <c r="M387" s="3">
        <v>0</v>
      </c>
      <c r="N387" s="3">
        <v>0</v>
      </c>
      <c r="O387" s="2">
        <v>0</v>
      </c>
    </row>
    <row r="388" spans="1:15" x14ac:dyDescent="0.25">
      <c r="A388" s="1">
        <v>2020</v>
      </c>
      <c r="B388" s="1" t="s">
        <v>15</v>
      </c>
      <c r="C388" s="1">
        <v>56</v>
      </c>
      <c r="D388" s="1" t="s">
        <v>57</v>
      </c>
      <c r="E388" s="1" t="s">
        <v>25</v>
      </c>
      <c r="F388" s="3">
        <v>247</v>
      </c>
      <c r="G388" s="3">
        <v>0</v>
      </c>
      <c r="H388" s="3">
        <v>247</v>
      </c>
      <c r="I388" s="3">
        <v>0</v>
      </c>
      <c r="J388" s="3">
        <v>0</v>
      </c>
      <c r="K388" s="3">
        <v>0</v>
      </c>
      <c r="L388" s="3">
        <v>247</v>
      </c>
      <c r="M388" s="3">
        <v>0</v>
      </c>
      <c r="N388" s="3">
        <v>247</v>
      </c>
      <c r="O388" s="2">
        <v>2.9999999999999997E-4</v>
      </c>
    </row>
    <row r="389" spans="1:15" x14ac:dyDescent="0.25">
      <c r="A389" s="1">
        <v>2020</v>
      </c>
      <c r="B389" s="1" t="s">
        <v>15</v>
      </c>
      <c r="C389" s="1">
        <v>56</v>
      </c>
      <c r="D389" s="1" t="s">
        <v>57</v>
      </c>
      <c r="E389" s="1" t="s">
        <v>26</v>
      </c>
      <c r="F389" s="3">
        <v>212</v>
      </c>
      <c r="G389" s="3">
        <v>0</v>
      </c>
      <c r="H389" s="3">
        <v>212</v>
      </c>
      <c r="I389" s="3">
        <v>0</v>
      </c>
      <c r="J389" s="3">
        <v>0</v>
      </c>
      <c r="K389" s="3">
        <v>0</v>
      </c>
      <c r="L389" s="3">
        <v>212</v>
      </c>
      <c r="M389" s="3">
        <v>0</v>
      </c>
      <c r="N389" s="3">
        <v>212</v>
      </c>
      <c r="O389" s="2">
        <v>2.0000000000000001E-4</v>
      </c>
    </row>
    <row r="390" spans="1:15" x14ac:dyDescent="0.25">
      <c r="A390" s="1">
        <v>2020</v>
      </c>
      <c r="B390" s="1" t="s">
        <v>15</v>
      </c>
      <c r="C390" s="1">
        <v>56</v>
      </c>
      <c r="D390" s="1" t="s">
        <v>57</v>
      </c>
      <c r="E390" s="1" t="s">
        <v>27</v>
      </c>
      <c r="F390" s="3">
        <v>0</v>
      </c>
      <c r="G390" s="3">
        <v>0</v>
      </c>
      <c r="H390" s="3">
        <v>0</v>
      </c>
      <c r="I390" s="3">
        <v>0</v>
      </c>
      <c r="J390" s="3">
        <v>0</v>
      </c>
      <c r="K390" s="3">
        <v>0</v>
      </c>
      <c r="L390" s="3">
        <v>0</v>
      </c>
      <c r="M390" s="3">
        <v>0</v>
      </c>
      <c r="N390" s="3">
        <v>0</v>
      </c>
      <c r="O390" s="2">
        <v>0</v>
      </c>
    </row>
    <row r="391" spans="1:15" x14ac:dyDescent="0.25">
      <c r="A391" s="1">
        <v>2020</v>
      </c>
      <c r="B391" s="1" t="s">
        <v>15</v>
      </c>
      <c r="C391" s="1">
        <v>56</v>
      </c>
      <c r="D391" s="1" t="s">
        <v>57</v>
      </c>
      <c r="E391" s="1" t="s">
        <v>28</v>
      </c>
      <c r="F391" s="3">
        <v>0</v>
      </c>
      <c r="G391" s="3">
        <v>0</v>
      </c>
      <c r="H391" s="3">
        <v>0</v>
      </c>
      <c r="I391" s="3">
        <v>0</v>
      </c>
      <c r="J391" s="3">
        <v>0</v>
      </c>
      <c r="K391" s="3">
        <v>0</v>
      </c>
      <c r="L391" s="3">
        <v>0</v>
      </c>
      <c r="M391" s="3">
        <v>0</v>
      </c>
      <c r="N391" s="3">
        <v>0</v>
      </c>
      <c r="O391" s="2">
        <v>0</v>
      </c>
    </row>
    <row r="392" spans="1:15" x14ac:dyDescent="0.25">
      <c r="A392" s="1">
        <v>2020</v>
      </c>
      <c r="B392" s="1" t="s">
        <v>15</v>
      </c>
      <c r="C392" s="1">
        <v>56</v>
      </c>
      <c r="D392" s="1" t="s">
        <v>57</v>
      </c>
      <c r="E392" s="1" t="s">
        <v>29</v>
      </c>
      <c r="F392" s="3">
        <v>8</v>
      </c>
      <c r="G392" s="3">
        <v>0</v>
      </c>
      <c r="H392" s="3">
        <v>8</v>
      </c>
      <c r="I392" s="3">
        <v>0</v>
      </c>
      <c r="J392" s="3">
        <v>0</v>
      </c>
      <c r="K392" s="3">
        <v>0</v>
      </c>
      <c r="L392" s="3">
        <v>8</v>
      </c>
      <c r="M392" s="3">
        <v>0</v>
      </c>
      <c r="N392" s="3">
        <v>8</v>
      </c>
      <c r="O392" s="2">
        <v>0</v>
      </c>
    </row>
    <row r="393" spans="1:15" x14ac:dyDescent="0.25">
      <c r="A393" s="1">
        <v>2020</v>
      </c>
      <c r="B393" s="1" t="s">
        <v>15</v>
      </c>
      <c r="C393" s="1">
        <v>56</v>
      </c>
      <c r="D393" s="1" t="s">
        <v>57</v>
      </c>
      <c r="E393" s="1" t="s">
        <v>30</v>
      </c>
      <c r="F393" s="3">
        <v>0</v>
      </c>
      <c r="G393" s="3">
        <v>0</v>
      </c>
      <c r="H393" s="3">
        <v>0</v>
      </c>
      <c r="I393" s="3">
        <v>0</v>
      </c>
      <c r="J393" s="3">
        <v>0</v>
      </c>
      <c r="K393" s="3">
        <v>59989</v>
      </c>
      <c r="L393" s="3">
        <v>0</v>
      </c>
      <c r="M393" s="3">
        <v>59989</v>
      </c>
      <c r="N393" s="3">
        <v>59989</v>
      </c>
      <c r="O393" s="2">
        <v>6.3600000000000004E-2</v>
      </c>
    </row>
    <row r="394" spans="1:15" x14ac:dyDescent="0.25">
      <c r="A394" s="1">
        <v>2020</v>
      </c>
      <c r="B394" s="1" t="s">
        <v>15</v>
      </c>
      <c r="C394" s="1">
        <v>59</v>
      </c>
      <c r="D394" s="1" t="s">
        <v>58</v>
      </c>
      <c r="E394" s="1" t="s">
        <v>17</v>
      </c>
      <c r="F394" s="3">
        <v>0</v>
      </c>
      <c r="G394" s="3">
        <v>0</v>
      </c>
      <c r="H394" s="3">
        <v>0</v>
      </c>
      <c r="I394" s="3">
        <v>0</v>
      </c>
      <c r="J394" s="3">
        <v>0</v>
      </c>
      <c r="K394" s="3">
        <v>0</v>
      </c>
      <c r="L394" s="3">
        <v>0</v>
      </c>
      <c r="M394" s="3">
        <v>0</v>
      </c>
      <c r="N394" s="3">
        <v>0</v>
      </c>
      <c r="O394" s="2">
        <v>0</v>
      </c>
    </row>
    <row r="395" spans="1:15" x14ac:dyDescent="0.25">
      <c r="A395" s="1">
        <v>2020</v>
      </c>
      <c r="B395" s="1" t="s">
        <v>15</v>
      </c>
      <c r="C395" s="1">
        <v>59</v>
      </c>
      <c r="D395" s="1" t="s">
        <v>58</v>
      </c>
      <c r="E395" s="1" t="s">
        <v>18</v>
      </c>
      <c r="F395" s="3">
        <v>13</v>
      </c>
      <c r="G395" s="3">
        <v>0</v>
      </c>
      <c r="H395" s="3">
        <v>13</v>
      </c>
      <c r="I395" s="3">
        <v>0</v>
      </c>
      <c r="J395" s="3">
        <v>0</v>
      </c>
      <c r="K395" s="3">
        <v>0</v>
      </c>
      <c r="L395" s="3">
        <v>13</v>
      </c>
      <c r="M395" s="3">
        <v>0</v>
      </c>
      <c r="N395" s="3">
        <v>13</v>
      </c>
      <c r="O395" s="2">
        <v>4.0000000000000002E-4</v>
      </c>
    </row>
    <row r="396" spans="1:15" x14ac:dyDescent="0.25">
      <c r="A396" s="1">
        <v>2020</v>
      </c>
      <c r="B396" s="1" t="s">
        <v>15</v>
      </c>
      <c r="C396" s="1">
        <v>59</v>
      </c>
      <c r="D396" s="1" t="s">
        <v>58</v>
      </c>
      <c r="E396" s="1" t="s">
        <v>19</v>
      </c>
      <c r="F396" s="3">
        <v>429</v>
      </c>
      <c r="G396" s="3">
        <v>0</v>
      </c>
      <c r="H396" s="3">
        <v>429</v>
      </c>
      <c r="I396" s="3">
        <v>0</v>
      </c>
      <c r="J396" s="3">
        <v>0</v>
      </c>
      <c r="K396" s="3">
        <v>0</v>
      </c>
      <c r="L396" s="3">
        <v>429</v>
      </c>
      <c r="M396" s="3">
        <v>0</v>
      </c>
      <c r="N396" s="3">
        <v>429</v>
      </c>
      <c r="O396" s="2">
        <v>1.3899999999999999E-2</v>
      </c>
    </row>
    <row r="397" spans="1:15" x14ac:dyDescent="0.25">
      <c r="A397" s="1">
        <v>2020</v>
      </c>
      <c r="B397" s="1" t="s">
        <v>15</v>
      </c>
      <c r="C397" s="1">
        <v>59</v>
      </c>
      <c r="D397" s="1" t="s">
        <v>58</v>
      </c>
      <c r="E397" s="1" t="s">
        <v>20</v>
      </c>
      <c r="F397" s="3">
        <v>0</v>
      </c>
      <c r="G397" s="3">
        <v>0</v>
      </c>
      <c r="H397" s="3">
        <v>0</v>
      </c>
      <c r="I397" s="3">
        <v>0</v>
      </c>
      <c r="J397" s="3">
        <v>0</v>
      </c>
      <c r="K397" s="3">
        <v>0</v>
      </c>
      <c r="L397" s="3">
        <v>0</v>
      </c>
      <c r="M397" s="3">
        <v>0</v>
      </c>
      <c r="N397" s="3">
        <v>0</v>
      </c>
      <c r="O397" s="2">
        <v>0</v>
      </c>
    </row>
    <row r="398" spans="1:15" x14ac:dyDescent="0.25">
      <c r="A398" s="1">
        <v>2020</v>
      </c>
      <c r="B398" s="1" t="s">
        <v>15</v>
      </c>
      <c r="C398" s="1">
        <v>59</v>
      </c>
      <c r="D398" s="1" t="s">
        <v>58</v>
      </c>
      <c r="E398" s="1" t="s">
        <v>21</v>
      </c>
      <c r="F398" s="3">
        <v>549</v>
      </c>
      <c r="G398" s="3">
        <v>26063</v>
      </c>
      <c r="H398" s="3">
        <v>26612</v>
      </c>
      <c r="I398" s="3">
        <v>0</v>
      </c>
      <c r="J398" s="3">
        <v>0</v>
      </c>
      <c r="K398" s="3">
        <v>0</v>
      </c>
      <c r="L398" s="3">
        <v>549</v>
      </c>
      <c r="M398" s="3">
        <v>26063</v>
      </c>
      <c r="N398" s="3">
        <v>26612</v>
      </c>
      <c r="O398" s="2">
        <v>0.86480000000000001</v>
      </c>
    </row>
    <row r="399" spans="1:15" x14ac:dyDescent="0.25">
      <c r="A399" s="1">
        <v>2020</v>
      </c>
      <c r="B399" s="1" t="s">
        <v>15</v>
      </c>
      <c r="C399" s="1">
        <v>59</v>
      </c>
      <c r="D399" s="1" t="s">
        <v>58</v>
      </c>
      <c r="E399" s="1" t="s">
        <v>22</v>
      </c>
      <c r="F399" s="3">
        <v>309</v>
      </c>
      <c r="G399" s="3">
        <v>0</v>
      </c>
      <c r="H399" s="3">
        <v>309</v>
      </c>
      <c r="I399" s="3">
        <v>0</v>
      </c>
      <c r="J399" s="3">
        <v>0</v>
      </c>
      <c r="K399" s="3">
        <v>0</v>
      </c>
      <c r="L399" s="3">
        <v>309</v>
      </c>
      <c r="M399" s="3">
        <v>0</v>
      </c>
      <c r="N399" s="3">
        <v>309</v>
      </c>
      <c r="O399" s="2">
        <v>0.01</v>
      </c>
    </row>
    <row r="400" spans="1:15" x14ac:dyDescent="0.25">
      <c r="A400" s="1">
        <v>2020</v>
      </c>
      <c r="B400" s="1" t="s">
        <v>15</v>
      </c>
      <c r="C400" s="1">
        <v>59</v>
      </c>
      <c r="D400" s="1" t="s">
        <v>58</v>
      </c>
      <c r="E400" s="1" t="s">
        <v>23</v>
      </c>
      <c r="F400" s="3">
        <v>35</v>
      </c>
      <c r="G400" s="3">
        <v>3361</v>
      </c>
      <c r="H400" s="3">
        <v>3396</v>
      </c>
      <c r="I400" s="3">
        <v>0</v>
      </c>
      <c r="J400" s="3">
        <v>0</v>
      </c>
      <c r="K400" s="3">
        <v>0</v>
      </c>
      <c r="L400" s="3">
        <v>35</v>
      </c>
      <c r="M400" s="3">
        <v>3361</v>
      </c>
      <c r="N400" s="3">
        <v>3396</v>
      </c>
      <c r="O400" s="2">
        <v>0.1104</v>
      </c>
    </row>
    <row r="401" spans="1:15" x14ac:dyDescent="0.25">
      <c r="A401" s="1">
        <v>2020</v>
      </c>
      <c r="B401" s="1" t="s">
        <v>15</v>
      </c>
      <c r="C401" s="1">
        <v>59</v>
      </c>
      <c r="D401" s="1" t="s">
        <v>58</v>
      </c>
      <c r="E401" s="1" t="s">
        <v>24</v>
      </c>
      <c r="F401" s="3">
        <v>0</v>
      </c>
      <c r="G401" s="3">
        <v>0</v>
      </c>
      <c r="H401" s="3">
        <v>0</v>
      </c>
      <c r="I401" s="3">
        <v>0</v>
      </c>
      <c r="J401" s="3">
        <v>0</v>
      </c>
      <c r="K401" s="3">
        <v>0</v>
      </c>
      <c r="L401" s="3">
        <v>0</v>
      </c>
      <c r="M401" s="3">
        <v>0</v>
      </c>
      <c r="N401" s="3">
        <v>0</v>
      </c>
      <c r="O401" s="2">
        <v>0</v>
      </c>
    </row>
    <row r="402" spans="1:15" x14ac:dyDescent="0.25">
      <c r="A402" s="1">
        <v>2020</v>
      </c>
      <c r="B402" s="1" t="s">
        <v>15</v>
      </c>
      <c r="C402" s="1">
        <v>59</v>
      </c>
      <c r="D402" s="1" t="s">
        <v>58</v>
      </c>
      <c r="E402" s="1" t="s">
        <v>25</v>
      </c>
      <c r="F402" s="3">
        <v>9</v>
      </c>
      <c r="G402" s="3">
        <v>0</v>
      </c>
      <c r="H402" s="3">
        <v>9</v>
      </c>
      <c r="I402" s="3">
        <v>0</v>
      </c>
      <c r="J402" s="3">
        <v>0</v>
      </c>
      <c r="K402" s="3">
        <v>0</v>
      </c>
      <c r="L402" s="3">
        <v>9</v>
      </c>
      <c r="M402" s="3">
        <v>0</v>
      </c>
      <c r="N402" s="3">
        <v>9</v>
      </c>
      <c r="O402" s="2">
        <v>2.9999999999999997E-4</v>
      </c>
    </row>
    <row r="403" spans="1:15" x14ac:dyDescent="0.25">
      <c r="A403" s="1">
        <v>2020</v>
      </c>
      <c r="B403" s="1" t="s">
        <v>15</v>
      </c>
      <c r="C403" s="1">
        <v>59</v>
      </c>
      <c r="D403" s="1" t="s">
        <v>58</v>
      </c>
      <c r="E403" s="1" t="s">
        <v>26</v>
      </c>
      <c r="F403" s="3">
        <v>7</v>
      </c>
      <c r="G403" s="3">
        <v>0</v>
      </c>
      <c r="H403" s="3">
        <v>7</v>
      </c>
      <c r="I403" s="3">
        <v>0</v>
      </c>
      <c r="J403" s="3">
        <v>0</v>
      </c>
      <c r="K403" s="3">
        <v>0</v>
      </c>
      <c r="L403" s="3">
        <v>7</v>
      </c>
      <c r="M403" s="3">
        <v>0</v>
      </c>
      <c r="N403" s="3">
        <v>7</v>
      </c>
      <c r="O403" s="2">
        <v>2.0000000000000001E-4</v>
      </c>
    </row>
    <row r="404" spans="1:15" x14ac:dyDescent="0.25">
      <c r="A404" s="1">
        <v>2020</v>
      </c>
      <c r="B404" s="1" t="s">
        <v>15</v>
      </c>
      <c r="C404" s="1">
        <v>59</v>
      </c>
      <c r="D404" s="1" t="s">
        <v>58</v>
      </c>
      <c r="E404" s="1" t="s">
        <v>27</v>
      </c>
      <c r="F404" s="3">
        <v>0</v>
      </c>
      <c r="G404" s="3">
        <v>0</v>
      </c>
      <c r="H404" s="3">
        <v>0</v>
      </c>
      <c r="I404" s="3">
        <v>0</v>
      </c>
      <c r="J404" s="3">
        <v>0</v>
      </c>
      <c r="K404" s="3">
        <v>0</v>
      </c>
      <c r="L404" s="3">
        <v>0</v>
      </c>
      <c r="M404" s="3">
        <v>0</v>
      </c>
      <c r="N404" s="3">
        <v>0</v>
      </c>
      <c r="O404" s="2">
        <v>0</v>
      </c>
    </row>
    <row r="405" spans="1:15" x14ac:dyDescent="0.25">
      <c r="A405" s="1">
        <v>2020</v>
      </c>
      <c r="B405" s="1" t="s">
        <v>15</v>
      </c>
      <c r="C405" s="1">
        <v>59</v>
      </c>
      <c r="D405" s="1" t="s">
        <v>58</v>
      </c>
      <c r="E405" s="1" t="s">
        <v>28</v>
      </c>
      <c r="F405" s="3">
        <v>0</v>
      </c>
      <c r="G405" s="3">
        <v>0</v>
      </c>
      <c r="H405" s="3">
        <v>0</v>
      </c>
      <c r="I405" s="3">
        <v>0</v>
      </c>
      <c r="J405" s="3">
        <v>0</v>
      </c>
      <c r="K405" s="3">
        <v>0</v>
      </c>
      <c r="L405" s="3">
        <v>0</v>
      </c>
      <c r="M405" s="3">
        <v>0</v>
      </c>
      <c r="N405" s="3">
        <v>0</v>
      </c>
      <c r="O405" s="2">
        <v>0</v>
      </c>
    </row>
    <row r="406" spans="1:15" x14ac:dyDescent="0.25">
      <c r="A406" s="1">
        <v>2020</v>
      </c>
      <c r="B406" s="1" t="s">
        <v>15</v>
      </c>
      <c r="C406" s="1">
        <v>59</v>
      </c>
      <c r="D406" s="1" t="s">
        <v>58</v>
      </c>
      <c r="E406" s="1" t="s">
        <v>29</v>
      </c>
      <c r="F406" s="3">
        <v>0</v>
      </c>
      <c r="G406" s="3">
        <v>0</v>
      </c>
      <c r="H406" s="3">
        <v>0</v>
      </c>
      <c r="I406" s="3">
        <v>0</v>
      </c>
      <c r="J406" s="3">
        <v>0</v>
      </c>
      <c r="K406" s="3">
        <v>0</v>
      </c>
      <c r="L406" s="3">
        <v>0</v>
      </c>
      <c r="M406" s="3">
        <v>0</v>
      </c>
      <c r="N406" s="3">
        <v>0</v>
      </c>
      <c r="O406" s="2">
        <v>0</v>
      </c>
    </row>
    <row r="407" spans="1:15" x14ac:dyDescent="0.25">
      <c r="A407" s="1">
        <v>2020</v>
      </c>
      <c r="B407" s="1" t="s">
        <v>15</v>
      </c>
      <c r="C407" s="1">
        <v>59</v>
      </c>
      <c r="D407" s="1" t="s">
        <v>58</v>
      </c>
      <c r="E407" s="1" t="s">
        <v>30</v>
      </c>
      <c r="F407" s="3">
        <v>0</v>
      </c>
      <c r="G407" s="3">
        <v>0</v>
      </c>
      <c r="H407" s="3">
        <v>0</v>
      </c>
      <c r="I407" s="3">
        <v>0</v>
      </c>
      <c r="J407" s="3">
        <v>0</v>
      </c>
      <c r="K407" s="3">
        <v>0</v>
      </c>
      <c r="L407" s="3">
        <v>0</v>
      </c>
      <c r="M407" s="3">
        <v>0</v>
      </c>
      <c r="N407" s="3">
        <v>0</v>
      </c>
      <c r="O407" s="2">
        <v>0</v>
      </c>
    </row>
    <row r="408" spans="1:15" x14ac:dyDescent="0.25">
      <c r="A408" s="1">
        <v>2020</v>
      </c>
      <c r="B408" s="1" t="s">
        <v>15</v>
      </c>
      <c r="C408" s="1">
        <v>63</v>
      </c>
      <c r="D408" s="1" t="s">
        <v>59</v>
      </c>
      <c r="E408" s="1" t="s">
        <v>17</v>
      </c>
      <c r="F408" s="3">
        <v>0</v>
      </c>
      <c r="G408" s="3">
        <v>0</v>
      </c>
      <c r="H408" s="3">
        <v>0</v>
      </c>
      <c r="I408" s="3">
        <v>0</v>
      </c>
      <c r="J408" s="3">
        <v>0</v>
      </c>
      <c r="K408" s="3">
        <v>0</v>
      </c>
      <c r="L408" s="3">
        <v>0</v>
      </c>
      <c r="M408" s="3">
        <v>0</v>
      </c>
      <c r="N408" s="3">
        <v>0</v>
      </c>
      <c r="O408" s="2">
        <v>0</v>
      </c>
    </row>
    <row r="409" spans="1:15" x14ac:dyDescent="0.25">
      <c r="A409" s="1">
        <v>2020</v>
      </c>
      <c r="B409" s="1" t="s">
        <v>15</v>
      </c>
      <c r="C409" s="1">
        <v>63</v>
      </c>
      <c r="D409" s="1" t="s">
        <v>59</v>
      </c>
      <c r="E409" s="1" t="s">
        <v>18</v>
      </c>
      <c r="F409" s="3">
        <v>24</v>
      </c>
      <c r="G409" s="3">
        <v>0</v>
      </c>
      <c r="H409" s="3">
        <v>24</v>
      </c>
      <c r="I409" s="3">
        <v>0</v>
      </c>
      <c r="J409" s="3">
        <v>0</v>
      </c>
      <c r="K409" s="3">
        <v>0</v>
      </c>
      <c r="L409" s="3">
        <v>24</v>
      </c>
      <c r="M409" s="3">
        <v>0</v>
      </c>
      <c r="N409" s="3">
        <v>24</v>
      </c>
      <c r="O409" s="2">
        <v>4.0000000000000002E-4</v>
      </c>
    </row>
    <row r="410" spans="1:15" x14ac:dyDescent="0.25">
      <c r="A410" s="1">
        <v>2020</v>
      </c>
      <c r="B410" s="1" t="s">
        <v>15</v>
      </c>
      <c r="C410" s="1">
        <v>63</v>
      </c>
      <c r="D410" s="1" t="s">
        <v>59</v>
      </c>
      <c r="E410" s="1" t="s">
        <v>19</v>
      </c>
      <c r="F410" s="3">
        <v>792</v>
      </c>
      <c r="G410" s="3">
        <v>0</v>
      </c>
      <c r="H410" s="3">
        <v>792</v>
      </c>
      <c r="I410" s="3">
        <v>0</v>
      </c>
      <c r="J410" s="3">
        <v>0</v>
      </c>
      <c r="K410" s="3">
        <v>0</v>
      </c>
      <c r="L410" s="3">
        <v>792</v>
      </c>
      <c r="M410" s="3">
        <v>0</v>
      </c>
      <c r="N410" s="3">
        <v>792</v>
      </c>
      <c r="O410" s="2">
        <v>1.3899999999999999E-2</v>
      </c>
    </row>
    <row r="411" spans="1:15" x14ac:dyDescent="0.25">
      <c r="A411" s="1">
        <v>2020</v>
      </c>
      <c r="B411" s="1" t="s">
        <v>15</v>
      </c>
      <c r="C411" s="1">
        <v>63</v>
      </c>
      <c r="D411" s="1" t="s">
        <v>59</v>
      </c>
      <c r="E411" s="1" t="s">
        <v>20</v>
      </c>
      <c r="F411" s="3">
        <v>0</v>
      </c>
      <c r="G411" s="3">
        <v>0</v>
      </c>
      <c r="H411" s="3">
        <v>0</v>
      </c>
      <c r="I411" s="3">
        <v>0</v>
      </c>
      <c r="J411" s="3">
        <v>0</v>
      </c>
      <c r="K411" s="3">
        <v>0</v>
      </c>
      <c r="L411" s="3">
        <v>0</v>
      </c>
      <c r="M411" s="3">
        <v>0</v>
      </c>
      <c r="N411" s="3">
        <v>0</v>
      </c>
      <c r="O411" s="2">
        <v>0</v>
      </c>
    </row>
    <row r="412" spans="1:15" x14ac:dyDescent="0.25">
      <c r="A412" s="1">
        <v>2020</v>
      </c>
      <c r="B412" s="1" t="s">
        <v>15</v>
      </c>
      <c r="C412" s="1">
        <v>63</v>
      </c>
      <c r="D412" s="1" t="s">
        <v>59</v>
      </c>
      <c r="E412" s="1" t="s">
        <v>21</v>
      </c>
      <c r="F412" s="3">
        <v>1012</v>
      </c>
      <c r="G412" s="3">
        <v>48057</v>
      </c>
      <c r="H412" s="3">
        <v>49069</v>
      </c>
      <c r="I412" s="3">
        <v>0</v>
      </c>
      <c r="J412" s="3">
        <v>0</v>
      </c>
      <c r="K412" s="3">
        <v>0</v>
      </c>
      <c r="L412" s="3">
        <v>1012</v>
      </c>
      <c r="M412" s="3">
        <v>48057</v>
      </c>
      <c r="N412" s="3">
        <v>49069</v>
      </c>
      <c r="O412" s="2">
        <v>0.86480000000000001</v>
      </c>
    </row>
    <row r="413" spans="1:15" x14ac:dyDescent="0.25">
      <c r="A413" s="1">
        <v>2020</v>
      </c>
      <c r="B413" s="1" t="s">
        <v>15</v>
      </c>
      <c r="C413" s="1">
        <v>63</v>
      </c>
      <c r="D413" s="1" t="s">
        <v>59</v>
      </c>
      <c r="E413" s="1" t="s">
        <v>22</v>
      </c>
      <c r="F413" s="3">
        <v>570</v>
      </c>
      <c r="G413" s="3">
        <v>0</v>
      </c>
      <c r="H413" s="3">
        <v>570</v>
      </c>
      <c r="I413" s="3">
        <v>0</v>
      </c>
      <c r="J413" s="3">
        <v>0</v>
      </c>
      <c r="K413" s="3">
        <v>0</v>
      </c>
      <c r="L413" s="3">
        <v>570</v>
      </c>
      <c r="M413" s="3">
        <v>0</v>
      </c>
      <c r="N413" s="3">
        <v>570</v>
      </c>
      <c r="O413" s="2">
        <v>0.01</v>
      </c>
    </row>
    <row r="414" spans="1:15" x14ac:dyDescent="0.25">
      <c r="A414" s="1">
        <v>2020</v>
      </c>
      <c r="B414" s="1" t="s">
        <v>15</v>
      </c>
      <c r="C414" s="1">
        <v>63</v>
      </c>
      <c r="D414" s="1" t="s">
        <v>59</v>
      </c>
      <c r="E414" s="1" t="s">
        <v>23</v>
      </c>
      <c r="F414" s="3">
        <v>65</v>
      </c>
      <c r="G414" s="3">
        <v>6198</v>
      </c>
      <c r="H414" s="3">
        <v>6263</v>
      </c>
      <c r="I414" s="3">
        <v>0</v>
      </c>
      <c r="J414" s="3">
        <v>0</v>
      </c>
      <c r="K414" s="3">
        <v>0</v>
      </c>
      <c r="L414" s="3">
        <v>65</v>
      </c>
      <c r="M414" s="3">
        <v>6198</v>
      </c>
      <c r="N414" s="3">
        <v>6262</v>
      </c>
      <c r="O414" s="2">
        <v>0.1104</v>
      </c>
    </row>
    <row r="415" spans="1:15" x14ac:dyDescent="0.25">
      <c r="A415" s="1">
        <v>2020</v>
      </c>
      <c r="B415" s="1" t="s">
        <v>15</v>
      </c>
      <c r="C415" s="1">
        <v>63</v>
      </c>
      <c r="D415" s="1" t="s">
        <v>59</v>
      </c>
      <c r="E415" s="1" t="s">
        <v>24</v>
      </c>
      <c r="F415" s="3">
        <v>0</v>
      </c>
      <c r="G415" s="3">
        <v>0</v>
      </c>
      <c r="H415" s="3">
        <v>0</v>
      </c>
      <c r="I415" s="3">
        <v>0</v>
      </c>
      <c r="J415" s="3">
        <v>0</v>
      </c>
      <c r="K415" s="3">
        <v>0</v>
      </c>
      <c r="L415" s="3">
        <v>0</v>
      </c>
      <c r="M415" s="3">
        <v>0</v>
      </c>
      <c r="N415" s="3">
        <v>0</v>
      </c>
      <c r="O415" s="2">
        <v>0</v>
      </c>
    </row>
    <row r="416" spans="1:15" x14ac:dyDescent="0.25">
      <c r="A416" s="1">
        <v>2020</v>
      </c>
      <c r="B416" s="1" t="s">
        <v>15</v>
      </c>
      <c r="C416" s="1">
        <v>63</v>
      </c>
      <c r="D416" s="1" t="s">
        <v>59</v>
      </c>
      <c r="E416" s="1" t="s">
        <v>25</v>
      </c>
      <c r="F416" s="3">
        <v>16</v>
      </c>
      <c r="G416" s="3">
        <v>0</v>
      </c>
      <c r="H416" s="3">
        <v>16</v>
      </c>
      <c r="I416" s="3">
        <v>0</v>
      </c>
      <c r="J416" s="3">
        <v>0</v>
      </c>
      <c r="K416" s="3">
        <v>0</v>
      </c>
      <c r="L416" s="3">
        <v>16</v>
      </c>
      <c r="M416" s="3">
        <v>0</v>
      </c>
      <c r="N416" s="3">
        <v>16</v>
      </c>
      <c r="O416" s="2">
        <v>2.9999999999999997E-4</v>
      </c>
    </row>
    <row r="417" spans="1:15" x14ac:dyDescent="0.25">
      <c r="A417" s="1">
        <v>2020</v>
      </c>
      <c r="B417" s="1" t="s">
        <v>15</v>
      </c>
      <c r="C417" s="1">
        <v>63</v>
      </c>
      <c r="D417" s="1" t="s">
        <v>59</v>
      </c>
      <c r="E417" s="1" t="s">
        <v>26</v>
      </c>
      <c r="F417" s="3">
        <v>14</v>
      </c>
      <c r="G417" s="3">
        <v>0</v>
      </c>
      <c r="H417" s="3">
        <v>14</v>
      </c>
      <c r="I417" s="3">
        <v>0</v>
      </c>
      <c r="J417" s="3">
        <v>0</v>
      </c>
      <c r="K417" s="3">
        <v>0</v>
      </c>
      <c r="L417" s="3">
        <v>14</v>
      </c>
      <c r="M417" s="3">
        <v>0</v>
      </c>
      <c r="N417" s="3">
        <v>14</v>
      </c>
      <c r="O417" s="2">
        <v>2.0000000000000001E-4</v>
      </c>
    </row>
    <row r="418" spans="1:15" x14ac:dyDescent="0.25">
      <c r="A418" s="1">
        <v>2020</v>
      </c>
      <c r="B418" s="1" t="s">
        <v>15</v>
      </c>
      <c r="C418" s="1">
        <v>63</v>
      </c>
      <c r="D418" s="1" t="s">
        <v>59</v>
      </c>
      <c r="E418" s="1" t="s">
        <v>27</v>
      </c>
      <c r="F418" s="3">
        <v>0</v>
      </c>
      <c r="G418" s="3">
        <v>0</v>
      </c>
      <c r="H418" s="3">
        <v>0</v>
      </c>
      <c r="I418" s="3">
        <v>0</v>
      </c>
      <c r="J418" s="3">
        <v>0</v>
      </c>
      <c r="K418" s="3">
        <v>0</v>
      </c>
      <c r="L418" s="3">
        <v>0</v>
      </c>
      <c r="M418" s="3">
        <v>0</v>
      </c>
      <c r="N418" s="3">
        <v>0</v>
      </c>
      <c r="O418" s="2">
        <v>0</v>
      </c>
    </row>
    <row r="419" spans="1:15" x14ac:dyDescent="0.25">
      <c r="A419" s="1">
        <v>2020</v>
      </c>
      <c r="B419" s="1" t="s">
        <v>15</v>
      </c>
      <c r="C419" s="1">
        <v>63</v>
      </c>
      <c r="D419" s="1" t="s">
        <v>59</v>
      </c>
      <c r="E419" s="1" t="s">
        <v>28</v>
      </c>
      <c r="F419" s="3">
        <v>0</v>
      </c>
      <c r="G419" s="3">
        <v>0</v>
      </c>
      <c r="H419" s="3">
        <v>0</v>
      </c>
      <c r="I419" s="3">
        <v>0</v>
      </c>
      <c r="J419" s="3">
        <v>0</v>
      </c>
      <c r="K419" s="3">
        <v>0</v>
      </c>
      <c r="L419" s="3">
        <v>0</v>
      </c>
      <c r="M419" s="3">
        <v>0</v>
      </c>
      <c r="N419" s="3">
        <v>0</v>
      </c>
      <c r="O419" s="2">
        <v>0</v>
      </c>
    </row>
    <row r="420" spans="1:15" x14ac:dyDescent="0.25">
      <c r="A420" s="1">
        <v>2020</v>
      </c>
      <c r="B420" s="1" t="s">
        <v>15</v>
      </c>
      <c r="C420" s="1">
        <v>63</v>
      </c>
      <c r="D420" s="1" t="s">
        <v>59</v>
      </c>
      <c r="E420" s="1" t="s">
        <v>29</v>
      </c>
      <c r="F420" s="3">
        <v>0</v>
      </c>
      <c r="G420" s="3">
        <v>0</v>
      </c>
      <c r="H420" s="3">
        <v>0</v>
      </c>
      <c r="I420" s="3">
        <v>0</v>
      </c>
      <c r="J420" s="3">
        <v>0</v>
      </c>
      <c r="K420" s="3">
        <v>0</v>
      </c>
      <c r="L420" s="3">
        <v>0</v>
      </c>
      <c r="M420" s="3">
        <v>0</v>
      </c>
      <c r="N420" s="3">
        <v>0</v>
      </c>
      <c r="O420" s="2">
        <v>0</v>
      </c>
    </row>
    <row r="421" spans="1:15" x14ac:dyDescent="0.25">
      <c r="A421" s="1">
        <v>2020</v>
      </c>
      <c r="B421" s="1" t="s">
        <v>15</v>
      </c>
      <c r="C421" s="1">
        <v>63</v>
      </c>
      <c r="D421" s="1" t="s">
        <v>59</v>
      </c>
      <c r="E421" s="1" t="s">
        <v>30</v>
      </c>
      <c r="F421" s="3">
        <v>0</v>
      </c>
      <c r="G421" s="3">
        <v>0</v>
      </c>
      <c r="H421" s="3">
        <v>0</v>
      </c>
      <c r="I421" s="3">
        <v>0</v>
      </c>
      <c r="J421" s="3">
        <v>0</v>
      </c>
      <c r="K421" s="3">
        <v>0</v>
      </c>
      <c r="L421" s="3">
        <v>0</v>
      </c>
      <c r="M421" s="3">
        <v>0</v>
      </c>
      <c r="N421" s="3">
        <v>0</v>
      </c>
      <c r="O421" s="2">
        <v>0</v>
      </c>
    </row>
    <row r="422" spans="1:15" x14ac:dyDescent="0.25">
      <c r="A422" s="1">
        <v>2020</v>
      </c>
      <c r="B422" s="1" t="s">
        <v>15</v>
      </c>
      <c r="C422" s="1">
        <v>64</v>
      </c>
      <c r="D422" s="1" t="s">
        <v>60</v>
      </c>
      <c r="E422" s="1" t="s">
        <v>17</v>
      </c>
      <c r="F422" s="3">
        <v>0</v>
      </c>
      <c r="G422" s="3">
        <v>0</v>
      </c>
      <c r="H422" s="3">
        <v>0</v>
      </c>
      <c r="I422" s="3">
        <v>0</v>
      </c>
      <c r="J422" s="3">
        <v>0</v>
      </c>
      <c r="K422" s="3">
        <v>0</v>
      </c>
      <c r="L422" s="3">
        <v>0</v>
      </c>
      <c r="M422" s="3">
        <v>0</v>
      </c>
      <c r="N422" s="3">
        <v>0</v>
      </c>
      <c r="O422" s="2">
        <v>0</v>
      </c>
    </row>
    <row r="423" spans="1:15" x14ac:dyDescent="0.25">
      <c r="A423" s="1">
        <v>2020</v>
      </c>
      <c r="B423" s="1" t="s">
        <v>15</v>
      </c>
      <c r="C423" s="1">
        <v>64</v>
      </c>
      <c r="D423" s="1" t="s">
        <v>60</v>
      </c>
      <c r="E423" s="1" t="s">
        <v>18</v>
      </c>
      <c r="F423" s="3">
        <v>99</v>
      </c>
      <c r="G423" s="3">
        <v>0</v>
      </c>
      <c r="H423" s="3">
        <v>99</v>
      </c>
      <c r="I423" s="3">
        <v>0</v>
      </c>
      <c r="J423" s="3">
        <v>0</v>
      </c>
      <c r="K423" s="3">
        <v>0</v>
      </c>
      <c r="L423" s="3">
        <v>99</v>
      </c>
      <c r="M423" s="3">
        <v>0</v>
      </c>
      <c r="N423" s="3">
        <v>99</v>
      </c>
      <c r="O423" s="2">
        <v>4.0000000000000002E-4</v>
      </c>
    </row>
    <row r="424" spans="1:15" x14ac:dyDescent="0.25">
      <c r="A424" s="1">
        <v>2020</v>
      </c>
      <c r="B424" s="1" t="s">
        <v>15</v>
      </c>
      <c r="C424" s="1">
        <v>64</v>
      </c>
      <c r="D424" s="1" t="s">
        <v>60</v>
      </c>
      <c r="E424" s="1" t="s">
        <v>19</v>
      </c>
      <c r="F424" s="3">
        <v>3246</v>
      </c>
      <c r="G424" s="3">
        <v>0</v>
      </c>
      <c r="H424" s="3">
        <v>3246</v>
      </c>
      <c r="I424" s="3">
        <v>0</v>
      </c>
      <c r="J424" s="3">
        <v>0</v>
      </c>
      <c r="K424" s="3">
        <v>0</v>
      </c>
      <c r="L424" s="3">
        <v>3246</v>
      </c>
      <c r="M424" s="3">
        <v>0</v>
      </c>
      <c r="N424" s="3">
        <v>3246</v>
      </c>
      <c r="O424" s="2">
        <v>1.3899999999999999E-2</v>
      </c>
    </row>
    <row r="425" spans="1:15" x14ac:dyDescent="0.25">
      <c r="A425" s="1">
        <v>2020</v>
      </c>
      <c r="B425" s="1" t="s">
        <v>15</v>
      </c>
      <c r="C425" s="1">
        <v>64</v>
      </c>
      <c r="D425" s="1" t="s">
        <v>60</v>
      </c>
      <c r="E425" s="1" t="s">
        <v>20</v>
      </c>
      <c r="F425" s="3">
        <v>0</v>
      </c>
      <c r="G425" s="3">
        <v>0</v>
      </c>
      <c r="H425" s="3">
        <v>0</v>
      </c>
      <c r="I425" s="3">
        <v>0</v>
      </c>
      <c r="J425" s="3">
        <v>0</v>
      </c>
      <c r="K425" s="3">
        <v>0</v>
      </c>
      <c r="L425" s="3">
        <v>0</v>
      </c>
      <c r="M425" s="3">
        <v>0</v>
      </c>
      <c r="N425" s="3">
        <v>0</v>
      </c>
      <c r="O425" s="2">
        <v>0</v>
      </c>
    </row>
    <row r="426" spans="1:15" x14ac:dyDescent="0.25">
      <c r="A426" s="1">
        <v>2020</v>
      </c>
      <c r="B426" s="1" t="s">
        <v>15</v>
      </c>
      <c r="C426" s="1">
        <v>64</v>
      </c>
      <c r="D426" s="1" t="s">
        <v>60</v>
      </c>
      <c r="E426" s="1" t="s">
        <v>21</v>
      </c>
      <c r="F426" s="3">
        <v>4149</v>
      </c>
      <c r="G426" s="3">
        <v>197048</v>
      </c>
      <c r="H426" s="3">
        <v>201197</v>
      </c>
      <c r="I426" s="3">
        <v>0</v>
      </c>
      <c r="J426" s="3">
        <v>0</v>
      </c>
      <c r="K426" s="3">
        <v>0</v>
      </c>
      <c r="L426" s="3">
        <v>4149</v>
      </c>
      <c r="M426" s="3">
        <v>197048</v>
      </c>
      <c r="N426" s="3">
        <v>201198</v>
      </c>
      <c r="O426" s="2">
        <v>0.86480000000000001</v>
      </c>
    </row>
    <row r="427" spans="1:15" x14ac:dyDescent="0.25">
      <c r="A427" s="1">
        <v>2020</v>
      </c>
      <c r="B427" s="1" t="s">
        <v>15</v>
      </c>
      <c r="C427" s="1">
        <v>64</v>
      </c>
      <c r="D427" s="1" t="s">
        <v>60</v>
      </c>
      <c r="E427" s="1" t="s">
        <v>22</v>
      </c>
      <c r="F427" s="3">
        <v>2336</v>
      </c>
      <c r="G427" s="3">
        <v>0</v>
      </c>
      <c r="H427" s="3">
        <v>2336</v>
      </c>
      <c r="I427" s="3">
        <v>0</v>
      </c>
      <c r="J427" s="3">
        <v>0</v>
      </c>
      <c r="K427" s="3">
        <v>0</v>
      </c>
      <c r="L427" s="3">
        <v>2336</v>
      </c>
      <c r="M427" s="3">
        <v>0</v>
      </c>
      <c r="N427" s="3">
        <v>2336</v>
      </c>
      <c r="O427" s="2">
        <v>0.01</v>
      </c>
    </row>
    <row r="428" spans="1:15" x14ac:dyDescent="0.25">
      <c r="A428" s="1">
        <v>2020</v>
      </c>
      <c r="B428" s="1" t="s">
        <v>15</v>
      </c>
      <c r="C428" s="1">
        <v>64</v>
      </c>
      <c r="D428" s="1" t="s">
        <v>60</v>
      </c>
      <c r="E428" s="1" t="s">
        <v>23</v>
      </c>
      <c r="F428" s="3">
        <v>266</v>
      </c>
      <c r="G428" s="3">
        <v>25412</v>
      </c>
      <c r="H428" s="3">
        <v>25678</v>
      </c>
      <c r="I428" s="3">
        <v>0</v>
      </c>
      <c r="J428" s="3">
        <v>0</v>
      </c>
      <c r="K428" s="3">
        <v>0</v>
      </c>
      <c r="L428" s="3">
        <v>266</v>
      </c>
      <c r="M428" s="3">
        <v>25412</v>
      </c>
      <c r="N428" s="3">
        <v>25678</v>
      </c>
      <c r="O428" s="2">
        <v>0.1104</v>
      </c>
    </row>
    <row r="429" spans="1:15" x14ac:dyDescent="0.25">
      <c r="A429" s="1">
        <v>2020</v>
      </c>
      <c r="B429" s="1" t="s">
        <v>15</v>
      </c>
      <c r="C429" s="1">
        <v>64</v>
      </c>
      <c r="D429" s="1" t="s">
        <v>60</v>
      </c>
      <c r="E429" s="1" t="s">
        <v>24</v>
      </c>
      <c r="F429" s="3">
        <v>0</v>
      </c>
      <c r="G429" s="3">
        <v>0</v>
      </c>
      <c r="H429" s="3">
        <v>0</v>
      </c>
      <c r="I429" s="3">
        <v>0</v>
      </c>
      <c r="J429" s="3">
        <v>0</v>
      </c>
      <c r="K429" s="3">
        <v>0</v>
      </c>
      <c r="L429" s="3">
        <v>0</v>
      </c>
      <c r="M429" s="3">
        <v>0</v>
      </c>
      <c r="N429" s="3">
        <v>0</v>
      </c>
      <c r="O429" s="2">
        <v>0</v>
      </c>
    </row>
    <row r="430" spans="1:15" x14ac:dyDescent="0.25">
      <c r="A430" s="1">
        <v>2020</v>
      </c>
      <c r="B430" s="1" t="s">
        <v>15</v>
      </c>
      <c r="C430" s="1">
        <v>64</v>
      </c>
      <c r="D430" s="1" t="s">
        <v>60</v>
      </c>
      <c r="E430" s="1" t="s">
        <v>25</v>
      </c>
      <c r="F430" s="3">
        <v>65</v>
      </c>
      <c r="G430" s="3">
        <v>0</v>
      </c>
      <c r="H430" s="3">
        <v>65</v>
      </c>
      <c r="I430" s="3">
        <v>0</v>
      </c>
      <c r="J430" s="3">
        <v>0</v>
      </c>
      <c r="K430" s="3">
        <v>0</v>
      </c>
      <c r="L430" s="3">
        <v>65</v>
      </c>
      <c r="M430" s="3">
        <v>0</v>
      </c>
      <c r="N430" s="3">
        <v>65</v>
      </c>
      <c r="O430" s="2">
        <v>2.9999999999999997E-4</v>
      </c>
    </row>
    <row r="431" spans="1:15" x14ac:dyDescent="0.25">
      <c r="A431" s="1">
        <v>2020</v>
      </c>
      <c r="B431" s="1" t="s">
        <v>15</v>
      </c>
      <c r="C431" s="1">
        <v>64</v>
      </c>
      <c r="D431" s="1" t="s">
        <v>60</v>
      </c>
      <c r="E431" s="1" t="s">
        <v>26</v>
      </c>
      <c r="F431" s="3">
        <v>56</v>
      </c>
      <c r="G431" s="3">
        <v>0</v>
      </c>
      <c r="H431" s="3">
        <v>56</v>
      </c>
      <c r="I431" s="3">
        <v>0</v>
      </c>
      <c r="J431" s="3">
        <v>0</v>
      </c>
      <c r="K431" s="3">
        <v>0</v>
      </c>
      <c r="L431" s="3">
        <v>56</v>
      </c>
      <c r="M431" s="3">
        <v>0</v>
      </c>
      <c r="N431" s="3">
        <v>56</v>
      </c>
      <c r="O431" s="2">
        <v>2.0000000000000001E-4</v>
      </c>
    </row>
    <row r="432" spans="1:15" x14ac:dyDescent="0.25">
      <c r="A432" s="1">
        <v>2020</v>
      </c>
      <c r="B432" s="1" t="s">
        <v>15</v>
      </c>
      <c r="C432" s="1">
        <v>64</v>
      </c>
      <c r="D432" s="1" t="s">
        <v>60</v>
      </c>
      <c r="E432" s="1" t="s">
        <v>27</v>
      </c>
      <c r="F432" s="3">
        <v>0</v>
      </c>
      <c r="G432" s="3">
        <v>0</v>
      </c>
      <c r="H432" s="3">
        <v>0</v>
      </c>
      <c r="I432" s="3">
        <v>0</v>
      </c>
      <c r="J432" s="3">
        <v>0</v>
      </c>
      <c r="K432" s="3">
        <v>0</v>
      </c>
      <c r="L432" s="3">
        <v>0</v>
      </c>
      <c r="M432" s="3">
        <v>0</v>
      </c>
      <c r="N432" s="3">
        <v>0</v>
      </c>
      <c r="O432" s="2">
        <v>0</v>
      </c>
    </row>
    <row r="433" spans="1:15" x14ac:dyDescent="0.25">
      <c r="A433" s="1">
        <v>2020</v>
      </c>
      <c r="B433" s="1" t="s">
        <v>15</v>
      </c>
      <c r="C433" s="1">
        <v>64</v>
      </c>
      <c r="D433" s="1" t="s">
        <v>60</v>
      </c>
      <c r="E433" s="1" t="s">
        <v>28</v>
      </c>
      <c r="F433" s="3">
        <v>0</v>
      </c>
      <c r="G433" s="3">
        <v>0</v>
      </c>
      <c r="H433" s="3">
        <v>0</v>
      </c>
      <c r="I433" s="3">
        <v>0</v>
      </c>
      <c r="J433" s="3">
        <v>0</v>
      </c>
      <c r="K433" s="3">
        <v>0</v>
      </c>
      <c r="L433" s="3">
        <v>0</v>
      </c>
      <c r="M433" s="3">
        <v>0</v>
      </c>
      <c r="N433" s="3">
        <v>0</v>
      </c>
      <c r="O433" s="2">
        <v>0</v>
      </c>
    </row>
    <row r="434" spans="1:15" x14ac:dyDescent="0.25">
      <c r="A434" s="1">
        <v>2020</v>
      </c>
      <c r="B434" s="1" t="s">
        <v>15</v>
      </c>
      <c r="C434" s="1">
        <v>64</v>
      </c>
      <c r="D434" s="1" t="s">
        <v>60</v>
      </c>
      <c r="E434" s="1" t="s">
        <v>29</v>
      </c>
      <c r="F434" s="3">
        <v>2</v>
      </c>
      <c r="G434" s="3">
        <v>0</v>
      </c>
      <c r="H434" s="3">
        <v>2</v>
      </c>
      <c r="I434" s="3">
        <v>0</v>
      </c>
      <c r="J434" s="3">
        <v>0</v>
      </c>
      <c r="K434" s="3">
        <v>0</v>
      </c>
      <c r="L434" s="3">
        <v>2</v>
      </c>
      <c r="M434" s="3">
        <v>0</v>
      </c>
      <c r="N434" s="3">
        <v>2</v>
      </c>
      <c r="O434" s="2">
        <v>0</v>
      </c>
    </row>
    <row r="435" spans="1:15" x14ac:dyDescent="0.25">
      <c r="A435" s="1">
        <v>2020</v>
      </c>
      <c r="B435" s="1" t="s">
        <v>15</v>
      </c>
      <c r="C435" s="1">
        <v>64</v>
      </c>
      <c r="D435" s="1" t="s">
        <v>60</v>
      </c>
      <c r="E435" s="1" t="s">
        <v>30</v>
      </c>
      <c r="F435" s="3">
        <v>0</v>
      </c>
      <c r="G435" s="3">
        <v>0</v>
      </c>
      <c r="H435" s="3">
        <v>0</v>
      </c>
      <c r="I435" s="3">
        <v>0</v>
      </c>
      <c r="J435" s="3">
        <v>0</v>
      </c>
      <c r="K435" s="3">
        <v>0</v>
      </c>
      <c r="L435" s="3">
        <v>0</v>
      </c>
      <c r="M435" s="3">
        <v>0</v>
      </c>
      <c r="N435" s="3">
        <v>0</v>
      </c>
      <c r="O435" s="2">
        <v>0</v>
      </c>
    </row>
    <row r="436" spans="1:15" x14ac:dyDescent="0.25">
      <c r="A436" s="1">
        <v>2020</v>
      </c>
      <c r="B436" s="1" t="s">
        <v>15</v>
      </c>
      <c r="C436" s="1">
        <v>66</v>
      </c>
      <c r="D436" s="1" t="s">
        <v>61</v>
      </c>
      <c r="E436" s="1" t="s">
        <v>17</v>
      </c>
      <c r="F436" s="3">
        <v>0</v>
      </c>
      <c r="G436" s="3">
        <v>0</v>
      </c>
      <c r="H436" s="3">
        <v>0</v>
      </c>
      <c r="I436" s="3">
        <v>0</v>
      </c>
      <c r="J436" s="3">
        <v>0</v>
      </c>
      <c r="K436" s="3">
        <v>0</v>
      </c>
      <c r="L436" s="3">
        <v>0</v>
      </c>
      <c r="M436" s="3">
        <v>0</v>
      </c>
      <c r="N436" s="3">
        <v>0</v>
      </c>
      <c r="O436" s="2">
        <v>0</v>
      </c>
    </row>
    <row r="437" spans="1:15" x14ac:dyDescent="0.25">
      <c r="A437" s="1">
        <v>2020</v>
      </c>
      <c r="B437" s="1" t="s">
        <v>15</v>
      </c>
      <c r="C437" s="1">
        <v>66</v>
      </c>
      <c r="D437" s="1" t="s">
        <v>61</v>
      </c>
      <c r="E437" s="1" t="s">
        <v>18</v>
      </c>
      <c r="F437" s="3">
        <v>28</v>
      </c>
      <c r="G437" s="3">
        <v>0</v>
      </c>
      <c r="H437" s="3">
        <v>28</v>
      </c>
      <c r="I437" s="3">
        <v>0</v>
      </c>
      <c r="J437" s="3">
        <v>0</v>
      </c>
      <c r="K437" s="3">
        <v>0</v>
      </c>
      <c r="L437" s="3">
        <v>28</v>
      </c>
      <c r="M437" s="3">
        <v>0</v>
      </c>
      <c r="N437" s="3">
        <v>28</v>
      </c>
      <c r="O437" s="2">
        <v>4.0000000000000002E-4</v>
      </c>
    </row>
    <row r="438" spans="1:15" x14ac:dyDescent="0.25">
      <c r="A438" s="1">
        <v>2020</v>
      </c>
      <c r="B438" s="1" t="s">
        <v>15</v>
      </c>
      <c r="C438" s="1">
        <v>66</v>
      </c>
      <c r="D438" s="1" t="s">
        <v>61</v>
      </c>
      <c r="E438" s="1" t="s">
        <v>19</v>
      </c>
      <c r="F438" s="3">
        <v>916</v>
      </c>
      <c r="G438" s="3">
        <v>0</v>
      </c>
      <c r="H438" s="3">
        <v>916</v>
      </c>
      <c r="I438" s="3">
        <v>0</v>
      </c>
      <c r="J438" s="3">
        <v>0</v>
      </c>
      <c r="K438" s="3">
        <v>0</v>
      </c>
      <c r="L438" s="3">
        <v>916</v>
      </c>
      <c r="M438" s="3">
        <v>0</v>
      </c>
      <c r="N438" s="3">
        <v>916</v>
      </c>
      <c r="O438" s="2">
        <v>1.3899999999999999E-2</v>
      </c>
    </row>
    <row r="439" spans="1:15" x14ac:dyDescent="0.25">
      <c r="A439" s="1">
        <v>2020</v>
      </c>
      <c r="B439" s="1" t="s">
        <v>15</v>
      </c>
      <c r="C439" s="1">
        <v>66</v>
      </c>
      <c r="D439" s="1" t="s">
        <v>61</v>
      </c>
      <c r="E439" s="1" t="s">
        <v>20</v>
      </c>
      <c r="F439" s="3">
        <v>0</v>
      </c>
      <c r="G439" s="3">
        <v>0</v>
      </c>
      <c r="H439" s="3">
        <v>0</v>
      </c>
      <c r="I439" s="3">
        <v>0</v>
      </c>
      <c r="J439" s="3">
        <v>0</v>
      </c>
      <c r="K439" s="3">
        <v>0</v>
      </c>
      <c r="L439" s="3">
        <v>0</v>
      </c>
      <c r="M439" s="3">
        <v>0</v>
      </c>
      <c r="N439" s="3">
        <v>0</v>
      </c>
      <c r="O439" s="2">
        <v>0</v>
      </c>
    </row>
    <row r="440" spans="1:15" x14ac:dyDescent="0.25">
      <c r="A440" s="1">
        <v>2020</v>
      </c>
      <c r="B440" s="1" t="s">
        <v>15</v>
      </c>
      <c r="C440" s="1">
        <v>66</v>
      </c>
      <c r="D440" s="1" t="s">
        <v>61</v>
      </c>
      <c r="E440" s="1" t="s">
        <v>21</v>
      </c>
      <c r="F440" s="3">
        <v>1171</v>
      </c>
      <c r="G440" s="3">
        <v>55609</v>
      </c>
      <c r="H440" s="3">
        <v>56780</v>
      </c>
      <c r="I440" s="3">
        <v>0</v>
      </c>
      <c r="J440" s="3">
        <v>0</v>
      </c>
      <c r="K440" s="3">
        <v>0</v>
      </c>
      <c r="L440" s="3">
        <v>1171</v>
      </c>
      <c r="M440" s="3">
        <v>55609</v>
      </c>
      <c r="N440" s="3">
        <v>56780</v>
      </c>
      <c r="O440" s="2">
        <v>0.86480000000000001</v>
      </c>
    </row>
    <row r="441" spans="1:15" x14ac:dyDescent="0.25">
      <c r="A441" s="1">
        <v>2020</v>
      </c>
      <c r="B441" s="1" t="s">
        <v>15</v>
      </c>
      <c r="C441" s="1">
        <v>66</v>
      </c>
      <c r="D441" s="1" t="s">
        <v>61</v>
      </c>
      <c r="E441" s="1" t="s">
        <v>22</v>
      </c>
      <c r="F441" s="3">
        <v>659</v>
      </c>
      <c r="G441" s="3">
        <v>0</v>
      </c>
      <c r="H441" s="3">
        <v>659</v>
      </c>
      <c r="I441" s="3">
        <v>0</v>
      </c>
      <c r="J441" s="3">
        <v>0</v>
      </c>
      <c r="K441" s="3">
        <v>0</v>
      </c>
      <c r="L441" s="3">
        <v>659</v>
      </c>
      <c r="M441" s="3">
        <v>0</v>
      </c>
      <c r="N441" s="3">
        <v>659</v>
      </c>
      <c r="O441" s="2">
        <v>0.01</v>
      </c>
    </row>
    <row r="442" spans="1:15" x14ac:dyDescent="0.25">
      <c r="A442" s="1">
        <v>2020</v>
      </c>
      <c r="B442" s="1" t="s">
        <v>15</v>
      </c>
      <c r="C442" s="1">
        <v>66</v>
      </c>
      <c r="D442" s="1" t="s">
        <v>61</v>
      </c>
      <c r="E442" s="1" t="s">
        <v>23</v>
      </c>
      <c r="F442" s="3">
        <v>75</v>
      </c>
      <c r="G442" s="3">
        <v>7172</v>
      </c>
      <c r="H442" s="3">
        <v>7247</v>
      </c>
      <c r="I442" s="3">
        <v>0</v>
      </c>
      <c r="J442" s="3">
        <v>0</v>
      </c>
      <c r="K442" s="3">
        <v>0</v>
      </c>
      <c r="L442" s="3">
        <v>75</v>
      </c>
      <c r="M442" s="3">
        <v>7172</v>
      </c>
      <c r="N442" s="3">
        <v>7247</v>
      </c>
      <c r="O442" s="2">
        <v>0.1104</v>
      </c>
    </row>
    <row r="443" spans="1:15" x14ac:dyDescent="0.25">
      <c r="A443" s="1">
        <v>2020</v>
      </c>
      <c r="B443" s="1" t="s">
        <v>15</v>
      </c>
      <c r="C443" s="1">
        <v>66</v>
      </c>
      <c r="D443" s="1" t="s">
        <v>61</v>
      </c>
      <c r="E443" s="1" t="s">
        <v>24</v>
      </c>
      <c r="F443" s="3">
        <v>0</v>
      </c>
      <c r="G443" s="3">
        <v>0</v>
      </c>
      <c r="H443" s="3">
        <v>0</v>
      </c>
      <c r="I443" s="3">
        <v>0</v>
      </c>
      <c r="J443" s="3">
        <v>0</v>
      </c>
      <c r="K443" s="3">
        <v>0</v>
      </c>
      <c r="L443" s="3">
        <v>0</v>
      </c>
      <c r="M443" s="3">
        <v>0</v>
      </c>
      <c r="N443" s="3">
        <v>0</v>
      </c>
      <c r="O443" s="2">
        <v>0</v>
      </c>
    </row>
    <row r="444" spans="1:15" x14ac:dyDescent="0.25">
      <c r="A444" s="1">
        <v>2020</v>
      </c>
      <c r="B444" s="1" t="s">
        <v>15</v>
      </c>
      <c r="C444" s="1">
        <v>66</v>
      </c>
      <c r="D444" s="1" t="s">
        <v>61</v>
      </c>
      <c r="E444" s="1" t="s">
        <v>25</v>
      </c>
      <c r="F444" s="3">
        <v>18</v>
      </c>
      <c r="G444" s="3">
        <v>0</v>
      </c>
      <c r="H444" s="3">
        <v>18</v>
      </c>
      <c r="I444" s="3">
        <v>0</v>
      </c>
      <c r="J444" s="3">
        <v>0</v>
      </c>
      <c r="K444" s="3">
        <v>0</v>
      </c>
      <c r="L444" s="3">
        <v>18</v>
      </c>
      <c r="M444" s="3">
        <v>0</v>
      </c>
      <c r="N444" s="3">
        <v>18</v>
      </c>
      <c r="O444" s="2">
        <v>2.9999999999999997E-4</v>
      </c>
    </row>
    <row r="445" spans="1:15" x14ac:dyDescent="0.25">
      <c r="A445" s="1">
        <v>2020</v>
      </c>
      <c r="B445" s="1" t="s">
        <v>15</v>
      </c>
      <c r="C445" s="1">
        <v>66</v>
      </c>
      <c r="D445" s="1" t="s">
        <v>61</v>
      </c>
      <c r="E445" s="1" t="s">
        <v>26</v>
      </c>
      <c r="F445" s="3">
        <v>16</v>
      </c>
      <c r="G445" s="3">
        <v>0</v>
      </c>
      <c r="H445" s="3">
        <v>16</v>
      </c>
      <c r="I445" s="3">
        <v>0</v>
      </c>
      <c r="J445" s="3">
        <v>0</v>
      </c>
      <c r="K445" s="3">
        <v>0</v>
      </c>
      <c r="L445" s="3">
        <v>16</v>
      </c>
      <c r="M445" s="3">
        <v>0</v>
      </c>
      <c r="N445" s="3">
        <v>16</v>
      </c>
      <c r="O445" s="2">
        <v>2.0000000000000001E-4</v>
      </c>
    </row>
    <row r="446" spans="1:15" x14ac:dyDescent="0.25">
      <c r="A446" s="1">
        <v>2020</v>
      </c>
      <c r="B446" s="1" t="s">
        <v>15</v>
      </c>
      <c r="C446" s="1">
        <v>66</v>
      </c>
      <c r="D446" s="1" t="s">
        <v>61</v>
      </c>
      <c r="E446" s="1" t="s">
        <v>27</v>
      </c>
      <c r="F446" s="3">
        <v>0</v>
      </c>
      <c r="G446" s="3">
        <v>0</v>
      </c>
      <c r="H446" s="3">
        <v>0</v>
      </c>
      <c r="I446" s="3">
        <v>0</v>
      </c>
      <c r="J446" s="3">
        <v>0</v>
      </c>
      <c r="K446" s="3">
        <v>0</v>
      </c>
      <c r="L446" s="3">
        <v>0</v>
      </c>
      <c r="M446" s="3">
        <v>0</v>
      </c>
      <c r="N446" s="3">
        <v>0</v>
      </c>
      <c r="O446" s="2">
        <v>0</v>
      </c>
    </row>
    <row r="447" spans="1:15" x14ac:dyDescent="0.25">
      <c r="A447" s="1">
        <v>2020</v>
      </c>
      <c r="B447" s="1" t="s">
        <v>15</v>
      </c>
      <c r="C447" s="1">
        <v>66</v>
      </c>
      <c r="D447" s="1" t="s">
        <v>61</v>
      </c>
      <c r="E447" s="1" t="s">
        <v>28</v>
      </c>
      <c r="F447" s="3">
        <v>0</v>
      </c>
      <c r="G447" s="3">
        <v>0</v>
      </c>
      <c r="H447" s="3">
        <v>0</v>
      </c>
      <c r="I447" s="3">
        <v>0</v>
      </c>
      <c r="J447" s="3">
        <v>0</v>
      </c>
      <c r="K447" s="3">
        <v>0</v>
      </c>
      <c r="L447" s="3">
        <v>0</v>
      </c>
      <c r="M447" s="3">
        <v>0</v>
      </c>
      <c r="N447" s="3">
        <v>0</v>
      </c>
      <c r="O447" s="2">
        <v>0</v>
      </c>
    </row>
    <row r="448" spans="1:15" x14ac:dyDescent="0.25">
      <c r="A448" s="1">
        <v>2020</v>
      </c>
      <c r="B448" s="1" t="s">
        <v>15</v>
      </c>
      <c r="C448" s="1">
        <v>66</v>
      </c>
      <c r="D448" s="1" t="s">
        <v>61</v>
      </c>
      <c r="E448" s="1" t="s">
        <v>29</v>
      </c>
      <c r="F448" s="3">
        <v>1</v>
      </c>
      <c r="G448" s="3">
        <v>0</v>
      </c>
      <c r="H448" s="3">
        <v>1</v>
      </c>
      <c r="I448" s="3">
        <v>0</v>
      </c>
      <c r="J448" s="3">
        <v>0</v>
      </c>
      <c r="K448" s="3">
        <v>0</v>
      </c>
      <c r="L448" s="3">
        <v>1</v>
      </c>
      <c r="M448" s="3">
        <v>0</v>
      </c>
      <c r="N448" s="3">
        <v>1</v>
      </c>
      <c r="O448" s="2">
        <v>0</v>
      </c>
    </row>
    <row r="449" spans="1:15" x14ac:dyDescent="0.25">
      <c r="A449" s="1">
        <v>2020</v>
      </c>
      <c r="B449" s="1" t="s">
        <v>15</v>
      </c>
      <c r="C449" s="1">
        <v>66</v>
      </c>
      <c r="D449" s="1" t="s">
        <v>61</v>
      </c>
      <c r="E449" s="1" t="s">
        <v>30</v>
      </c>
      <c r="F449" s="3">
        <v>0</v>
      </c>
      <c r="G449" s="3">
        <v>0</v>
      </c>
      <c r="H449" s="3">
        <v>0</v>
      </c>
      <c r="I449" s="3">
        <v>0</v>
      </c>
      <c r="J449" s="3">
        <v>0</v>
      </c>
      <c r="K449" s="3">
        <v>0</v>
      </c>
      <c r="L449" s="3">
        <v>0</v>
      </c>
      <c r="M449" s="3">
        <v>0</v>
      </c>
      <c r="N449" s="3">
        <v>0</v>
      </c>
      <c r="O449" s="2">
        <v>0</v>
      </c>
    </row>
    <row r="450" spans="1:15" x14ac:dyDescent="0.25">
      <c r="A450" s="1">
        <v>2020</v>
      </c>
      <c r="B450" s="1" t="s">
        <v>15</v>
      </c>
      <c r="C450" s="1">
        <v>69</v>
      </c>
      <c r="D450" s="1" t="s">
        <v>62</v>
      </c>
      <c r="E450" s="1" t="s">
        <v>17</v>
      </c>
      <c r="F450" s="3">
        <v>0</v>
      </c>
      <c r="G450" s="3">
        <v>0</v>
      </c>
      <c r="H450" s="3">
        <v>0</v>
      </c>
      <c r="I450" s="3">
        <v>0</v>
      </c>
      <c r="J450" s="3">
        <v>0</v>
      </c>
      <c r="K450" s="3">
        <v>0</v>
      </c>
      <c r="L450" s="3">
        <v>0</v>
      </c>
      <c r="M450" s="3">
        <v>0</v>
      </c>
      <c r="N450" s="3">
        <v>0</v>
      </c>
      <c r="O450" s="2">
        <v>0</v>
      </c>
    </row>
    <row r="451" spans="1:15" x14ac:dyDescent="0.25">
      <c r="A451" s="1">
        <v>2020</v>
      </c>
      <c r="B451" s="1" t="s">
        <v>15</v>
      </c>
      <c r="C451" s="1">
        <v>69</v>
      </c>
      <c r="D451" s="1" t="s">
        <v>62</v>
      </c>
      <c r="E451" s="1" t="s">
        <v>18</v>
      </c>
      <c r="F451" s="3">
        <v>0</v>
      </c>
      <c r="G451" s="3">
        <v>0</v>
      </c>
      <c r="H451" s="3">
        <v>0</v>
      </c>
      <c r="I451" s="3">
        <v>0</v>
      </c>
      <c r="J451" s="3">
        <v>0</v>
      </c>
      <c r="K451" s="3">
        <v>0</v>
      </c>
      <c r="L451" s="3">
        <v>0</v>
      </c>
      <c r="M451" s="3">
        <v>0</v>
      </c>
      <c r="N451" s="3">
        <v>0</v>
      </c>
      <c r="O451" s="2">
        <v>4.0000000000000002E-4</v>
      </c>
    </row>
    <row r="452" spans="1:15" x14ac:dyDescent="0.25">
      <c r="A452" s="1">
        <v>2020</v>
      </c>
      <c r="B452" s="1" t="s">
        <v>15</v>
      </c>
      <c r="C452" s="1">
        <v>69</v>
      </c>
      <c r="D452" s="1" t="s">
        <v>62</v>
      </c>
      <c r="E452" s="1" t="s">
        <v>19</v>
      </c>
      <c r="F452" s="3">
        <v>2</v>
      </c>
      <c r="G452" s="3">
        <v>0</v>
      </c>
      <c r="H452" s="3">
        <v>2</v>
      </c>
      <c r="I452" s="3">
        <v>0</v>
      </c>
      <c r="J452" s="3">
        <v>0</v>
      </c>
      <c r="K452" s="3">
        <v>0</v>
      </c>
      <c r="L452" s="3">
        <v>2</v>
      </c>
      <c r="M452" s="3">
        <v>0</v>
      </c>
      <c r="N452" s="3">
        <v>2</v>
      </c>
      <c r="O452" s="2">
        <v>1.3899999999999999E-2</v>
      </c>
    </row>
    <row r="453" spans="1:15" x14ac:dyDescent="0.25">
      <c r="A453" s="1">
        <v>2020</v>
      </c>
      <c r="B453" s="1" t="s">
        <v>15</v>
      </c>
      <c r="C453" s="1">
        <v>69</v>
      </c>
      <c r="D453" s="1" t="s">
        <v>62</v>
      </c>
      <c r="E453" s="1" t="s">
        <v>20</v>
      </c>
      <c r="F453" s="3">
        <v>0</v>
      </c>
      <c r="G453" s="3">
        <v>0</v>
      </c>
      <c r="H453" s="3">
        <v>0</v>
      </c>
      <c r="I453" s="3">
        <v>0</v>
      </c>
      <c r="J453" s="3">
        <v>0</v>
      </c>
      <c r="K453" s="3">
        <v>0</v>
      </c>
      <c r="L453" s="3">
        <v>0</v>
      </c>
      <c r="M453" s="3">
        <v>0</v>
      </c>
      <c r="N453" s="3">
        <v>0</v>
      </c>
      <c r="O453" s="2">
        <v>0</v>
      </c>
    </row>
    <row r="454" spans="1:15" x14ac:dyDescent="0.25">
      <c r="A454" s="1">
        <v>2020</v>
      </c>
      <c r="B454" s="1" t="s">
        <v>15</v>
      </c>
      <c r="C454" s="1">
        <v>69</v>
      </c>
      <c r="D454" s="1" t="s">
        <v>62</v>
      </c>
      <c r="E454" s="1" t="s">
        <v>21</v>
      </c>
      <c r="F454" s="3">
        <v>2</v>
      </c>
      <c r="G454" s="3">
        <v>104</v>
      </c>
      <c r="H454" s="3">
        <v>106</v>
      </c>
      <c r="I454" s="3">
        <v>0</v>
      </c>
      <c r="J454" s="3">
        <v>0</v>
      </c>
      <c r="K454" s="3">
        <v>0</v>
      </c>
      <c r="L454" s="3">
        <v>2</v>
      </c>
      <c r="M454" s="3">
        <v>104</v>
      </c>
      <c r="N454" s="3">
        <v>106</v>
      </c>
      <c r="O454" s="2">
        <v>0.86480000000000001</v>
      </c>
    </row>
    <row r="455" spans="1:15" x14ac:dyDescent="0.25">
      <c r="A455" s="1">
        <v>2020</v>
      </c>
      <c r="B455" s="1" t="s">
        <v>15</v>
      </c>
      <c r="C455" s="1">
        <v>69</v>
      </c>
      <c r="D455" s="1" t="s">
        <v>62</v>
      </c>
      <c r="E455" s="1" t="s">
        <v>22</v>
      </c>
      <c r="F455" s="3">
        <v>1</v>
      </c>
      <c r="G455" s="3">
        <v>0</v>
      </c>
      <c r="H455" s="3">
        <v>1</v>
      </c>
      <c r="I455" s="3">
        <v>0</v>
      </c>
      <c r="J455" s="3">
        <v>0</v>
      </c>
      <c r="K455" s="3">
        <v>0</v>
      </c>
      <c r="L455" s="3">
        <v>1</v>
      </c>
      <c r="M455" s="3">
        <v>0</v>
      </c>
      <c r="N455" s="3">
        <v>1</v>
      </c>
      <c r="O455" s="2">
        <v>0.01</v>
      </c>
    </row>
    <row r="456" spans="1:15" x14ac:dyDescent="0.25">
      <c r="A456" s="1">
        <v>2020</v>
      </c>
      <c r="B456" s="1" t="s">
        <v>15</v>
      </c>
      <c r="C456" s="1">
        <v>69</v>
      </c>
      <c r="D456" s="1" t="s">
        <v>62</v>
      </c>
      <c r="E456" s="1" t="s">
        <v>23</v>
      </c>
      <c r="F456" s="3">
        <v>0</v>
      </c>
      <c r="G456" s="3">
        <v>13</v>
      </c>
      <c r="H456" s="3">
        <v>13</v>
      </c>
      <c r="I456" s="3">
        <v>0</v>
      </c>
      <c r="J456" s="3">
        <v>0</v>
      </c>
      <c r="K456" s="3">
        <v>0</v>
      </c>
      <c r="L456" s="3">
        <v>0</v>
      </c>
      <c r="M456" s="3">
        <v>13</v>
      </c>
      <c r="N456" s="3">
        <v>14</v>
      </c>
      <c r="O456" s="2">
        <v>0.1104</v>
      </c>
    </row>
    <row r="457" spans="1:15" x14ac:dyDescent="0.25">
      <c r="A457" s="1">
        <v>2020</v>
      </c>
      <c r="B457" s="1" t="s">
        <v>15</v>
      </c>
      <c r="C457" s="1">
        <v>69</v>
      </c>
      <c r="D457" s="1" t="s">
        <v>62</v>
      </c>
      <c r="E457" s="1" t="s">
        <v>24</v>
      </c>
      <c r="F457" s="3">
        <v>0</v>
      </c>
      <c r="G457" s="3">
        <v>0</v>
      </c>
      <c r="H457" s="3">
        <v>0</v>
      </c>
      <c r="I457" s="3">
        <v>0</v>
      </c>
      <c r="J457" s="3">
        <v>0</v>
      </c>
      <c r="K457" s="3">
        <v>0</v>
      </c>
      <c r="L457" s="3">
        <v>0</v>
      </c>
      <c r="M457" s="3">
        <v>0</v>
      </c>
      <c r="N457" s="3">
        <v>0</v>
      </c>
      <c r="O457" s="2">
        <v>0</v>
      </c>
    </row>
    <row r="458" spans="1:15" x14ac:dyDescent="0.25">
      <c r="A458" s="1">
        <v>2020</v>
      </c>
      <c r="B458" s="1" t="s">
        <v>15</v>
      </c>
      <c r="C458" s="1">
        <v>69</v>
      </c>
      <c r="D458" s="1" t="s">
        <v>62</v>
      </c>
      <c r="E458" s="1" t="s">
        <v>25</v>
      </c>
      <c r="F458" s="3">
        <v>0</v>
      </c>
      <c r="G458" s="3">
        <v>0</v>
      </c>
      <c r="H458" s="3">
        <v>0</v>
      </c>
      <c r="I458" s="3">
        <v>0</v>
      </c>
      <c r="J458" s="3">
        <v>0</v>
      </c>
      <c r="K458" s="3">
        <v>0</v>
      </c>
      <c r="L458" s="3">
        <v>0</v>
      </c>
      <c r="M458" s="3">
        <v>0</v>
      </c>
      <c r="N458" s="3">
        <v>0</v>
      </c>
      <c r="O458" s="2">
        <v>2.9999999999999997E-4</v>
      </c>
    </row>
    <row r="459" spans="1:15" x14ac:dyDescent="0.25">
      <c r="A459" s="1">
        <v>2020</v>
      </c>
      <c r="B459" s="1" t="s">
        <v>15</v>
      </c>
      <c r="C459" s="1">
        <v>69</v>
      </c>
      <c r="D459" s="1" t="s">
        <v>62</v>
      </c>
      <c r="E459" s="1" t="s">
        <v>26</v>
      </c>
      <c r="F459" s="3">
        <v>0</v>
      </c>
      <c r="G459" s="3">
        <v>0</v>
      </c>
      <c r="H459" s="3">
        <v>0</v>
      </c>
      <c r="I459" s="3">
        <v>0</v>
      </c>
      <c r="J459" s="3">
        <v>0</v>
      </c>
      <c r="K459" s="3">
        <v>0</v>
      </c>
      <c r="L459" s="3">
        <v>0</v>
      </c>
      <c r="M459" s="3">
        <v>0</v>
      </c>
      <c r="N459" s="3">
        <v>0</v>
      </c>
      <c r="O459" s="2">
        <v>2.0000000000000001E-4</v>
      </c>
    </row>
    <row r="460" spans="1:15" x14ac:dyDescent="0.25">
      <c r="A460" s="1">
        <v>2020</v>
      </c>
      <c r="B460" s="1" t="s">
        <v>15</v>
      </c>
      <c r="C460" s="1">
        <v>69</v>
      </c>
      <c r="D460" s="1" t="s">
        <v>62</v>
      </c>
      <c r="E460" s="1" t="s">
        <v>27</v>
      </c>
      <c r="F460" s="3">
        <v>0</v>
      </c>
      <c r="G460" s="3">
        <v>0</v>
      </c>
      <c r="H460" s="3">
        <v>0</v>
      </c>
      <c r="I460" s="3">
        <v>0</v>
      </c>
      <c r="J460" s="3">
        <v>0</v>
      </c>
      <c r="K460" s="3">
        <v>0</v>
      </c>
      <c r="L460" s="3">
        <v>0</v>
      </c>
      <c r="M460" s="3">
        <v>0</v>
      </c>
      <c r="N460" s="3">
        <v>0</v>
      </c>
      <c r="O460" s="2">
        <v>0</v>
      </c>
    </row>
    <row r="461" spans="1:15" x14ac:dyDescent="0.25">
      <c r="A461" s="1">
        <v>2020</v>
      </c>
      <c r="B461" s="1" t="s">
        <v>15</v>
      </c>
      <c r="C461" s="1">
        <v>69</v>
      </c>
      <c r="D461" s="1" t="s">
        <v>62</v>
      </c>
      <c r="E461" s="1" t="s">
        <v>28</v>
      </c>
      <c r="F461" s="3">
        <v>0</v>
      </c>
      <c r="G461" s="3">
        <v>0</v>
      </c>
      <c r="H461" s="3">
        <v>0</v>
      </c>
      <c r="I461" s="3">
        <v>0</v>
      </c>
      <c r="J461" s="3">
        <v>0</v>
      </c>
      <c r="K461" s="3">
        <v>0</v>
      </c>
      <c r="L461" s="3">
        <v>0</v>
      </c>
      <c r="M461" s="3">
        <v>0</v>
      </c>
      <c r="N461" s="3">
        <v>0</v>
      </c>
      <c r="O461" s="2">
        <v>0</v>
      </c>
    </row>
    <row r="462" spans="1:15" x14ac:dyDescent="0.25">
      <c r="A462" s="1">
        <v>2020</v>
      </c>
      <c r="B462" s="1" t="s">
        <v>15</v>
      </c>
      <c r="C462" s="1">
        <v>69</v>
      </c>
      <c r="D462" s="1" t="s">
        <v>62</v>
      </c>
      <c r="E462" s="1" t="s">
        <v>29</v>
      </c>
      <c r="F462" s="3">
        <v>0</v>
      </c>
      <c r="G462" s="3">
        <v>0</v>
      </c>
      <c r="H462" s="3">
        <v>0</v>
      </c>
      <c r="I462" s="3">
        <v>0</v>
      </c>
      <c r="J462" s="3">
        <v>0</v>
      </c>
      <c r="K462" s="3">
        <v>0</v>
      </c>
      <c r="L462" s="3">
        <v>0</v>
      </c>
      <c r="M462" s="3">
        <v>0</v>
      </c>
      <c r="N462" s="3">
        <v>0</v>
      </c>
      <c r="O462" s="2">
        <v>0</v>
      </c>
    </row>
    <row r="463" spans="1:15" x14ac:dyDescent="0.25">
      <c r="A463" s="1">
        <v>2020</v>
      </c>
      <c r="B463" s="1" t="s">
        <v>15</v>
      </c>
      <c r="C463" s="1">
        <v>69</v>
      </c>
      <c r="D463" s="1" t="s">
        <v>62</v>
      </c>
      <c r="E463" s="1" t="s">
        <v>30</v>
      </c>
      <c r="F463" s="3">
        <v>0</v>
      </c>
      <c r="G463" s="3">
        <v>0</v>
      </c>
      <c r="H463" s="3">
        <v>0</v>
      </c>
      <c r="I463" s="3">
        <v>0</v>
      </c>
      <c r="J463" s="3">
        <v>0</v>
      </c>
      <c r="K463" s="3">
        <v>0</v>
      </c>
      <c r="L463" s="3">
        <v>0</v>
      </c>
      <c r="M463" s="3">
        <v>0</v>
      </c>
      <c r="N463" s="3">
        <v>0</v>
      </c>
      <c r="O463" s="2">
        <v>0</v>
      </c>
    </row>
    <row r="464" spans="1:15" x14ac:dyDescent="0.25">
      <c r="A464" s="1">
        <v>2020</v>
      </c>
      <c r="B464" s="1" t="s">
        <v>15</v>
      </c>
      <c r="C464" s="1">
        <v>71</v>
      </c>
      <c r="D464" s="1" t="s">
        <v>63</v>
      </c>
      <c r="E464" s="1" t="s">
        <v>17</v>
      </c>
      <c r="F464" s="3">
        <v>0</v>
      </c>
      <c r="G464" s="3">
        <v>0</v>
      </c>
      <c r="H464" s="3">
        <v>0</v>
      </c>
      <c r="I464" s="3">
        <v>0</v>
      </c>
      <c r="J464" s="3">
        <v>0</v>
      </c>
      <c r="K464" s="3">
        <v>0</v>
      </c>
      <c r="L464" s="3">
        <v>0</v>
      </c>
      <c r="M464" s="3">
        <v>0</v>
      </c>
      <c r="N464" s="3">
        <v>0</v>
      </c>
      <c r="O464" s="2">
        <v>0</v>
      </c>
    </row>
    <row r="465" spans="1:15" x14ac:dyDescent="0.25">
      <c r="A465" s="1">
        <v>2020</v>
      </c>
      <c r="B465" s="1" t="s">
        <v>15</v>
      </c>
      <c r="C465" s="1">
        <v>71</v>
      </c>
      <c r="D465" s="1" t="s">
        <v>63</v>
      </c>
      <c r="E465" s="1" t="s">
        <v>18</v>
      </c>
      <c r="F465" s="3">
        <v>39</v>
      </c>
      <c r="G465" s="3">
        <v>0</v>
      </c>
      <c r="H465" s="3">
        <v>39</v>
      </c>
      <c r="I465" s="3">
        <v>0</v>
      </c>
      <c r="J465" s="3">
        <v>0</v>
      </c>
      <c r="K465" s="3">
        <v>0</v>
      </c>
      <c r="L465" s="3">
        <v>39</v>
      </c>
      <c r="M465" s="3">
        <v>0</v>
      </c>
      <c r="N465" s="3">
        <v>39</v>
      </c>
      <c r="O465" s="2">
        <v>4.0000000000000002E-4</v>
      </c>
    </row>
    <row r="466" spans="1:15" x14ac:dyDescent="0.25">
      <c r="A466" s="1">
        <v>2020</v>
      </c>
      <c r="B466" s="1" t="s">
        <v>15</v>
      </c>
      <c r="C466" s="1">
        <v>71</v>
      </c>
      <c r="D466" s="1" t="s">
        <v>63</v>
      </c>
      <c r="E466" s="1" t="s">
        <v>19</v>
      </c>
      <c r="F466" s="3">
        <v>1267</v>
      </c>
      <c r="G466" s="3">
        <v>0</v>
      </c>
      <c r="H466" s="3">
        <v>1267</v>
      </c>
      <c r="I466" s="3">
        <v>0</v>
      </c>
      <c r="J466" s="3">
        <v>0</v>
      </c>
      <c r="K466" s="3">
        <v>0</v>
      </c>
      <c r="L466" s="3">
        <v>1267</v>
      </c>
      <c r="M466" s="3">
        <v>0</v>
      </c>
      <c r="N466" s="3">
        <v>1267</v>
      </c>
      <c r="O466" s="2">
        <v>1.3899999999999999E-2</v>
      </c>
    </row>
    <row r="467" spans="1:15" x14ac:dyDescent="0.25">
      <c r="A467" s="1">
        <v>2020</v>
      </c>
      <c r="B467" s="1" t="s">
        <v>15</v>
      </c>
      <c r="C467" s="1">
        <v>71</v>
      </c>
      <c r="D467" s="1" t="s">
        <v>63</v>
      </c>
      <c r="E467" s="1" t="s">
        <v>20</v>
      </c>
      <c r="F467" s="3">
        <v>0</v>
      </c>
      <c r="G467" s="3">
        <v>0</v>
      </c>
      <c r="H467" s="3">
        <v>0</v>
      </c>
      <c r="I467" s="3">
        <v>0</v>
      </c>
      <c r="J467" s="3">
        <v>0</v>
      </c>
      <c r="K467" s="3">
        <v>0</v>
      </c>
      <c r="L467" s="3">
        <v>0</v>
      </c>
      <c r="M467" s="3">
        <v>0</v>
      </c>
      <c r="N467" s="3">
        <v>0</v>
      </c>
      <c r="O467" s="2">
        <v>0</v>
      </c>
    </row>
    <row r="468" spans="1:15" x14ac:dyDescent="0.25">
      <c r="A468" s="1">
        <v>2020</v>
      </c>
      <c r="B468" s="1" t="s">
        <v>15</v>
      </c>
      <c r="C468" s="1">
        <v>71</v>
      </c>
      <c r="D468" s="1" t="s">
        <v>63</v>
      </c>
      <c r="E468" s="1" t="s">
        <v>21</v>
      </c>
      <c r="F468" s="3">
        <v>1619</v>
      </c>
      <c r="G468" s="3">
        <v>76896</v>
      </c>
      <c r="H468" s="3">
        <v>78515</v>
      </c>
      <c r="I468" s="3">
        <v>0</v>
      </c>
      <c r="J468" s="3">
        <v>0</v>
      </c>
      <c r="K468" s="3">
        <v>0</v>
      </c>
      <c r="L468" s="3">
        <v>1619</v>
      </c>
      <c r="M468" s="3">
        <v>76896</v>
      </c>
      <c r="N468" s="3">
        <v>78515</v>
      </c>
      <c r="O468" s="2">
        <v>0.86480000000000001</v>
      </c>
    </row>
    <row r="469" spans="1:15" x14ac:dyDescent="0.25">
      <c r="A469" s="1">
        <v>2020</v>
      </c>
      <c r="B469" s="1" t="s">
        <v>15</v>
      </c>
      <c r="C469" s="1">
        <v>71</v>
      </c>
      <c r="D469" s="1" t="s">
        <v>63</v>
      </c>
      <c r="E469" s="1" t="s">
        <v>22</v>
      </c>
      <c r="F469" s="3">
        <v>912</v>
      </c>
      <c r="G469" s="3">
        <v>0</v>
      </c>
      <c r="H469" s="3">
        <v>912</v>
      </c>
      <c r="I469" s="3">
        <v>0</v>
      </c>
      <c r="J469" s="3">
        <v>0</v>
      </c>
      <c r="K469" s="3">
        <v>0</v>
      </c>
      <c r="L469" s="3">
        <v>912</v>
      </c>
      <c r="M469" s="3">
        <v>0</v>
      </c>
      <c r="N469" s="3">
        <v>912</v>
      </c>
      <c r="O469" s="2">
        <v>0.01</v>
      </c>
    </row>
    <row r="470" spans="1:15" x14ac:dyDescent="0.25">
      <c r="A470" s="1">
        <v>2020</v>
      </c>
      <c r="B470" s="1" t="s">
        <v>15</v>
      </c>
      <c r="C470" s="1">
        <v>71</v>
      </c>
      <c r="D470" s="1" t="s">
        <v>63</v>
      </c>
      <c r="E470" s="1" t="s">
        <v>23</v>
      </c>
      <c r="F470" s="3">
        <v>104</v>
      </c>
      <c r="G470" s="3">
        <v>9917</v>
      </c>
      <c r="H470" s="3">
        <v>10021</v>
      </c>
      <c r="I470" s="3">
        <v>0</v>
      </c>
      <c r="J470" s="3">
        <v>0</v>
      </c>
      <c r="K470" s="3">
        <v>0</v>
      </c>
      <c r="L470" s="3">
        <v>104</v>
      </c>
      <c r="M470" s="3">
        <v>9917</v>
      </c>
      <c r="N470" s="3">
        <v>10020</v>
      </c>
      <c r="O470" s="2">
        <v>0.1104</v>
      </c>
    </row>
    <row r="471" spans="1:15" x14ac:dyDescent="0.25">
      <c r="A471" s="1">
        <v>2020</v>
      </c>
      <c r="B471" s="1" t="s">
        <v>15</v>
      </c>
      <c r="C471" s="1">
        <v>71</v>
      </c>
      <c r="D471" s="1" t="s">
        <v>63</v>
      </c>
      <c r="E471" s="1" t="s">
        <v>24</v>
      </c>
      <c r="F471" s="3">
        <v>0</v>
      </c>
      <c r="G471" s="3">
        <v>0</v>
      </c>
      <c r="H471" s="3">
        <v>0</v>
      </c>
      <c r="I471" s="3">
        <v>0</v>
      </c>
      <c r="J471" s="3">
        <v>0</v>
      </c>
      <c r="K471" s="3">
        <v>0</v>
      </c>
      <c r="L471" s="3">
        <v>0</v>
      </c>
      <c r="M471" s="3">
        <v>0</v>
      </c>
      <c r="N471" s="3">
        <v>0</v>
      </c>
      <c r="O471" s="2">
        <v>0</v>
      </c>
    </row>
    <row r="472" spans="1:15" x14ac:dyDescent="0.25">
      <c r="A472" s="1">
        <v>2020</v>
      </c>
      <c r="B472" s="1" t="s">
        <v>15</v>
      </c>
      <c r="C472" s="1">
        <v>71</v>
      </c>
      <c r="D472" s="1" t="s">
        <v>63</v>
      </c>
      <c r="E472" s="1" t="s">
        <v>25</v>
      </c>
      <c r="F472" s="3">
        <v>26</v>
      </c>
      <c r="G472" s="3">
        <v>0</v>
      </c>
      <c r="H472" s="3">
        <v>26</v>
      </c>
      <c r="I472" s="3">
        <v>0</v>
      </c>
      <c r="J472" s="3">
        <v>0</v>
      </c>
      <c r="K472" s="3">
        <v>0</v>
      </c>
      <c r="L472" s="3">
        <v>26</v>
      </c>
      <c r="M472" s="3">
        <v>0</v>
      </c>
      <c r="N472" s="3">
        <v>26</v>
      </c>
      <c r="O472" s="2">
        <v>2.9999999999999997E-4</v>
      </c>
    </row>
    <row r="473" spans="1:15" x14ac:dyDescent="0.25">
      <c r="A473" s="1">
        <v>2020</v>
      </c>
      <c r="B473" s="1" t="s">
        <v>15</v>
      </c>
      <c r="C473" s="1">
        <v>71</v>
      </c>
      <c r="D473" s="1" t="s">
        <v>63</v>
      </c>
      <c r="E473" s="1" t="s">
        <v>26</v>
      </c>
      <c r="F473" s="3">
        <v>22</v>
      </c>
      <c r="G473" s="3">
        <v>0</v>
      </c>
      <c r="H473" s="3">
        <v>22</v>
      </c>
      <c r="I473" s="3">
        <v>0</v>
      </c>
      <c r="J473" s="3">
        <v>0</v>
      </c>
      <c r="K473" s="3">
        <v>0</v>
      </c>
      <c r="L473" s="3">
        <v>22</v>
      </c>
      <c r="M473" s="3">
        <v>0</v>
      </c>
      <c r="N473" s="3">
        <v>22</v>
      </c>
      <c r="O473" s="2">
        <v>2.0000000000000001E-4</v>
      </c>
    </row>
    <row r="474" spans="1:15" x14ac:dyDescent="0.25">
      <c r="A474" s="1">
        <v>2020</v>
      </c>
      <c r="B474" s="1" t="s">
        <v>15</v>
      </c>
      <c r="C474" s="1">
        <v>71</v>
      </c>
      <c r="D474" s="1" t="s">
        <v>63</v>
      </c>
      <c r="E474" s="1" t="s">
        <v>27</v>
      </c>
      <c r="F474" s="3">
        <v>0</v>
      </c>
      <c r="G474" s="3">
        <v>0</v>
      </c>
      <c r="H474" s="3">
        <v>0</v>
      </c>
      <c r="I474" s="3">
        <v>0</v>
      </c>
      <c r="J474" s="3">
        <v>0</v>
      </c>
      <c r="K474" s="3">
        <v>0</v>
      </c>
      <c r="L474" s="3">
        <v>0</v>
      </c>
      <c r="M474" s="3">
        <v>0</v>
      </c>
      <c r="N474" s="3">
        <v>0</v>
      </c>
      <c r="O474" s="2">
        <v>0</v>
      </c>
    </row>
    <row r="475" spans="1:15" x14ac:dyDescent="0.25">
      <c r="A475" s="1">
        <v>2020</v>
      </c>
      <c r="B475" s="1" t="s">
        <v>15</v>
      </c>
      <c r="C475" s="1">
        <v>71</v>
      </c>
      <c r="D475" s="1" t="s">
        <v>63</v>
      </c>
      <c r="E475" s="1" t="s">
        <v>28</v>
      </c>
      <c r="F475" s="3">
        <v>0</v>
      </c>
      <c r="G475" s="3">
        <v>0</v>
      </c>
      <c r="H475" s="3">
        <v>0</v>
      </c>
      <c r="I475" s="3">
        <v>0</v>
      </c>
      <c r="J475" s="3">
        <v>0</v>
      </c>
      <c r="K475" s="3">
        <v>0</v>
      </c>
      <c r="L475" s="3">
        <v>0</v>
      </c>
      <c r="M475" s="3">
        <v>0</v>
      </c>
      <c r="N475" s="3">
        <v>0</v>
      </c>
      <c r="O475" s="2">
        <v>0</v>
      </c>
    </row>
    <row r="476" spans="1:15" x14ac:dyDescent="0.25">
      <c r="A476" s="1">
        <v>2020</v>
      </c>
      <c r="B476" s="1" t="s">
        <v>15</v>
      </c>
      <c r="C476" s="1">
        <v>71</v>
      </c>
      <c r="D476" s="1" t="s">
        <v>63</v>
      </c>
      <c r="E476" s="1" t="s">
        <v>29</v>
      </c>
      <c r="F476" s="3">
        <v>1</v>
      </c>
      <c r="G476" s="3">
        <v>0</v>
      </c>
      <c r="H476" s="3">
        <v>1</v>
      </c>
      <c r="I476" s="3">
        <v>0</v>
      </c>
      <c r="J476" s="3">
        <v>0</v>
      </c>
      <c r="K476" s="3">
        <v>0</v>
      </c>
      <c r="L476" s="3">
        <v>1</v>
      </c>
      <c r="M476" s="3">
        <v>0</v>
      </c>
      <c r="N476" s="3">
        <v>1</v>
      </c>
      <c r="O476" s="2">
        <v>0</v>
      </c>
    </row>
    <row r="477" spans="1:15" x14ac:dyDescent="0.25">
      <c r="A477" s="1">
        <v>2020</v>
      </c>
      <c r="B477" s="1" t="s">
        <v>15</v>
      </c>
      <c r="C477" s="1">
        <v>71</v>
      </c>
      <c r="D477" s="1" t="s">
        <v>63</v>
      </c>
      <c r="E477" s="1" t="s">
        <v>30</v>
      </c>
      <c r="F477" s="3">
        <v>0</v>
      </c>
      <c r="G477" s="3">
        <v>0</v>
      </c>
      <c r="H477" s="3">
        <v>0</v>
      </c>
      <c r="I477" s="3">
        <v>0</v>
      </c>
      <c r="J477" s="3">
        <v>0</v>
      </c>
      <c r="K477" s="3">
        <v>0</v>
      </c>
      <c r="L477" s="3">
        <v>0</v>
      </c>
      <c r="M477" s="3">
        <v>0</v>
      </c>
      <c r="N477" s="3">
        <v>0</v>
      </c>
      <c r="O477" s="2">
        <v>0</v>
      </c>
    </row>
    <row r="478" spans="1:15" x14ac:dyDescent="0.25">
      <c r="A478" s="1">
        <v>2020</v>
      </c>
      <c r="B478" s="1" t="s">
        <v>15</v>
      </c>
      <c r="C478" s="1">
        <v>72</v>
      </c>
      <c r="D478" s="1" t="s">
        <v>64</v>
      </c>
      <c r="E478" s="1" t="s">
        <v>17</v>
      </c>
      <c r="F478" s="3">
        <v>0</v>
      </c>
      <c r="G478" s="3">
        <v>0</v>
      </c>
      <c r="H478" s="3">
        <v>0</v>
      </c>
      <c r="I478" s="3">
        <v>0</v>
      </c>
      <c r="J478" s="3">
        <v>0</v>
      </c>
      <c r="K478" s="3">
        <v>0</v>
      </c>
      <c r="L478" s="3">
        <v>0</v>
      </c>
      <c r="M478" s="3">
        <v>0</v>
      </c>
      <c r="N478" s="3">
        <v>0</v>
      </c>
      <c r="O478" s="2">
        <v>0</v>
      </c>
    </row>
    <row r="479" spans="1:15" x14ac:dyDescent="0.25">
      <c r="A479" s="1">
        <v>2020</v>
      </c>
      <c r="B479" s="1" t="s">
        <v>15</v>
      </c>
      <c r="C479" s="1">
        <v>72</v>
      </c>
      <c r="D479" s="1" t="s">
        <v>64</v>
      </c>
      <c r="E479" s="1" t="s">
        <v>18</v>
      </c>
      <c r="F479" s="3">
        <v>171</v>
      </c>
      <c r="G479" s="3">
        <v>0</v>
      </c>
      <c r="H479" s="3">
        <v>171</v>
      </c>
      <c r="I479" s="3">
        <v>0</v>
      </c>
      <c r="J479" s="3">
        <v>234</v>
      </c>
      <c r="K479" s="3">
        <v>0</v>
      </c>
      <c r="L479" s="3">
        <v>405</v>
      </c>
      <c r="M479" s="3">
        <v>0</v>
      </c>
      <c r="N479" s="3">
        <v>405</v>
      </c>
      <c r="O479" s="2">
        <v>5.9999999999999995E-4</v>
      </c>
    </row>
    <row r="480" spans="1:15" x14ac:dyDescent="0.25">
      <c r="A480" s="1">
        <v>2020</v>
      </c>
      <c r="B480" s="1" t="s">
        <v>15</v>
      </c>
      <c r="C480" s="1">
        <v>72</v>
      </c>
      <c r="D480" s="1" t="s">
        <v>64</v>
      </c>
      <c r="E480" s="1" t="s">
        <v>19</v>
      </c>
      <c r="F480" s="3">
        <v>5592</v>
      </c>
      <c r="G480" s="3">
        <v>0</v>
      </c>
      <c r="H480" s="3">
        <v>5592</v>
      </c>
      <c r="I480" s="3">
        <v>0</v>
      </c>
      <c r="J480" s="3">
        <v>7659</v>
      </c>
      <c r="K480" s="3">
        <v>113</v>
      </c>
      <c r="L480" s="3">
        <v>13252</v>
      </c>
      <c r="M480" s="3">
        <v>113</v>
      </c>
      <c r="N480" s="3">
        <v>13365</v>
      </c>
      <c r="O480" s="2">
        <v>2.1100000000000001E-2</v>
      </c>
    </row>
    <row r="481" spans="1:15" x14ac:dyDescent="0.25">
      <c r="A481" s="1">
        <v>2020</v>
      </c>
      <c r="B481" s="1" t="s">
        <v>15</v>
      </c>
      <c r="C481" s="1">
        <v>72</v>
      </c>
      <c r="D481" s="1" t="s">
        <v>64</v>
      </c>
      <c r="E481" s="1" t="s">
        <v>20</v>
      </c>
      <c r="F481" s="3">
        <v>0</v>
      </c>
      <c r="G481" s="3">
        <v>0</v>
      </c>
      <c r="H481" s="3">
        <v>0</v>
      </c>
      <c r="I481" s="3">
        <v>0</v>
      </c>
      <c r="J481" s="3">
        <v>0</v>
      </c>
      <c r="K481" s="3">
        <v>0</v>
      </c>
      <c r="L481" s="3">
        <v>0</v>
      </c>
      <c r="M481" s="3">
        <v>0</v>
      </c>
      <c r="N481" s="3">
        <v>0</v>
      </c>
      <c r="O481" s="2">
        <v>0</v>
      </c>
    </row>
    <row r="482" spans="1:15" x14ac:dyDescent="0.25">
      <c r="A482" s="1">
        <v>2020</v>
      </c>
      <c r="B482" s="1" t="s">
        <v>15</v>
      </c>
      <c r="C482" s="1">
        <v>72</v>
      </c>
      <c r="D482" s="1" t="s">
        <v>64</v>
      </c>
      <c r="E482" s="1" t="s">
        <v>21</v>
      </c>
      <c r="F482" s="3">
        <v>7149</v>
      </c>
      <c r="G482" s="3">
        <v>339494</v>
      </c>
      <c r="H482" s="3">
        <v>346643</v>
      </c>
      <c r="I482" s="3">
        <v>0</v>
      </c>
      <c r="J482" s="3">
        <v>9791</v>
      </c>
      <c r="K482" s="3">
        <v>185562</v>
      </c>
      <c r="L482" s="3">
        <v>16940</v>
      </c>
      <c r="M482" s="3">
        <v>525057</v>
      </c>
      <c r="N482" s="3">
        <v>541997</v>
      </c>
      <c r="O482" s="2">
        <v>0.85540000000000005</v>
      </c>
    </row>
    <row r="483" spans="1:15" x14ac:dyDescent="0.25">
      <c r="A483" s="1">
        <v>2020</v>
      </c>
      <c r="B483" s="1" t="s">
        <v>15</v>
      </c>
      <c r="C483" s="1">
        <v>72</v>
      </c>
      <c r="D483" s="1" t="s">
        <v>64</v>
      </c>
      <c r="E483" s="1" t="s">
        <v>22</v>
      </c>
      <c r="F483" s="3">
        <v>4025</v>
      </c>
      <c r="G483" s="3">
        <v>0</v>
      </c>
      <c r="H483" s="3">
        <v>4025</v>
      </c>
      <c r="I483" s="3">
        <v>0</v>
      </c>
      <c r="J483" s="3">
        <v>5513</v>
      </c>
      <c r="K483" s="3">
        <v>920</v>
      </c>
      <c r="L483" s="3">
        <v>9538</v>
      </c>
      <c r="M483" s="3">
        <v>920</v>
      </c>
      <c r="N483" s="3">
        <v>10458</v>
      </c>
      <c r="O483" s="2">
        <v>1.6500000000000001E-2</v>
      </c>
    </row>
    <row r="484" spans="1:15" x14ac:dyDescent="0.25">
      <c r="A484" s="1">
        <v>2020</v>
      </c>
      <c r="B484" s="1" t="s">
        <v>15</v>
      </c>
      <c r="C484" s="1">
        <v>72</v>
      </c>
      <c r="D484" s="1" t="s">
        <v>64</v>
      </c>
      <c r="E484" s="1" t="s">
        <v>23</v>
      </c>
      <c r="F484" s="3">
        <v>458</v>
      </c>
      <c r="G484" s="3">
        <v>43783</v>
      </c>
      <c r="H484" s="3">
        <v>44241</v>
      </c>
      <c r="I484" s="3">
        <v>0</v>
      </c>
      <c r="J484" s="3">
        <v>627</v>
      </c>
      <c r="K484" s="3">
        <v>0</v>
      </c>
      <c r="L484" s="3">
        <v>1085</v>
      </c>
      <c r="M484" s="3">
        <v>43783</v>
      </c>
      <c r="N484" s="3">
        <v>44867</v>
      </c>
      <c r="O484" s="2">
        <v>7.0800000000000002E-2</v>
      </c>
    </row>
    <row r="485" spans="1:15" x14ac:dyDescent="0.25">
      <c r="A485" s="1">
        <v>2020</v>
      </c>
      <c r="B485" s="1" t="s">
        <v>15</v>
      </c>
      <c r="C485" s="1">
        <v>72</v>
      </c>
      <c r="D485" s="1" t="s">
        <v>64</v>
      </c>
      <c r="E485" s="1" t="s">
        <v>24</v>
      </c>
      <c r="F485" s="3">
        <v>0</v>
      </c>
      <c r="G485" s="3">
        <v>0</v>
      </c>
      <c r="H485" s="3">
        <v>0</v>
      </c>
      <c r="I485" s="3">
        <v>0</v>
      </c>
      <c r="J485" s="3">
        <v>0</v>
      </c>
      <c r="K485" s="3">
        <v>0</v>
      </c>
      <c r="L485" s="3">
        <v>0</v>
      </c>
      <c r="M485" s="3">
        <v>0</v>
      </c>
      <c r="N485" s="3">
        <v>0</v>
      </c>
      <c r="O485" s="2">
        <v>0</v>
      </c>
    </row>
    <row r="486" spans="1:15" x14ac:dyDescent="0.25">
      <c r="A486" s="1">
        <v>2020</v>
      </c>
      <c r="B486" s="1" t="s">
        <v>15</v>
      </c>
      <c r="C486" s="1">
        <v>72</v>
      </c>
      <c r="D486" s="1" t="s">
        <v>64</v>
      </c>
      <c r="E486" s="1" t="s">
        <v>25</v>
      </c>
      <c r="F486" s="3">
        <v>113</v>
      </c>
      <c r="G486" s="3">
        <v>0</v>
      </c>
      <c r="H486" s="3">
        <v>113</v>
      </c>
      <c r="I486" s="3">
        <v>0</v>
      </c>
      <c r="J486" s="3">
        <v>154</v>
      </c>
      <c r="K486" s="3">
        <v>0</v>
      </c>
      <c r="L486" s="3">
        <v>267</v>
      </c>
      <c r="M486" s="3">
        <v>0</v>
      </c>
      <c r="N486" s="3">
        <v>267</v>
      </c>
      <c r="O486" s="2">
        <v>4.0000000000000002E-4</v>
      </c>
    </row>
    <row r="487" spans="1:15" x14ac:dyDescent="0.25">
      <c r="A487" s="1">
        <v>2020</v>
      </c>
      <c r="B487" s="1" t="s">
        <v>15</v>
      </c>
      <c r="C487" s="1">
        <v>72</v>
      </c>
      <c r="D487" s="1" t="s">
        <v>64</v>
      </c>
      <c r="E487" s="1" t="s">
        <v>26</v>
      </c>
      <c r="F487" s="3">
        <v>97</v>
      </c>
      <c r="G487" s="3">
        <v>0</v>
      </c>
      <c r="H487" s="3">
        <v>97</v>
      </c>
      <c r="I487" s="3">
        <v>0</v>
      </c>
      <c r="J487" s="3">
        <v>133</v>
      </c>
      <c r="K487" s="3">
        <v>0</v>
      </c>
      <c r="L487" s="3">
        <v>229</v>
      </c>
      <c r="M487" s="3">
        <v>0</v>
      </c>
      <c r="N487" s="3">
        <v>230</v>
      </c>
      <c r="O487" s="2">
        <v>4.0000000000000002E-4</v>
      </c>
    </row>
    <row r="488" spans="1:15" x14ac:dyDescent="0.25">
      <c r="A488" s="1">
        <v>2020</v>
      </c>
      <c r="B488" s="1" t="s">
        <v>15</v>
      </c>
      <c r="C488" s="1">
        <v>72</v>
      </c>
      <c r="D488" s="1" t="s">
        <v>64</v>
      </c>
      <c r="E488" s="1" t="s">
        <v>27</v>
      </c>
      <c r="F488" s="3">
        <v>0</v>
      </c>
      <c r="G488" s="3">
        <v>0</v>
      </c>
      <c r="H488" s="3">
        <v>0</v>
      </c>
      <c r="I488" s="3">
        <v>0</v>
      </c>
      <c r="J488" s="3">
        <v>0</v>
      </c>
      <c r="K488" s="3">
        <v>0</v>
      </c>
      <c r="L488" s="3">
        <v>0</v>
      </c>
      <c r="M488" s="3">
        <v>0</v>
      </c>
      <c r="N488" s="3">
        <v>0</v>
      </c>
      <c r="O488" s="2">
        <v>0</v>
      </c>
    </row>
    <row r="489" spans="1:15" x14ac:dyDescent="0.25">
      <c r="A489" s="1">
        <v>2020</v>
      </c>
      <c r="B489" s="1" t="s">
        <v>15</v>
      </c>
      <c r="C489" s="1">
        <v>72</v>
      </c>
      <c r="D489" s="1" t="s">
        <v>64</v>
      </c>
      <c r="E489" s="1" t="s">
        <v>28</v>
      </c>
      <c r="F489" s="3">
        <v>0</v>
      </c>
      <c r="G489" s="3">
        <v>0</v>
      </c>
      <c r="H489" s="3">
        <v>0</v>
      </c>
      <c r="I489" s="3">
        <v>0</v>
      </c>
      <c r="J489" s="3">
        <v>0</v>
      </c>
      <c r="K489" s="3">
        <v>0</v>
      </c>
      <c r="L489" s="3">
        <v>0</v>
      </c>
      <c r="M489" s="3">
        <v>0</v>
      </c>
      <c r="N489" s="3">
        <v>0</v>
      </c>
      <c r="O489" s="2">
        <v>0</v>
      </c>
    </row>
    <row r="490" spans="1:15" x14ac:dyDescent="0.25">
      <c r="A490" s="1">
        <v>2020</v>
      </c>
      <c r="B490" s="1" t="s">
        <v>15</v>
      </c>
      <c r="C490" s="1">
        <v>72</v>
      </c>
      <c r="D490" s="1" t="s">
        <v>64</v>
      </c>
      <c r="E490" s="1" t="s">
        <v>29</v>
      </c>
      <c r="F490" s="3">
        <v>4</v>
      </c>
      <c r="G490" s="3">
        <v>0</v>
      </c>
      <c r="H490" s="3">
        <v>4</v>
      </c>
      <c r="I490" s="3">
        <v>0</v>
      </c>
      <c r="J490" s="3">
        <v>5</v>
      </c>
      <c r="K490" s="3">
        <v>0</v>
      </c>
      <c r="L490" s="3">
        <v>8</v>
      </c>
      <c r="M490" s="3">
        <v>0</v>
      </c>
      <c r="N490" s="3">
        <v>8</v>
      </c>
      <c r="O490" s="2">
        <v>0</v>
      </c>
    </row>
    <row r="491" spans="1:15" x14ac:dyDescent="0.25">
      <c r="A491" s="1">
        <v>2020</v>
      </c>
      <c r="B491" s="1" t="s">
        <v>15</v>
      </c>
      <c r="C491" s="1">
        <v>72</v>
      </c>
      <c r="D491" s="1" t="s">
        <v>64</v>
      </c>
      <c r="E491" s="1" t="s">
        <v>30</v>
      </c>
      <c r="F491" s="3">
        <v>0</v>
      </c>
      <c r="G491" s="3">
        <v>0</v>
      </c>
      <c r="H491" s="3">
        <v>0</v>
      </c>
      <c r="I491" s="3">
        <v>0</v>
      </c>
      <c r="J491" s="3">
        <v>0</v>
      </c>
      <c r="K491" s="3">
        <v>22034</v>
      </c>
      <c r="L491" s="3">
        <v>0</v>
      </c>
      <c r="M491" s="3">
        <v>22034</v>
      </c>
      <c r="N491" s="3">
        <v>22034</v>
      </c>
      <c r="O491" s="2">
        <v>3.4799999999999998E-2</v>
      </c>
    </row>
    <row r="492" spans="1:15" x14ac:dyDescent="0.25">
      <c r="A492" s="1">
        <v>2020</v>
      </c>
      <c r="B492" s="1" t="s">
        <v>15</v>
      </c>
      <c r="C492" s="1">
        <v>73</v>
      </c>
      <c r="D492" s="1" t="s">
        <v>65</v>
      </c>
      <c r="E492" s="1" t="s">
        <v>17</v>
      </c>
      <c r="F492" s="3">
        <v>0</v>
      </c>
      <c r="G492" s="3">
        <v>0</v>
      </c>
      <c r="H492" s="3">
        <v>0</v>
      </c>
      <c r="I492" s="3">
        <v>0</v>
      </c>
      <c r="J492" s="3">
        <v>0</v>
      </c>
      <c r="K492" s="3">
        <v>0</v>
      </c>
      <c r="L492" s="3">
        <v>0</v>
      </c>
      <c r="M492" s="3">
        <v>0</v>
      </c>
      <c r="N492" s="3">
        <v>0</v>
      </c>
      <c r="O492" s="1"/>
    </row>
    <row r="493" spans="1:15" x14ac:dyDescent="0.25">
      <c r="A493" s="1">
        <v>2020</v>
      </c>
      <c r="B493" s="1" t="s">
        <v>15</v>
      </c>
      <c r="C493" s="1">
        <v>73</v>
      </c>
      <c r="D493" s="1" t="s">
        <v>65</v>
      </c>
      <c r="E493" s="1" t="s">
        <v>18</v>
      </c>
      <c r="F493" s="3">
        <v>0</v>
      </c>
      <c r="G493" s="3">
        <v>0</v>
      </c>
      <c r="H493" s="3">
        <v>0</v>
      </c>
      <c r="I493" s="3">
        <v>0</v>
      </c>
      <c r="J493" s="3">
        <v>0</v>
      </c>
      <c r="K493" s="3">
        <v>0</v>
      </c>
      <c r="L493" s="3">
        <v>0</v>
      </c>
      <c r="M493" s="3">
        <v>0</v>
      </c>
      <c r="N493" s="3">
        <v>0</v>
      </c>
      <c r="O493" s="1"/>
    </row>
    <row r="494" spans="1:15" x14ac:dyDescent="0.25">
      <c r="A494" s="1">
        <v>2020</v>
      </c>
      <c r="B494" s="1" t="s">
        <v>15</v>
      </c>
      <c r="C494" s="1">
        <v>73</v>
      </c>
      <c r="D494" s="1" t="s">
        <v>65</v>
      </c>
      <c r="E494" s="1" t="s">
        <v>19</v>
      </c>
      <c r="F494" s="3">
        <v>0</v>
      </c>
      <c r="G494" s="3">
        <v>0</v>
      </c>
      <c r="H494" s="3">
        <v>0</v>
      </c>
      <c r="I494" s="3">
        <v>0</v>
      </c>
      <c r="J494" s="3">
        <v>0</v>
      </c>
      <c r="K494" s="3">
        <v>0</v>
      </c>
      <c r="L494" s="3">
        <v>0</v>
      </c>
      <c r="M494" s="3">
        <v>0</v>
      </c>
      <c r="N494" s="3">
        <v>0</v>
      </c>
      <c r="O494" s="1"/>
    </row>
    <row r="495" spans="1:15" x14ac:dyDescent="0.25">
      <c r="A495" s="1">
        <v>2020</v>
      </c>
      <c r="B495" s="1" t="s">
        <v>15</v>
      </c>
      <c r="C495" s="1">
        <v>73</v>
      </c>
      <c r="D495" s="1" t="s">
        <v>65</v>
      </c>
      <c r="E495" s="1" t="s">
        <v>20</v>
      </c>
      <c r="F495" s="3">
        <v>0</v>
      </c>
      <c r="G495" s="3">
        <v>0</v>
      </c>
      <c r="H495" s="3">
        <v>0</v>
      </c>
      <c r="I495" s="3">
        <v>0</v>
      </c>
      <c r="J495" s="3">
        <v>0</v>
      </c>
      <c r="K495" s="3">
        <v>0</v>
      </c>
      <c r="L495" s="3">
        <v>0</v>
      </c>
      <c r="M495" s="3">
        <v>0</v>
      </c>
      <c r="N495" s="3">
        <v>0</v>
      </c>
      <c r="O495" s="1"/>
    </row>
    <row r="496" spans="1:15" x14ac:dyDescent="0.25">
      <c r="A496" s="1">
        <v>2020</v>
      </c>
      <c r="B496" s="1" t="s">
        <v>15</v>
      </c>
      <c r="C496" s="1">
        <v>73</v>
      </c>
      <c r="D496" s="1" t="s">
        <v>65</v>
      </c>
      <c r="E496" s="1" t="s">
        <v>21</v>
      </c>
      <c r="F496" s="3">
        <v>0</v>
      </c>
      <c r="G496" s="3">
        <v>0</v>
      </c>
      <c r="H496" s="3">
        <v>0</v>
      </c>
      <c r="I496" s="3">
        <v>0</v>
      </c>
      <c r="J496" s="3">
        <v>0</v>
      </c>
      <c r="K496" s="3">
        <v>0</v>
      </c>
      <c r="L496" s="3">
        <v>0</v>
      </c>
      <c r="M496" s="3">
        <v>0</v>
      </c>
      <c r="N496" s="3">
        <v>0</v>
      </c>
      <c r="O496" s="1"/>
    </row>
    <row r="497" spans="1:15" x14ac:dyDescent="0.25">
      <c r="A497" s="1">
        <v>2020</v>
      </c>
      <c r="B497" s="1" t="s">
        <v>15</v>
      </c>
      <c r="C497" s="1">
        <v>73</v>
      </c>
      <c r="D497" s="1" t="s">
        <v>65</v>
      </c>
      <c r="E497" s="1" t="s">
        <v>22</v>
      </c>
      <c r="F497" s="3">
        <v>0</v>
      </c>
      <c r="G497" s="3">
        <v>0</v>
      </c>
      <c r="H497" s="3">
        <v>0</v>
      </c>
      <c r="I497" s="3">
        <v>0</v>
      </c>
      <c r="J497" s="3">
        <v>0</v>
      </c>
      <c r="K497" s="3">
        <v>0</v>
      </c>
      <c r="L497" s="3">
        <v>0</v>
      </c>
      <c r="M497" s="3">
        <v>0</v>
      </c>
      <c r="N497" s="3">
        <v>0</v>
      </c>
      <c r="O497" s="1"/>
    </row>
    <row r="498" spans="1:15" x14ac:dyDescent="0.25">
      <c r="A498" s="1">
        <v>2020</v>
      </c>
      <c r="B498" s="1" t="s">
        <v>15</v>
      </c>
      <c r="C498" s="1">
        <v>73</v>
      </c>
      <c r="D498" s="1" t="s">
        <v>65</v>
      </c>
      <c r="E498" s="1" t="s">
        <v>23</v>
      </c>
      <c r="F498" s="3">
        <v>0</v>
      </c>
      <c r="G498" s="3">
        <v>0</v>
      </c>
      <c r="H498" s="3">
        <v>0</v>
      </c>
      <c r="I498" s="3">
        <v>0</v>
      </c>
      <c r="J498" s="3">
        <v>0</v>
      </c>
      <c r="K498" s="3">
        <v>0</v>
      </c>
      <c r="L498" s="3">
        <v>0</v>
      </c>
      <c r="M498" s="3">
        <v>0</v>
      </c>
      <c r="N498" s="3">
        <v>0</v>
      </c>
      <c r="O498" s="1"/>
    </row>
    <row r="499" spans="1:15" x14ac:dyDescent="0.25">
      <c r="A499" s="1">
        <v>2020</v>
      </c>
      <c r="B499" s="1" t="s">
        <v>15</v>
      </c>
      <c r="C499" s="1">
        <v>73</v>
      </c>
      <c r="D499" s="1" t="s">
        <v>65</v>
      </c>
      <c r="E499" s="1" t="s">
        <v>24</v>
      </c>
      <c r="F499" s="3">
        <v>0</v>
      </c>
      <c r="G499" s="3">
        <v>0</v>
      </c>
      <c r="H499" s="3">
        <v>0</v>
      </c>
      <c r="I499" s="3">
        <v>0</v>
      </c>
      <c r="J499" s="3">
        <v>0</v>
      </c>
      <c r="K499" s="3">
        <v>0</v>
      </c>
      <c r="L499" s="3">
        <v>0</v>
      </c>
      <c r="M499" s="3">
        <v>0</v>
      </c>
      <c r="N499" s="3">
        <v>0</v>
      </c>
      <c r="O499" s="1"/>
    </row>
    <row r="500" spans="1:15" x14ac:dyDescent="0.25">
      <c r="A500" s="1">
        <v>2020</v>
      </c>
      <c r="B500" s="1" t="s">
        <v>15</v>
      </c>
      <c r="C500" s="1">
        <v>73</v>
      </c>
      <c r="D500" s="1" t="s">
        <v>65</v>
      </c>
      <c r="E500" s="1" t="s">
        <v>25</v>
      </c>
      <c r="F500" s="3">
        <v>0</v>
      </c>
      <c r="G500" s="3">
        <v>0</v>
      </c>
      <c r="H500" s="3">
        <v>0</v>
      </c>
      <c r="I500" s="3">
        <v>0</v>
      </c>
      <c r="J500" s="3">
        <v>0</v>
      </c>
      <c r="K500" s="3">
        <v>0</v>
      </c>
      <c r="L500" s="3">
        <v>0</v>
      </c>
      <c r="M500" s="3">
        <v>0</v>
      </c>
      <c r="N500" s="3">
        <v>0</v>
      </c>
      <c r="O500" s="1"/>
    </row>
    <row r="501" spans="1:15" x14ac:dyDescent="0.25">
      <c r="A501" s="1">
        <v>2020</v>
      </c>
      <c r="B501" s="1" t="s">
        <v>15</v>
      </c>
      <c r="C501" s="1">
        <v>73</v>
      </c>
      <c r="D501" s="1" t="s">
        <v>65</v>
      </c>
      <c r="E501" s="1" t="s">
        <v>26</v>
      </c>
      <c r="F501" s="3">
        <v>0</v>
      </c>
      <c r="G501" s="3">
        <v>0</v>
      </c>
      <c r="H501" s="3">
        <v>0</v>
      </c>
      <c r="I501" s="3">
        <v>0</v>
      </c>
      <c r="J501" s="3">
        <v>0</v>
      </c>
      <c r="K501" s="3">
        <v>0</v>
      </c>
      <c r="L501" s="3">
        <v>0</v>
      </c>
      <c r="M501" s="3">
        <v>0</v>
      </c>
      <c r="N501" s="3">
        <v>0</v>
      </c>
      <c r="O501" s="1"/>
    </row>
    <row r="502" spans="1:15" x14ac:dyDescent="0.25">
      <c r="A502" s="1">
        <v>2020</v>
      </c>
      <c r="B502" s="1" t="s">
        <v>15</v>
      </c>
      <c r="C502" s="1">
        <v>73</v>
      </c>
      <c r="D502" s="1" t="s">
        <v>65</v>
      </c>
      <c r="E502" s="1" t="s">
        <v>27</v>
      </c>
      <c r="F502" s="3">
        <v>0</v>
      </c>
      <c r="G502" s="3">
        <v>0</v>
      </c>
      <c r="H502" s="3">
        <v>0</v>
      </c>
      <c r="I502" s="3">
        <v>0</v>
      </c>
      <c r="J502" s="3">
        <v>0</v>
      </c>
      <c r="K502" s="3">
        <v>0</v>
      </c>
      <c r="L502" s="3">
        <v>0</v>
      </c>
      <c r="M502" s="3">
        <v>0</v>
      </c>
      <c r="N502" s="3">
        <v>0</v>
      </c>
      <c r="O502" s="1"/>
    </row>
    <row r="503" spans="1:15" x14ac:dyDescent="0.25">
      <c r="A503" s="1">
        <v>2020</v>
      </c>
      <c r="B503" s="1" t="s">
        <v>15</v>
      </c>
      <c r="C503" s="1">
        <v>73</v>
      </c>
      <c r="D503" s="1" t="s">
        <v>65</v>
      </c>
      <c r="E503" s="1" t="s">
        <v>28</v>
      </c>
      <c r="F503" s="3">
        <v>0</v>
      </c>
      <c r="G503" s="3">
        <v>0</v>
      </c>
      <c r="H503" s="3">
        <v>0</v>
      </c>
      <c r="I503" s="3">
        <v>0</v>
      </c>
      <c r="J503" s="3">
        <v>0</v>
      </c>
      <c r="K503" s="3">
        <v>0</v>
      </c>
      <c r="L503" s="3">
        <v>0</v>
      </c>
      <c r="M503" s="3">
        <v>0</v>
      </c>
      <c r="N503" s="3">
        <v>0</v>
      </c>
      <c r="O503" s="1"/>
    </row>
    <row r="504" spans="1:15" x14ac:dyDescent="0.25">
      <c r="A504" s="1">
        <v>2020</v>
      </c>
      <c r="B504" s="1" t="s">
        <v>15</v>
      </c>
      <c r="C504" s="1">
        <v>73</v>
      </c>
      <c r="D504" s="1" t="s">
        <v>65</v>
      </c>
      <c r="E504" s="1" t="s">
        <v>29</v>
      </c>
      <c r="F504" s="3">
        <v>0</v>
      </c>
      <c r="G504" s="3">
        <v>0</v>
      </c>
      <c r="H504" s="3">
        <v>0</v>
      </c>
      <c r="I504" s="3">
        <v>0</v>
      </c>
      <c r="J504" s="3">
        <v>0</v>
      </c>
      <c r="K504" s="3">
        <v>0</v>
      </c>
      <c r="L504" s="3">
        <v>0</v>
      </c>
      <c r="M504" s="3">
        <v>0</v>
      </c>
      <c r="N504" s="3">
        <v>0</v>
      </c>
      <c r="O504" s="1"/>
    </row>
    <row r="505" spans="1:15" x14ac:dyDescent="0.25">
      <c r="A505" s="1">
        <v>2020</v>
      </c>
      <c r="B505" s="1" t="s">
        <v>15</v>
      </c>
      <c r="C505" s="1">
        <v>73</v>
      </c>
      <c r="D505" s="1" t="s">
        <v>65</v>
      </c>
      <c r="E505" s="1" t="s">
        <v>30</v>
      </c>
      <c r="F505" s="3">
        <v>0</v>
      </c>
      <c r="G505" s="3">
        <v>0</v>
      </c>
      <c r="H505" s="3">
        <v>0</v>
      </c>
      <c r="I505" s="3">
        <v>0</v>
      </c>
      <c r="J505" s="3">
        <v>0</v>
      </c>
      <c r="K505" s="3">
        <v>0</v>
      </c>
      <c r="L505" s="3">
        <v>0</v>
      </c>
      <c r="M505" s="3">
        <v>0</v>
      </c>
      <c r="N505" s="3">
        <v>0</v>
      </c>
      <c r="O505" s="1"/>
    </row>
    <row r="506" spans="1:15" x14ac:dyDescent="0.25">
      <c r="A506" s="1">
        <v>2020</v>
      </c>
      <c r="B506" s="1" t="s">
        <v>15</v>
      </c>
      <c r="C506" s="1">
        <v>75</v>
      </c>
      <c r="D506" s="1" t="s">
        <v>66</v>
      </c>
      <c r="E506" s="1" t="s">
        <v>17</v>
      </c>
      <c r="F506" s="3">
        <v>0</v>
      </c>
      <c r="G506" s="3">
        <v>0</v>
      </c>
      <c r="H506" s="3">
        <v>0</v>
      </c>
      <c r="I506" s="3">
        <v>0</v>
      </c>
      <c r="J506" s="3">
        <v>0</v>
      </c>
      <c r="K506" s="3">
        <v>0</v>
      </c>
      <c r="L506" s="3">
        <v>0</v>
      </c>
      <c r="M506" s="3">
        <v>0</v>
      </c>
      <c r="N506" s="3">
        <v>0</v>
      </c>
      <c r="O506" s="1"/>
    </row>
    <row r="507" spans="1:15" x14ac:dyDescent="0.25">
      <c r="A507" s="1">
        <v>2020</v>
      </c>
      <c r="B507" s="1" t="s">
        <v>15</v>
      </c>
      <c r="C507" s="1">
        <v>75</v>
      </c>
      <c r="D507" s="1" t="s">
        <v>66</v>
      </c>
      <c r="E507" s="1" t="s">
        <v>18</v>
      </c>
      <c r="F507" s="3">
        <v>0</v>
      </c>
      <c r="G507" s="3">
        <v>0</v>
      </c>
      <c r="H507" s="3">
        <v>0</v>
      </c>
      <c r="I507" s="3">
        <v>0</v>
      </c>
      <c r="J507" s="3">
        <v>0</v>
      </c>
      <c r="K507" s="3">
        <v>0</v>
      </c>
      <c r="L507" s="3">
        <v>0</v>
      </c>
      <c r="M507" s="3">
        <v>0</v>
      </c>
      <c r="N507" s="3">
        <v>0</v>
      </c>
      <c r="O507" s="1"/>
    </row>
    <row r="508" spans="1:15" x14ac:dyDescent="0.25">
      <c r="A508" s="1">
        <v>2020</v>
      </c>
      <c r="B508" s="1" t="s">
        <v>15</v>
      </c>
      <c r="C508" s="1">
        <v>75</v>
      </c>
      <c r="D508" s="1" t="s">
        <v>66</v>
      </c>
      <c r="E508" s="1" t="s">
        <v>19</v>
      </c>
      <c r="F508" s="3">
        <v>0</v>
      </c>
      <c r="G508" s="3">
        <v>0</v>
      </c>
      <c r="H508" s="3">
        <v>0</v>
      </c>
      <c r="I508" s="3">
        <v>0</v>
      </c>
      <c r="J508" s="3">
        <v>0</v>
      </c>
      <c r="K508" s="3">
        <v>0</v>
      </c>
      <c r="L508" s="3">
        <v>0</v>
      </c>
      <c r="M508" s="3">
        <v>0</v>
      </c>
      <c r="N508" s="3">
        <v>0</v>
      </c>
      <c r="O508" s="1"/>
    </row>
    <row r="509" spans="1:15" x14ac:dyDescent="0.25">
      <c r="A509" s="1">
        <v>2020</v>
      </c>
      <c r="B509" s="1" t="s">
        <v>15</v>
      </c>
      <c r="C509" s="1">
        <v>75</v>
      </c>
      <c r="D509" s="1" t="s">
        <v>66</v>
      </c>
      <c r="E509" s="1" t="s">
        <v>20</v>
      </c>
      <c r="F509" s="3">
        <v>0</v>
      </c>
      <c r="G509" s="3">
        <v>0</v>
      </c>
      <c r="H509" s="3">
        <v>0</v>
      </c>
      <c r="I509" s="3">
        <v>0</v>
      </c>
      <c r="J509" s="3">
        <v>0</v>
      </c>
      <c r="K509" s="3">
        <v>0</v>
      </c>
      <c r="L509" s="3">
        <v>0</v>
      </c>
      <c r="M509" s="3">
        <v>0</v>
      </c>
      <c r="N509" s="3">
        <v>0</v>
      </c>
      <c r="O509" s="1"/>
    </row>
    <row r="510" spans="1:15" x14ac:dyDescent="0.25">
      <c r="A510" s="1">
        <v>2020</v>
      </c>
      <c r="B510" s="1" t="s">
        <v>15</v>
      </c>
      <c r="C510" s="1">
        <v>75</v>
      </c>
      <c r="D510" s="1" t="s">
        <v>66</v>
      </c>
      <c r="E510" s="1" t="s">
        <v>21</v>
      </c>
      <c r="F510" s="3">
        <v>0</v>
      </c>
      <c r="G510" s="3">
        <v>0</v>
      </c>
      <c r="H510" s="3">
        <v>0</v>
      </c>
      <c r="I510" s="3">
        <v>0</v>
      </c>
      <c r="J510" s="3">
        <v>0</v>
      </c>
      <c r="K510" s="3">
        <v>0</v>
      </c>
      <c r="L510" s="3">
        <v>0</v>
      </c>
      <c r="M510" s="3">
        <v>0</v>
      </c>
      <c r="N510" s="3">
        <v>0</v>
      </c>
      <c r="O510" s="1"/>
    </row>
    <row r="511" spans="1:15" x14ac:dyDescent="0.25">
      <c r="A511" s="1">
        <v>2020</v>
      </c>
      <c r="B511" s="1" t="s">
        <v>15</v>
      </c>
      <c r="C511" s="1">
        <v>75</v>
      </c>
      <c r="D511" s="1" t="s">
        <v>66</v>
      </c>
      <c r="E511" s="1" t="s">
        <v>22</v>
      </c>
      <c r="F511" s="3">
        <v>0</v>
      </c>
      <c r="G511" s="3">
        <v>0</v>
      </c>
      <c r="H511" s="3">
        <v>0</v>
      </c>
      <c r="I511" s="3">
        <v>0</v>
      </c>
      <c r="J511" s="3">
        <v>0</v>
      </c>
      <c r="K511" s="3">
        <v>0</v>
      </c>
      <c r="L511" s="3">
        <v>0</v>
      </c>
      <c r="M511" s="3">
        <v>0</v>
      </c>
      <c r="N511" s="3">
        <v>0</v>
      </c>
      <c r="O511" s="1"/>
    </row>
    <row r="512" spans="1:15" x14ac:dyDescent="0.25">
      <c r="A512" s="1">
        <v>2020</v>
      </c>
      <c r="B512" s="1" t="s">
        <v>15</v>
      </c>
      <c r="C512" s="1">
        <v>75</v>
      </c>
      <c r="D512" s="1" t="s">
        <v>66</v>
      </c>
      <c r="E512" s="1" t="s">
        <v>23</v>
      </c>
      <c r="F512" s="3">
        <v>0</v>
      </c>
      <c r="G512" s="3">
        <v>0</v>
      </c>
      <c r="H512" s="3">
        <v>0</v>
      </c>
      <c r="I512" s="3">
        <v>0</v>
      </c>
      <c r="J512" s="3">
        <v>0</v>
      </c>
      <c r="K512" s="3">
        <v>0</v>
      </c>
      <c r="L512" s="3">
        <v>0</v>
      </c>
      <c r="M512" s="3">
        <v>0</v>
      </c>
      <c r="N512" s="3">
        <v>0</v>
      </c>
      <c r="O512" s="1"/>
    </row>
    <row r="513" spans="1:15" x14ac:dyDescent="0.25">
      <c r="A513" s="1">
        <v>2020</v>
      </c>
      <c r="B513" s="1" t="s">
        <v>15</v>
      </c>
      <c r="C513" s="1">
        <v>75</v>
      </c>
      <c r="D513" s="1" t="s">
        <v>66</v>
      </c>
      <c r="E513" s="1" t="s">
        <v>24</v>
      </c>
      <c r="F513" s="3">
        <v>0</v>
      </c>
      <c r="G513" s="3">
        <v>0</v>
      </c>
      <c r="H513" s="3">
        <v>0</v>
      </c>
      <c r="I513" s="3">
        <v>0</v>
      </c>
      <c r="J513" s="3">
        <v>0</v>
      </c>
      <c r="K513" s="3">
        <v>0</v>
      </c>
      <c r="L513" s="3">
        <v>0</v>
      </c>
      <c r="M513" s="3">
        <v>0</v>
      </c>
      <c r="N513" s="3">
        <v>0</v>
      </c>
      <c r="O513" s="1"/>
    </row>
    <row r="514" spans="1:15" x14ac:dyDescent="0.25">
      <c r="A514" s="1">
        <v>2020</v>
      </c>
      <c r="B514" s="1" t="s">
        <v>15</v>
      </c>
      <c r="C514" s="1">
        <v>75</v>
      </c>
      <c r="D514" s="1" t="s">
        <v>66</v>
      </c>
      <c r="E514" s="1" t="s">
        <v>25</v>
      </c>
      <c r="F514" s="3">
        <v>0</v>
      </c>
      <c r="G514" s="3">
        <v>0</v>
      </c>
      <c r="H514" s="3">
        <v>0</v>
      </c>
      <c r="I514" s="3">
        <v>0</v>
      </c>
      <c r="J514" s="3">
        <v>0</v>
      </c>
      <c r="K514" s="3">
        <v>0</v>
      </c>
      <c r="L514" s="3">
        <v>0</v>
      </c>
      <c r="M514" s="3">
        <v>0</v>
      </c>
      <c r="N514" s="3">
        <v>0</v>
      </c>
      <c r="O514" s="1"/>
    </row>
    <row r="515" spans="1:15" x14ac:dyDescent="0.25">
      <c r="A515" s="1">
        <v>2020</v>
      </c>
      <c r="B515" s="1" t="s">
        <v>15</v>
      </c>
      <c r="C515" s="1">
        <v>75</v>
      </c>
      <c r="D515" s="1" t="s">
        <v>66</v>
      </c>
      <c r="E515" s="1" t="s">
        <v>26</v>
      </c>
      <c r="F515" s="3">
        <v>0</v>
      </c>
      <c r="G515" s="3">
        <v>0</v>
      </c>
      <c r="H515" s="3">
        <v>0</v>
      </c>
      <c r="I515" s="3">
        <v>0</v>
      </c>
      <c r="J515" s="3">
        <v>0</v>
      </c>
      <c r="K515" s="3">
        <v>0</v>
      </c>
      <c r="L515" s="3">
        <v>0</v>
      </c>
      <c r="M515" s="3">
        <v>0</v>
      </c>
      <c r="N515" s="3">
        <v>0</v>
      </c>
      <c r="O515" s="1"/>
    </row>
    <row r="516" spans="1:15" x14ac:dyDescent="0.25">
      <c r="A516" s="1">
        <v>2020</v>
      </c>
      <c r="B516" s="1" t="s">
        <v>15</v>
      </c>
      <c r="C516" s="1">
        <v>75</v>
      </c>
      <c r="D516" s="1" t="s">
        <v>66</v>
      </c>
      <c r="E516" s="1" t="s">
        <v>27</v>
      </c>
      <c r="F516" s="3">
        <v>0</v>
      </c>
      <c r="G516" s="3">
        <v>0</v>
      </c>
      <c r="H516" s="3">
        <v>0</v>
      </c>
      <c r="I516" s="3">
        <v>0</v>
      </c>
      <c r="J516" s="3">
        <v>0</v>
      </c>
      <c r="K516" s="3">
        <v>0</v>
      </c>
      <c r="L516" s="3">
        <v>0</v>
      </c>
      <c r="M516" s="3">
        <v>0</v>
      </c>
      <c r="N516" s="3">
        <v>0</v>
      </c>
      <c r="O516" s="1"/>
    </row>
    <row r="517" spans="1:15" x14ac:dyDescent="0.25">
      <c r="A517" s="1">
        <v>2020</v>
      </c>
      <c r="B517" s="1" t="s">
        <v>15</v>
      </c>
      <c r="C517" s="1">
        <v>75</v>
      </c>
      <c r="D517" s="1" t="s">
        <v>66</v>
      </c>
      <c r="E517" s="1" t="s">
        <v>28</v>
      </c>
      <c r="F517" s="3">
        <v>0</v>
      </c>
      <c r="G517" s="3">
        <v>0</v>
      </c>
      <c r="H517" s="3">
        <v>0</v>
      </c>
      <c r="I517" s="3">
        <v>0</v>
      </c>
      <c r="J517" s="3">
        <v>0</v>
      </c>
      <c r="K517" s="3">
        <v>0</v>
      </c>
      <c r="L517" s="3">
        <v>0</v>
      </c>
      <c r="M517" s="3">
        <v>0</v>
      </c>
      <c r="N517" s="3">
        <v>0</v>
      </c>
      <c r="O517" s="1"/>
    </row>
    <row r="518" spans="1:15" x14ac:dyDescent="0.25">
      <c r="A518" s="1">
        <v>2020</v>
      </c>
      <c r="B518" s="1" t="s">
        <v>15</v>
      </c>
      <c r="C518" s="1">
        <v>75</v>
      </c>
      <c r="D518" s="1" t="s">
        <v>66</v>
      </c>
      <c r="E518" s="1" t="s">
        <v>29</v>
      </c>
      <c r="F518" s="3">
        <v>0</v>
      </c>
      <c r="G518" s="3">
        <v>0</v>
      </c>
      <c r="H518" s="3">
        <v>0</v>
      </c>
      <c r="I518" s="3">
        <v>0</v>
      </c>
      <c r="J518" s="3">
        <v>0</v>
      </c>
      <c r="K518" s="3">
        <v>0</v>
      </c>
      <c r="L518" s="3">
        <v>0</v>
      </c>
      <c r="M518" s="3">
        <v>0</v>
      </c>
      <c r="N518" s="3">
        <v>0</v>
      </c>
      <c r="O518" s="1"/>
    </row>
    <row r="519" spans="1:15" x14ac:dyDescent="0.25">
      <c r="A519" s="1">
        <v>2020</v>
      </c>
      <c r="B519" s="1" t="s">
        <v>15</v>
      </c>
      <c r="C519" s="1">
        <v>75</v>
      </c>
      <c r="D519" s="1" t="s">
        <v>66</v>
      </c>
      <c r="E519" s="1" t="s">
        <v>30</v>
      </c>
      <c r="F519" s="3">
        <v>0</v>
      </c>
      <c r="G519" s="3">
        <v>0</v>
      </c>
      <c r="H519" s="3">
        <v>0</v>
      </c>
      <c r="I519" s="3">
        <v>0</v>
      </c>
      <c r="J519" s="3">
        <v>0</v>
      </c>
      <c r="K519" s="3">
        <v>0</v>
      </c>
      <c r="L519" s="3">
        <v>0</v>
      </c>
      <c r="M519" s="3">
        <v>0</v>
      </c>
      <c r="N519" s="3">
        <v>0</v>
      </c>
      <c r="O519" s="1"/>
    </row>
    <row r="520" spans="1:15" x14ac:dyDescent="0.25">
      <c r="A520" s="1">
        <v>2020</v>
      </c>
      <c r="B520" s="1" t="s">
        <v>15</v>
      </c>
      <c r="C520" s="1">
        <v>76</v>
      </c>
      <c r="D520" s="1" t="s">
        <v>67</v>
      </c>
      <c r="E520" s="1" t="s">
        <v>17</v>
      </c>
      <c r="F520" s="3">
        <v>0</v>
      </c>
      <c r="G520" s="3">
        <v>0</v>
      </c>
      <c r="H520" s="3">
        <v>0</v>
      </c>
      <c r="I520" s="3">
        <v>0</v>
      </c>
      <c r="J520" s="3">
        <v>0</v>
      </c>
      <c r="K520" s="3">
        <v>0</v>
      </c>
      <c r="L520" s="3">
        <v>0</v>
      </c>
      <c r="M520" s="3">
        <v>0</v>
      </c>
      <c r="N520" s="3">
        <v>0</v>
      </c>
      <c r="O520" s="2">
        <v>0</v>
      </c>
    </row>
    <row r="521" spans="1:15" x14ac:dyDescent="0.25">
      <c r="A521" s="1">
        <v>2020</v>
      </c>
      <c r="B521" s="1" t="s">
        <v>15</v>
      </c>
      <c r="C521" s="1">
        <v>76</v>
      </c>
      <c r="D521" s="1" t="s">
        <v>67</v>
      </c>
      <c r="E521" s="1" t="s">
        <v>18</v>
      </c>
      <c r="F521" s="3">
        <v>125</v>
      </c>
      <c r="G521" s="3">
        <v>0</v>
      </c>
      <c r="H521" s="3">
        <v>125</v>
      </c>
      <c r="I521" s="3">
        <v>0</v>
      </c>
      <c r="J521" s="3">
        <v>155</v>
      </c>
      <c r="K521" s="3">
        <v>0</v>
      </c>
      <c r="L521" s="3">
        <v>280</v>
      </c>
      <c r="M521" s="3">
        <v>0</v>
      </c>
      <c r="N521" s="3">
        <v>280</v>
      </c>
      <c r="O521" s="2">
        <v>8.9999999999999998E-4</v>
      </c>
    </row>
    <row r="522" spans="1:15" x14ac:dyDescent="0.25">
      <c r="A522" s="1">
        <v>2020</v>
      </c>
      <c r="B522" s="1" t="s">
        <v>15</v>
      </c>
      <c r="C522" s="1">
        <v>76</v>
      </c>
      <c r="D522" s="1" t="s">
        <v>67</v>
      </c>
      <c r="E522" s="1" t="s">
        <v>19</v>
      </c>
      <c r="F522" s="3">
        <v>4104</v>
      </c>
      <c r="G522" s="3">
        <v>0</v>
      </c>
      <c r="H522" s="3">
        <v>4104</v>
      </c>
      <c r="I522" s="3">
        <v>0</v>
      </c>
      <c r="J522" s="3">
        <v>5069</v>
      </c>
      <c r="K522" s="3">
        <v>0</v>
      </c>
      <c r="L522" s="3">
        <v>9174</v>
      </c>
      <c r="M522" s="3">
        <v>0</v>
      </c>
      <c r="N522" s="3">
        <v>9174</v>
      </c>
      <c r="O522" s="2">
        <v>2.9600000000000001E-2</v>
      </c>
    </row>
    <row r="523" spans="1:15" x14ac:dyDescent="0.25">
      <c r="A523" s="1">
        <v>2020</v>
      </c>
      <c r="B523" s="1" t="s">
        <v>15</v>
      </c>
      <c r="C523" s="1">
        <v>76</v>
      </c>
      <c r="D523" s="1" t="s">
        <v>67</v>
      </c>
      <c r="E523" s="1" t="s">
        <v>20</v>
      </c>
      <c r="F523" s="3">
        <v>0</v>
      </c>
      <c r="G523" s="3">
        <v>0</v>
      </c>
      <c r="H523" s="3">
        <v>0</v>
      </c>
      <c r="I523" s="3">
        <v>0</v>
      </c>
      <c r="J523" s="3">
        <v>0</v>
      </c>
      <c r="K523" s="3">
        <v>0</v>
      </c>
      <c r="L523" s="3">
        <v>0</v>
      </c>
      <c r="M523" s="3">
        <v>0</v>
      </c>
      <c r="N523" s="3">
        <v>0</v>
      </c>
      <c r="O523" s="2">
        <v>0</v>
      </c>
    </row>
    <row r="524" spans="1:15" x14ac:dyDescent="0.25">
      <c r="A524" s="1">
        <v>2020</v>
      </c>
      <c r="B524" s="1" t="s">
        <v>15</v>
      </c>
      <c r="C524" s="1">
        <v>76</v>
      </c>
      <c r="D524" s="1" t="s">
        <v>67</v>
      </c>
      <c r="E524" s="1" t="s">
        <v>21</v>
      </c>
      <c r="F524" s="3">
        <v>5247</v>
      </c>
      <c r="G524" s="3">
        <v>249175</v>
      </c>
      <c r="H524" s="3">
        <v>254422</v>
      </c>
      <c r="I524" s="3">
        <v>0</v>
      </c>
      <c r="J524" s="3">
        <v>6480</v>
      </c>
      <c r="K524" s="3">
        <v>0</v>
      </c>
      <c r="L524" s="3">
        <v>11727</v>
      </c>
      <c r="M524" s="3">
        <v>249175</v>
      </c>
      <c r="N524" s="3">
        <v>260902</v>
      </c>
      <c r="O524" s="2">
        <v>0.84109999999999996</v>
      </c>
    </row>
    <row r="525" spans="1:15" x14ac:dyDescent="0.25">
      <c r="A525" s="1">
        <v>2020</v>
      </c>
      <c r="B525" s="1" t="s">
        <v>15</v>
      </c>
      <c r="C525" s="1">
        <v>76</v>
      </c>
      <c r="D525" s="1" t="s">
        <v>67</v>
      </c>
      <c r="E525" s="1" t="s">
        <v>22</v>
      </c>
      <c r="F525" s="3">
        <v>2954</v>
      </c>
      <c r="G525" s="3">
        <v>0</v>
      </c>
      <c r="H525" s="3">
        <v>2954</v>
      </c>
      <c r="I525" s="3">
        <v>0</v>
      </c>
      <c r="J525" s="3">
        <v>3649</v>
      </c>
      <c r="K525" s="3">
        <v>0</v>
      </c>
      <c r="L525" s="3">
        <v>6603</v>
      </c>
      <c r="M525" s="3">
        <v>0</v>
      </c>
      <c r="N525" s="3">
        <v>6603</v>
      </c>
      <c r="O525" s="2">
        <v>2.1299999999999999E-2</v>
      </c>
    </row>
    <row r="526" spans="1:15" x14ac:dyDescent="0.25">
      <c r="A526" s="1">
        <v>2020</v>
      </c>
      <c r="B526" s="1" t="s">
        <v>15</v>
      </c>
      <c r="C526" s="1">
        <v>76</v>
      </c>
      <c r="D526" s="1" t="s">
        <v>67</v>
      </c>
      <c r="E526" s="1" t="s">
        <v>23</v>
      </c>
      <c r="F526" s="3">
        <v>336</v>
      </c>
      <c r="G526" s="3">
        <v>32135</v>
      </c>
      <c r="H526" s="3">
        <v>32471</v>
      </c>
      <c r="I526" s="3">
        <v>0</v>
      </c>
      <c r="J526" s="3">
        <v>415</v>
      </c>
      <c r="K526" s="3">
        <v>0</v>
      </c>
      <c r="L526" s="3">
        <v>751</v>
      </c>
      <c r="M526" s="3">
        <v>32135</v>
      </c>
      <c r="N526" s="3">
        <v>32886</v>
      </c>
      <c r="O526" s="2">
        <v>0.106</v>
      </c>
    </row>
    <row r="527" spans="1:15" x14ac:dyDescent="0.25">
      <c r="A527" s="1">
        <v>2020</v>
      </c>
      <c r="B527" s="1" t="s">
        <v>15</v>
      </c>
      <c r="C527" s="1">
        <v>76</v>
      </c>
      <c r="D527" s="1" t="s">
        <v>67</v>
      </c>
      <c r="E527" s="1" t="s">
        <v>24</v>
      </c>
      <c r="F527" s="3">
        <v>0</v>
      </c>
      <c r="G527" s="3">
        <v>0</v>
      </c>
      <c r="H527" s="3">
        <v>0</v>
      </c>
      <c r="I527" s="3">
        <v>0</v>
      </c>
      <c r="J527" s="3">
        <v>0</v>
      </c>
      <c r="K527" s="3">
        <v>0</v>
      </c>
      <c r="L527" s="3">
        <v>0</v>
      </c>
      <c r="M527" s="3">
        <v>0</v>
      </c>
      <c r="N527" s="3">
        <v>0</v>
      </c>
      <c r="O527" s="2">
        <v>0</v>
      </c>
    </row>
    <row r="528" spans="1:15" x14ac:dyDescent="0.25">
      <c r="A528" s="1">
        <v>2020</v>
      </c>
      <c r="B528" s="1" t="s">
        <v>15</v>
      </c>
      <c r="C528" s="1">
        <v>76</v>
      </c>
      <c r="D528" s="1" t="s">
        <v>67</v>
      </c>
      <c r="E528" s="1" t="s">
        <v>25</v>
      </c>
      <c r="F528" s="3">
        <v>83</v>
      </c>
      <c r="G528" s="3">
        <v>0</v>
      </c>
      <c r="H528" s="3">
        <v>83</v>
      </c>
      <c r="I528" s="3">
        <v>0</v>
      </c>
      <c r="J528" s="3">
        <v>102</v>
      </c>
      <c r="K528" s="3">
        <v>0</v>
      </c>
      <c r="L528" s="3">
        <v>185</v>
      </c>
      <c r="M528" s="3">
        <v>0</v>
      </c>
      <c r="N528" s="3">
        <v>185</v>
      </c>
      <c r="O528" s="2">
        <v>5.9999999999999995E-4</v>
      </c>
    </row>
    <row r="529" spans="1:15" x14ac:dyDescent="0.25">
      <c r="A529" s="1">
        <v>2020</v>
      </c>
      <c r="B529" s="1" t="s">
        <v>15</v>
      </c>
      <c r="C529" s="1">
        <v>76</v>
      </c>
      <c r="D529" s="1" t="s">
        <v>67</v>
      </c>
      <c r="E529" s="1" t="s">
        <v>26</v>
      </c>
      <c r="F529" s="3">
        <v>71</v>
      </c>
      <c r="G529" s="3">
        <v>0</v>
      </c>
      <c r="H529" s="3">
        <v>71</v>
      </c>
      <c r="I529" s="3">
        <v>0</v>
      </c>
      <c r="J529" s="3">
        <v>88</v>
      </c>
      <c r="K529" s="3">
        <v>0</v>
      </c>
      <c r="L529" s="3">
        <v>159</v>
      </c>
      <c r="M529" s="3">
        <v>0</v>
      </c>
      <c r="N529" s="3">
        <v>159</v>
      </c>
      <c r="O529" s="2">
        <v>5.0000000000000001E-4</v>
      </c>
    </row>
    <row r="530" spans="1:15" x14ac:dyDescent="0.25">
      <c r="A530" s="1">
        <v>2020</v>
      </c>
      <c r="B530" s="1" t="s">
        <v>15</v>
      </c>
      <c r="C530" s="1">
        <v>76</v>
      </c>
      <c r="D530" s="1" t="s">
        <v>67</v>
      </c>
      <c r="E530" s="1" t="s">
        <v>27</v>
      </c>
      <c r="F530" s="3">
        <v>0</v>
      </c>
      <c r="G530" s="3">
        <v>0</v>
      </c>
      <c r="H530" s="3">
        <v>0</v>
      </c>
      <c r="I530" s="3">
        <v>0</v>
      </c>
      <c r="J530" s="3">
        <v>0</v>
      </c>
      <c r="K530" s="3">
        <v>0</v>
      </c>
      <c r="L530" s="3">
        <v>0</v>
      </c>
      <c r="M530" s="3">
        <v>0</v>
      </c>
      <c r="N530" s="3">
        <v>0</v>
      </c>
      <c r="O530" s="2">
        <v>0</v>
      </c>
    </row>
    <row r="531" spans="1:15" x14ac:dyDescent="0.25">
      <c r="A531" s="1">
        <v>2020</v>
      </c>
      <c r="B531" s="1" t="s">
        <v>15</v>
      </c>
      <c r="C531" s="1">
        <v>76</v>
      </c>
      <c r="D531" s="1" t="s">
        <v>67</v>
      </c>
      <c r="E531" s="1" t="s">
        <v>28</v>
      </c>
      <c r="F531" s="3">
        <v>0</v>
      </c>
      <c r="G531" s="3">
        <v>0</v>
      </c>
      <c r="H531" s="3">
        <v>0</v>
      </c>
      <c r="I531" s="3">
        <v>0</v>
      </c>
      <c r="J531" s="3">
        <v>0</v>
      </c>
      <c r="K531" s="3">
        <v>0</v>
      </c>
      <c r="L531" s="3">
        <v>0</v>
      </c>
      <c r="M531" s="3">
        <v>0</v>
      </c>
      <c r="N531" s="3">
        <v>0</v>
      </c>
      <c r="O531" s="2">
        <v>0</v>
      </c>
    </row>
    <row r="532" spans="1:15" x14ac:dyDescent="0.25">
      <c r="A532" s="1">
        <v>2020</v>
      </c>
      <c r="B532" s="1" t="s">
        <v>15</v>
      </c>
      <c r="C532" s="1">
        <v>76</v>
      </c>
      <c r="D532" s="1" t="s">
        <v>67</v>
      </c>
      <c r="E532" s="1" t="s">
        <v>29</v>
      </c>
      <c r="F532" s="3">
        <v>3</v>
      </c>
      <c r="G532" s="3">
        <v>0</v>
      </c>
      <c r="H532" s="3">
        <v>3</v>
      </c>
      <c r="I532" s="3">
        <v>0</v>
      </c>
      <c r="J532" s="3">
        <v>3</v>
      </c>
      <c r="K532" s="3">
        <v>0</v>
      </c>
      <c r="L532" s="3">
        <v>6</v>
      </c>
      <c r="M532" s="3">
        <v>0</v>
      </c>
      <c r="N532" s="3">
        <v>6</v>
      </c>
      <c r="O532" s="2">
        <v>0</v>
      </c>
    </row>
    <row r="533" spans="1:15" x14ac:dyDescent="0.25">
      <c r="A533" s="1">
        <v>2020</v>
      </c>
      <c r="B533" s="1" t="s">
        <v>15</v>
      </c>
      <c r="C533" s="1">
        <v>76</v>
      </c>
      <c r="D533" s="1" t="s">
        <v>67</v>
      </c>
      <c r="E533" s="1" t="s">
        <v>30</v>
      </c>
      <c r="F533" s="3">
        <v>0</v>
      </c>
      <c r="G533" s="3">
        <v>0</v>
      </c>
      <c r="H533" s="3">
        <v>0</v>
      </c>
      <c r="I533" s="3">
        <v>0</v>
      </c>
      <c r="J533" s="3">
        <v>0</v>
      </c>
      <c r="K533" s="3">
        <v>0</v>
      </c>
      <c r="L533" s="3">
        <v>0</v>
      </c>
      <c r="M533" s="3">
        <v>0</v>
      </c>
      <c r="N533" s="3">
        <v>0</v>
      </c>
      <c r="O533" s="2">
        <v>0</v>
      </c>
    </row>
    <row r="534" spans="1:15" x14ac:dyDescent="0.25">
      <c r="A534" s="1">
        <v>2020</v>
      </c>
      <c r="B534" s="1" t="s">
        <v>15</v>
      </c>
      <c r="C534" s="1">
        <v>81</v>
      </c>
      <c r="D534" s="1" t="s">
        <v>68</v>
      </c>
      <c r="E534" s="1" t="s">
        <v>17</v>
      </c>
      <c r="F534" s="3">
        <v>0</v>
      </c>
      <c r="G534" s="3">
        <v>0</v>
      </c>
      <c r="H534" s="3">
        <v>0</v>
      </c>
      <c r="I534" s="3">
        <v>0</v>
      </c>
      <c r="J534" s="3">
        <v>0</v>
      </c>
      <c r="K534" s="3">
        <v>0</v>
      </c>
      <c r="L534" s="3">
        <v>0</v>
      </c>
      <c r="M534" s="3">
        <v>0</v>
      </c>
      <c r="N534" s="3">
        <v>0</v>
      </c>
      <c r="O534" s="2">
        <v>0</v>
      </c>
    </row>
    <row r="535" spans="1:15" x14ac:dyDescent="0.25">
      <c r="A535" s="1">
        <v>2020</v>
      </c>
      <c r="B535" s="1" t="s">
        <v>15</v>
      </c>
      <c r="C535" s="1">
        <v>81</v>
      </c>
      <c r="D535" s="1" t="s">
        <v>68</v>
      </c>
      <c r="E535" s="1" t="s">
        <v>18</v>
      </c>
      <c r="F535" s="3">
        <v>49</v>
      </c>
      <c r="G535" s="3">
        <v>0</v>
      </c>
      <c r="H535" s="3">
        <v>49</v>
      </c>
      <c r="I535" s="3">
        <v>0</v>
      </c>
      <c r="J535" s="3">
        <v>0</v>
      </c>
      <c r="K535" s="3">
        <v>0</v>
      </c>
      <c r="L535" s="3">
        <v>49</v>
      </c>
      <c r="M535" s="3">
        <v>0</v>
      </c>
      <c r="N535" s="3">
        <v>49</v>
      </c>
      <c r="O535" s="2">
        <v>4.0000000000000002E-4</v>
      </c>
    </row>
    <row r="536" spans="1:15" x14ac:dyDescent="0.25">
      <c r="A536" s="1">
        <v>2020</v>
      </c>
      <c r="B536" s="1" t="s">
        <v>15</v>
      </c>
      <c r="C536" s="1">
        <v>81</v>
      </c>
      <c r="D536" s="1" t="s">
        <v>68</v>
      </c>
      <c r="E536" s="1" t="s">
        <v>19</v>
      </c>
      <c r="F536" s="3">
        <v>1608</v>
      </c>
      <c r="G536" s="3">
        <v>0</v>
      </c>
      <c r="H536" s="3">
        <v>1608</v>
      </c>
      <c r="I536" s="3">
        <v>0</v>
      </c>
      <c r="J536" s="3">
        <v>0</v>
      </c>
      <c r="K536" s="3">
        <v>0</v>
      </c>
      <c r="L536" s="3">
        <v>1608</v>
      </c>
      <c r="M536" s="3">
        <v>0</v>
      </c>
      <c r="N536" s="3">
        <v>1608</v>
      </c>
      <c r="O536" s="2">
        <v>1.3899999999999999E-2</v>
      </c>
    </row>
    <row r="537" spans="1:15" x14ac:dyDescent="0.25">
      <c r="A537" s="1">
        <v>2020</v>
      </c>
      <c r="B537" s="1" t="s">
        <v>15</v>
      </c>
      <c r="C537" s="1">
        <v>81</v>
      </c>
      <c r="D537" s="1" t="s">
        <v>68</v>
      </c>
      <c r="E537" s="1" t="s">
        <v>20</v>
      </c>
      <c r="F537" s="3">
        <v>0</v>
      </c>
      <c r="G537" s="3">
        <v>0</v>
      </c>
      <c r="H537" s="3">
        <v>0</v>
      </c>
      <c r="I537" s="3">
        <v>0</v>
      </c>
      <c r="J537" s="3">
        <v>0</v>
      </c>
      <c r="K537" s="3">
        <v>0</v>
      </c>
      <c r="L537" s="3">
        <v>0</v>
      </c>
      <c r="M537" s="3">
        <v>0</v>
      </c>
      <c r="N537" s="3">
        <v>0</v>
      </c>
      <c r="O537" s="2">
        <v>0</v>
      </c>
    </row>
    <row r="538" spans="1:15" x14ac:dyDescent="0.25">
      <c r="A538" s="1">
        <v>2020</v>
      </c>
      <c r="B538" s="1" t="s">
        <v>15</v>
      </c>
      <c r="C538" s="1">
        <v>81</v>
      </c>
      <c r="D538" s="1" t="s">
        <v>68</v>
      </c>
      <c r="E538" s="1" t="s">
        <v>21</v>
      </c>
      <c r="F538" s="3">
        <v>2056</v>
      </c>
      <c r="G538" s="3">
        <v>97640</v>
      </c>
      <c r="H538" s="3">
        <v>99696</v>
      </c>
      <c r="I538" s="3">
        <v>0</v>
      </c>
      <c r="J538" s="3">
        <v>0</v>
      </c>
      <c r="K538" s="3">
        <v>0</v>
      </c>
      <c r="L538" s="3">
        <v>2056</v>
      </c>
      <c r="M538" s="3">
        <v>97640</v>
      </c>
      <c r="N538" s="3">
        <v>99696</v>
      </c>
      <c r="O538" s="2">
        <v>0.86480000000000001</v>
      </c>
    </row>
    <row r="539" spans="1:15" x14ac:dyDescent="0.25">
      <c r="A539" s="1">
        <v>2020</v>
      </c>
      <c r="B539" s="1" t="s">
        <v>15</v>
      </c>
      <c r="C539" s="1">
        <v>81</v>
      </c>
      <c r="D539" s="1" t="s">
        <v>68</v>
      </c>
      <c r="E539" s="1" t="s">
        <v>22</v>
      </c>
      <c r="F539" s="3">
        <v>1158</v>
      </c>
      <c r="G539" s="3">
        <v>0</v>
      </c>
      <c r="H539" s="3">
        <v>1158</v>
      </c>
      <c r="I539" s="3">
        <v>0</v>
      </c>
      <c r="J539" s="3">
        <v>0</v>
      </c>
      <c r="K539" s="3">
        <v>0</v>
      </c>
      <c r="L539" s="3">
        <v>1158</v>
      </c>
      <c r="M539" s="3">
        <v>0</v>
      </c>
      <c r="N539" s="3">
        <v>1158</v>
      </c>
      <c r="O539" s="2">
        <v>0.01</v>
      </c>
    </row>
    <row r="540" spans="1:15" x14ac:dyDescent="0.25">
      <c r="A540" s="1">
        <v>2020</v>
      </c>
      <c r="B540" s="1" t="s">
        <v>15</v>
      </c>
      <c r="C540" s="1">
        <v>81</v>
      </c>
      <c r="D540" s="1" t="s">
        <v>68</v>
      </c>
      <c r="E540" s="1" t="s">
        <v>23</v>
      </c>
      <c r="F540" s="3">
        <v>132</v>
      </c>
      <c r="G540" s="3">
        <v>12592</v>
      </c>
      <c r="H540" s="3">
        <v>12724</v>
      </c>
      <c r="I540" s="3">
        <v>0</v>
      </c>
      <c r="J540" s="3">
        <v>0</v>
      </c>
      <c r="K540" s="3">
        <v>0</v>
      </c>
      <c r="L540" s="3">
        <v>132</v>
      </c>
      <c r="M540" s="3">
        <v>12592</v>
      </c>
      <c r="N540" s="3">
        <v>12724</v>
      </c>
      <c r="O540" s="2">
        <v>0.1104</v>
      </c>
    </row>
    <row r="541" spans="1:15" x14ac:dyDescent="0.25">
      <c r="A541" s="1">
        <v>2020</v>
      </c>
      <c r="B541" s="1" t="s">
        <v>15</v>
      </c>
      <c r="C541" s="1">
        <v>81</v>
      </c>
      <c r="D541" s="1" t="s">
        <v>68</v>
      </c>
      <c r="E541" s="1" t="s">
        <v>24</v>
      </c>
      <c r="F541" s="3">
        <v>0</v>
      </c>
      <c r="G541" s="3">
        <v>0</v>
      </c>
      <c r="H541" s="3">
        <v>0</v>
      </c>
      <c r="I541" s="3">
        <v>0</v>
      </c>
      <c r="J541" s="3">
        <v>0</v>
      </c>
      <c r="K541" s="3">
        <v>0</v>
      </c>
      <c r="L541" s="3">
        <v>0</v>
      </c>
      <c r="M541" s="3">
        <v>0</v>
      </c>
      <c r="N541" s="3">
        <v>0</v>
      </c>
      <c r="O541" s="2">
        <v>0</v>
      </c>
    </row>
    <row r="542" spans="1:15" x14ac:dyDescent="0.25">
      <c r="A542" s="1">
        <v>2020</v>
      </c>
      <c r="B542" s="1" t="s">
        <v>15</v>
      </c>
      <c r="C542" s="1">
        <v>81</v>
      </c>
      <c r="D542" s="1" t="s">
        <v>68</v>
      </c>
      <c r="E542" s="1" t="s">
        <v>25</v>
      </c>
      <c r="F542" s="3">
        <v>32</v>
      </c>
      <c r="G542" s="3">
        <v>0</v>
      </c>
      <c r="H542" s="3">
        <v>32</v>
      </c>
      <c r="I542" s="3">
        <v>0</v>
      </c>
      <c r="J542" s="3">
        <v>0</v>
      </c>
      <c r="K542" s="3">
        <v>0</v>
      </c>
      <c r="L542" s="3">
        <v>32</v>
      </c>
      <c r="M542" s="3">
        <v>0</v>
      </c>
      <c r="N542" s="3">
        <v>32</v>
      </c>
      <c r="O542" s="2">
        <v>2.9999999999999997E-4</v>
      </c>
    </row>
    <row r="543" spans="1:15" x14ac:dyDescent="0.25">
      <c r="A543" s="1">
        <v>2020</v>
      </c>
      <c r="B543" s="1" t="s">
        <v>15</v>
      </c>
      <c r="C543" s="1">
        <v>81</v>
      </c>
      <c r="D543" s="1" t="s">
        <v>68</v>
      </c>
      <c r="E543" s="1" t="s">
        <v>26</v>
      </c>
      <c r="F543" s="3">
        <v>28</v>
      </c>
      <c r="G543" s="3">
        <v>0</v>
      </c>
      <c r="H543" s="3">
        <v>28</v>
      </c>
      <c r="I543" s="3">
        <v>0</v>
      </c>
      <c r="J543" s="3">
        <v>0</v>
      </c>
      <c r="K543" s="3">
        <v>0</v>
      </c>
      <c r="L543" s="3">
        <v>28</v>
      </c>
      <c r="M543" s="3">
        <v>0</v>
      </c>
      <c r="N543" s="3">
        <v>28</v>
      </c>
      <c r="O543" s="2">
        <v>2.0000000000000001E-4</v>
      </c>
    </row>
    <row r="544" spans="1:15" x14ac:dyDescent="0.25">
      <c r="A544" s="1">
        <v>2020</v>
      </c>
      <c r="B544" s="1" t="s">
        <v>15</v>
      </c>
      <c r="C544" s="1">
        <v>81</v>
      </c>
      <c r="D544" s="1" t="s">
        <v>68</v>
      </c>
      <c r="E544" s="1" t="s">
        <v>27</v>
      </c>
      <c r="F544" s="3">
        <v>0</v>
      </c>
      <c r="G544" s="3">
        <v>0</v>
      </c>
      <c r="H544" s="3">
        <v>0</v>
      </c>
      <c r="I544" s="3">
        <v>0</v>
      </c>
      <c r="J544" s="3">
        <v>0</v>
      </c>
      <c r="K544" s="3">
        <v>0</v>
      </c>
      <c r="L544" s="3">
        <v>0</v>
      </c>
      <c r="M544" s="3">
        <v>0</v>
      </c>
      <c r="N544" s="3">
        <v>0</v>
      </c>
      <c r="O544" s="2">
        <v>0</v>
      </c>
    </row>
    <row r="545" spans="1:15" x14ac:dyDescent="0.25">
      <c r="A545" s="1">
        <v>2020</v>
      </c>
      <c r="B545" s="1" t="s">
        <v>15</v>
      </c>
      <c r="C545" s="1">
        <v>81</v>
      </c>
      <c r="D545" s="1" t="s">
        <v>68</v>
      </c>
      <c r="E545" s="1" t="s">
        <v>28</v>
      </c>
      <c r="F545" s="3">
        <v>0</v>
      </c>
      <c r="G545" s="3">
        <v>0</v>
      </c>
      <c r="H545" s="3">
        <v>0</v>
      </c>
      <c r="I545" s="3">
        <v>0</v>
      </c>
      <c r="J545" s="3">
        <v>0</v>
      </c>
      <c r="K545" s="3">
        <v>0</v>
      </c>
      <c r="L545" s="3">
        <v>0</v>
      </c>
      <c r="M545" s="3">
        <v>0</v>
      </c>
      <c r="N545" s="3">
        <v>0</v>
      </c>
      <c r="O545" s="2">
        <v>0</v>
      </c>
    </row>
    <row r="546" spans="1:15" x14ac:dyDescent="0.25">
      <c r="A546" s="1">
        <v>2020</v>
      </c>
      <c r="B546" s="1" t="s">
        <v>15</v>
      </c>
      <c r="C546" s="1">
        <v>81</v>
      </c>
      <c r="D546" s="1" t="s">
        <v>68</v>
      </c>
      <c r="E546" s="1" t="s">
        <v>29</v>
      </c>
      <c r="F546" s="3">
        <v>1</v>
      </c>
      <c r="G546" s="3">
        <v>0</v>
      </c>
      <c r="H546" s="3">
        <v>1</v>
      </c>
      <c r="I546" s="3">
        <v>0</v>
      </c>
      <c r="J546" s="3">
        <v>0</v>
      </c>
      <c r="K546" s="3">
        <v>0</v>
      </c>
      <c r="L546" s="3">
        <v>1</v>
      </c>
      <c r="M546" s="3">
        <v>0</v>
      </c>
      <c r="N546" s="3">
        <v>1</v>
      </c>
      <c r="O546" s="2">
        <v>0</v>
      </c>
    </row>
    <row r="547" spans="1:15" x14ac:dyDescent="0.25">
      <c r="A547" s="1">
        <v>2020</v>
      </c>
      <c r="B547" s="1" t="s">
        <v>15</v>
      </c>
      <c r="C547" s="1">
        <v>81</v>
      </c>
      <c r="D547" s="1" t="s">
        <v>68</v>
      </c>
      <c r="E547" s="1" t="s">
        <v>30</v>
      </c>
      <c r="F547" s="3">
        <v>0</v>
      </c>
      <c r="G547" s="3">
        <v>0</v>
      </c>
      <c r="H547" s="3">
        <v>0</v>
      </c>
      <c r="I547" s="3">
        <v>0</v>
      </c>
      <c r="J547" s="3">
        <v>0</v>
      </c>
      <c r="K547" s="3">
        <v>0</v>
      </c>
      <c r="L547" s="3">
        <v>0</v>
      </c>
      <c r="M547" s="3">
        <v>0</v>
      </c>
      <c r="N547" s="3">
        <v>0</v>
      </c>
      <c r="O547" s="2">
        <v>0</v>
      </c>
    </row>
    <row r="548" spans="1:15" x14ac:dyDescent="0.25">
      <c r="A548" s="1">
        <v>2020</v>
      </c>
      <c r="B548" s="1" t="s">
        <v>15</v>
      </c>
      <c r="C548" s="1">
        <v>82</v>
      </c>
      <c r="D548" s="1" t="s">
        <v>69</v>
      </c>
      <c r="E548" s="1" t="s">
        <v>17</v>
      </c>
      <c r="F548" s="3">
        <v>0</v>
      </c>
      <c r="G548" s="3">
        <v>0</v>
      </c>
      <c r="H548" s="3">
        <v>0</v>
      </c>
      <c r="I548" s="3">
        <v>0</v>
      </c>
      <c r="J548" s="3">
        <v>0</v>
      </c>
      <c r="K548" s="3">
        <v>0</v>
      </c>
      <c r="L548" s="3">
        <v>0</v>
      </c>
      <c r="M548" s="3">
        <v>0</v>
      </c>
      <c r="N548" s="3">
        <v>0</v>
      </c>
      <c r="O548" s="2">
        <v>0</v>
      </c>
    </row>
    <row r="549" spans="1:15" x14ac:dyDescent="0.25">
      <c r="A549" s="1">
        <v>2020</v>
      </c>
      <c r="B549" s="1" t="s">
        <v>15</v>
      </c>
      <c r="C549" s="1">
        <v>82</v>
      </c>
      <c r="D549" s="1" t="s">
        <v>69</v>
      </c>
      <c r="E549" s="1" t="s">
        <v>18</v>
      </c>
      <c r="F549" s="3">
        <v>21</v>
      </c>
      <c r="G549" s="3">
        <v>0</v>
      </c>
      <c r="H549" s="3">
        <v>21</v>
      </c>
      <c r="I549" s="3">
        <v>0</v>
      </c>
      <c r="J549" s="3">
        <v>38935</v>
      </c>
      <c r="K549" s="3">
        <v>0</v>
      </c>
      <c r="L549" s="3">
        <v>38956</v>
      </c>
      <c r="M549" s="3">
        <v>0</v>
      </c>
      <c r="N549" s="3">
        <v>38956</v>
      </c>
      <c r="O549" s="2">
        <v>7.4999999999999997E-3</v>
      </c>
    </row>
    <row r="550" spans="1:15" x14ac:dyDescent="0.25">
      <c r="A550" s="1">
        <v>2020</v>
      </c>
      <c r="B550" s="1" t="s">
        <v>15</v>
      </c>
      <c r="C550" s="1">
        <v>82</v>
      </c>
      <c r="D550" s="1" t="s">
        <v>69</v>
      </c>
      <c r="E550" s="1" t="s">
        <v>19</v>
      </c>
      <c r="F550" s="3">
        <v>686</v>
      </c>
      <c r="G550" s="3">
        <v>0</v>
      </c>
      <c r="H550" s="3">
        <v>686</v>
      </c>
      <c r="I550" s="3">
        <v>0</v>
      </c>
      <c r="J550" s="3">
        <v>1274814</v>
      </c>
      <c r="K550" s="3">
        <v>0</v>
      </c>
      <c r="L550" s="3">
        <v>1275500</v>
      </c>
      <c r="M550" s="3">
        <v>0</v>
      </c>
      <c r="N550" s="3">
        <v>1275500</v>
      </c>
      <c r="O550" s="2">
        <v>0.24399999999999999</v>
      </c>
    </row>
    <row r="551" spans="1:15" x14ac:dyDescent="0.25">
      <c r="A551" s="1">
        <v>2020</v>
      </c>
      <c r="B551" s="1" t="s">
        <v>15</v>
      </c>
      <c r="C551" s="1">
        <v>82</v>
      </c>
      <c r="D551" s="1" t="s">
        <v>69</v>
      </c>
      <c r="E551" s="1" t="s">
        <v>20</v>
      </c>
      <c r="F551" s="3">
        <v>0</v>
      </c>
      <c r="G551" s="3">
        <v>0</v>
      </c>
      <c r="H551" s="3">
        <v>0</v>
      </c>
      <c r="I551" s="3">
        <v>0</v>
      </c>
      <c r="J551" s="3">
        <v>0</v>
      </c>
      <c r="K551" s="3">
        <v>0</v>
      </c>
      <c r="L551" s="3">
        <v>0</v>
      </c>
      <c r="M551" s="3">
        <v>0</v>
      </c>
      <c r="N551" s="3">
        <v>0</v>
      </c>
      <c r="O551" s="2">
        <v>0</v>
      </c>
    </row>
    <row r="552" spans="1:15" x14ac:dyDescent="0.25">
      <c r="A552" s="1">
        <v>2020</v>
      </c>
      <c r="B552" s="1" t="s">
        <v>15</v>
      </c>
      <c r="C552" s="1">
        <v>82</v>
      </c>
      <c r="D552" s="1" t="s">
        <v>69</v>
      </c>
      <c r="E552" s="1" t="s">
        <v>21</v>
      </c>
      <c r="F552" s="3">
        <v>877</v>
      </c>
      <c r="G552" s="3">
        <v>41647</v>
      </c>
      <c r="H552" s="3">
        <v>42524</v>
      </c>
      <c r="I552" s="3">
        <v>0</v>
      </c>
      <c r="J552" s="3">
        <v>1629643</v>
      </c>
      <c r="K552" s="3">
        <v>1130376</v>
      </c>
      <c r="L552" s="3">
        <v>1630520</v>
      </c>
      <c r="M552" s="3">
        <v>1172023</v>
      </c>
      <c r="N552" s="3">
        <v>2802543</v>
      </c>
      <c r="O552" s="2">
        <v>0.53620000000000001</v>
      </c>
    </row>
    <row r="553" spans="1:15" x14ac:dyDescent="0.25">
      <c r="A553" s="1">
        <v>2020</v>
      </c>
      <c r="B553" s="1" t="s">
        <v>15</v>
      </c>
      <c r="C553" s="1">
        <v>82</v>
      </c>
      <c r="D553" s="1" t="s">
        <v>69</v>
      </c>
      <c r="E553" s="1" t="s">
        <v>22</v>
      </c>
      <c r="F553" s="3">
        <v>494</v>
      </c>
      <c r="G553" s="3">
        <v>0</v>
      </c>
      <c r="H553" s="3">
        <v>494</v>
      </c>
      <c r="I553" s="3">
        <v>0</v>
      </c>
      <c r="J553" s="3">
        <v>917577</v>
      </c>
      <c r="K553" s="3">
        <v>0</v>
      </c>
      <c r="L553" s="3">
        <v>918071</v>
      </c>
      <c r="M553" s="3">
        <v>0</v>
      </c>
      <c r="N553" s="3">
        <v>918071</v>
      </c>
      <c r="O553" s="2">
        <v>0.17560000000000001</v>
      </c>
    </row>
    <row r="554" spans="1:15" x14ac:dyDescent="0.25">
      <c r="A554" s="1">
        <v>2020</v>
      </c>
      <c r="B554" s="1" t="s">
        <v>15</v>
      </c>
      <c r="C554" s="1">
        <v>82</v>
      </c>
      <c r="D554" s="1" t="s">
        <v>69</v>
      </c>
      <c r="E554" s="1" t="s">
        <v>23</v>
      </c>
      <c r="F554" s="3">
        <v>56</v>
      </c>
      <c r="G554" s="3">
        <v>5371</v>
      </c>
      <c r="H554" s="3">
        <v>5427</v>
      </c>
      <c r="I554" s="3">
        <v>0</v>
      </c>
      <c r="J554" s="3">
        <v>104361</v>
      </c>
      <c r="K554" s="3">
        <v>0</v>
      </c>
      <c r="L554" s="3">
        <v>104418</v>
      </c>
      <c r="M554" s="3">
        <v>5371</v>
      </c>
      <c r="N554" s="3">
        <v>109788</v>
      </c>
      <c r="O554" s="2">
        <v>2.1000000000000001E-2</v>
      </c>
    </row>
    <row r="555" spans="1:15" x14ac:dyDescent="0.25">
      <c r="A555" s="1">
        <v>2020</v>
      </c>
      <c r="B555" s="1" t="s">
        <v>15</v>
      </c>
      <c r="C555" s="1">
        <v>82</v>
      </c>
      <c r="D555" s="1" t="s">
        <v>69</v>
      </c>
      <c r="E555" s="1" t="s">
        <v>24</v>
      </c>
      <c r="F555" s="3">
        <v>0</v>
      </c>
      <c r="G555" s="3">
        <v>0</v>
      </c>
      <c r="H555" s="3">
        <v>0</v>
      </c>
      <c r="I555" s="3">
        <v>0</v>
      </c>
      <c r="J555" s="3">
        <v>0</v>
      </c>
      <c r="K555" s="3">
        <v>0</v>
      </c>
      <c r="L555" s="3">
        <v>0</v>
      </c>
      <c r="M555" s="3">
        <v>0</v>
      </c>
      <c r="N555" s="3">
        <v>0</v>
      </c>
      <c r="O555" s="2">
        <v>0</v>
      </c>
    </row>
    <row r="556" spans="1:15" x14ac:dyDescent="0.25">
      <c r="A556" s="1">
        <v>2020</v>
      </c>
      <c r="B556" s="1" t="s">
        <v>15</v>
      </c>
      <c r="C556" s="1">
        <v>82</v>
      </c>
      <c r="D556" s="1" t="s">
        <v>69</v>
      </c>
      <c r="E556" s="1" t="s">
        <v>25</v>
      </c>
      <c r="F556" s="3">
        <v>14</v>
      </c>
      <c r="G556" s="3">
        <v>0</v>
      </c>
      <c r="H556" s="3">
        <v>14</v>
      </c>
      <c r="I556" s="3">
        <v>0</v>
      </c>
      <c r="J556" s="3">
        <v>25689</v>
      </c>
      <c r="K556" s="3">
        <v>0</v>
      </c>
      <c r="L556" s="3">
        <v>25703</v>
      </c>
      <c r="M556" s="3">
        <v>0</v>
      </c>
      <c r="N556" s="3">
        <v>25703</v>
      </c>
      <c r="O556" s="2">
        <v>4.8999999999999998E-3</v>
      </c>
    </row>
    <row r="557" spans="1:15" x14ac:dyDescent="0.25">
      <c r="A557" s="1">
        <v>2020</v>
      </c>
      <c r="B557" s="1" t="s">
        <v>15</v>
      </c>
      <c r="C557" s="1">
        <v>82</v>
      </c>
      <c r="D557" s="1" t="s">
        <v>69</v>
      </c>
      <c r="E557" s="1" t="s">
        <v>26</v>
      </c>
      <c r="F557" s="3">
        <v>12</v>
      </c>
      <c r="G557" s="3">
        <v>0</v>
      </c>
      <c r="H557" s="3">
        <v>12</v>
      </c>
      <c r="I557" s="3">
        <v>0</v>
      </c>
      <c r="J557" s="3">
        <v>22076</v>
      </c>
      <c r="K557" s="3">
        <v>0</v>
      </c>
      <c r="L557" s="3">
        <v>22088</v>
      </c>
      <c r="M557" s="3">
        <v>0</v>
      </c>
      <c r="N557" s="3">
        <v>22088</v>
      </c>
      <c r="O557" s="2">
        <v>4.1999999999999997E-3</v>
      </c>
    </row>
    <row r="558" spans="1:15" x14ac:dyDescent="0.25">
      <c r="A558" s="1">
        <v>2020</v>
      </c>
      <c r="B558" s="1" t="s">
        <v>15</v>
      </c>
      <c r="C558" s="1">
        <v>82</v>
      </c>
      <c r="D558" s="1" t="s">
        <v>69</v>
      </c>
      <c r="E558" s="1" t="s">
        <v>27</v>
      </c>
      <c r="F558" s="3">
        <v>0</v>
      </c>
      <c r="G558" s="3">
        <v>0</v>
      </c>
      <c r="H558" s="3">
        <v>0</v>
      </c>
      <c r="I558" s="3">
        <v>0</v>
      </c>
      <c r="J558" s="3">
        <v>0</v>
      </c>
      <c r="K558" s="3">
        <v>0</v>
      </c>
      <c r="L558" s="3">
        <v>0</v>
      </c>
      <c r="M558" s="3">
        <v>0</v>
      </c>
      <c r="N558" s="3">
        <v>0</v>
      </c>
      <c r="O558" s="2">
        <v>0</v>
      </c>
    </row>
    <row r="559" spans="1:15" x14ac:dyDescent="0.25">
      <c r="A559" s="1">
        <v>2020</v>
      </c>
      <c r="B559" s="1" t="s">
        <v>15</v>
      </c>
      <c r="C559" s="1">
        <v>82</v>
      </c>
      <c r="D559" s="1" t="s">
        <v>69</v>
      </c>
      <c r="E559" s="1" t="s">
        <v>28</v>
      </c>
      <c r="F559" s="3">
        <v>0</v>
      </c>
      <c r="G559" s="3">
        <v>0</v>
      </c>
      <c r="H559" s="3">
        <v>0</v>
      </c>
      <c r="I559" s="3">
        <v>0</v>
      </c>
      <c r="J559" s="3">
        <v>0</v>
      </c>
      <c r="K559" s="3">
        <v>0</v>
      </c>
      <c r="L559" s="3">
        <v>0</v>
      </c>
      <c r="M559" s="3">
        <v>0</v>
      </c>
      <c r="N559" s="3">
        <v>0</v>
      </c>
      <c r="O559" s="2">
        <v>0</v>
      </c>
    </row>
    <row r="560" spans="1:15" x14ac:dyDescent="0.25">
      <c r="A560" s="1">
        <v>2020</v>
      </c>
      <c r="B560" s="1" t="s">
        <v>15</v>
      </c>
      <c r="C560" s="1">
        <v>82</v>
      </c>
      <c r="D560" s="1" t="s">
        <v>69</v>
      </c>
      <c r="E560" s="1" t="s">
        <v>29</v>
      </c>
      <c r="F560" s="3">
        <v>0</v>
      </c>
      <c r="G560" s="3">
        <v>0</v>
      </c>
      <c r="H560" s="3">
        <v>0</v>
      </c>
      <c r="I560" s="3">
        <v>0</v>
      </c>
      <c r="J560" s="3">
        <v>803</v>
      </c>
      <c r="K560" s="3">
        <v>0</v>
      </c>
      <c r="L560" s="3">
        <v>803</v>
      </c>
      <c r="M560" s="3">
        <v>0</v>
      </c>
      <c r="N560" s="3">
        <v>803</v>
      </c>
      <c r="O560" s="2">
        <v>2.0000000000000001E-4</v>
      </c>
    </row>
    <row r="561" spans="1:15" x14ac:dyDescent="0.25">
      <c r="A561" s="1">
        <v>2020</v>
      </c>
      <c r="B561" s="1" t="s">
        <v>15</v>
      </c>
      <c r="C561" s="1">
        <v>82</v>
      </c>
      <c r="D561" s="1" t="s">
        <v>69</v>
      </c>
      <c r="E561" s="1" t="s">
        <v>30</v>
      </c>
      <c r="F561" s="3">
        <v>0</v>
      </c>
      <c r="G561" s="3">
        <v>0</v>
      </c>
      <c r="H561" s="3">
        <v>0</v>
      </c>
      <c r="I561" s="3">
        <v>0</v>
      </c>
      <c r="J561" s="3">
        <v>0</v>
      </c>
      <c r="K561" s="3">
        <v>33610</v>
      </c>
      <c r="L561" s="3">
        <v>0</v>
      </c>
      <c r="M561" s="3">
        <v>33610</v>
      </c>
      <c r="N561" s="3">
        <v>33610</v>
      </c>
      <c r="O561" s="2">
        <v>6.4000000000000003E-3</v>
      </c>
    </row>
    <row r="562" spans="1:15" x14ac:dyDescent="0.25">
      <c r="A562" s="1">
        <v>2020</v>
      </c>
      <c r="B562" s="1" t="s">
        <v>15</v>
      </c>
      <c r="C562" s="1">
        <v>83</v>
      </c>
      <c r="D562" s="1" t="s">
        <v>70</v>
      </c>
      <c r="E562" s="1" t="s">
        <v>17</v>
      </c>
      <c r="F562" s="3">
        <v>0</v>
      </c>
      <c r="G562" s="3">
        <v>0</v>
      </c>
      <c r="H562" s="3">
        <v>0</v>
      </c>
      <c r="I562" s="3">
        <v>0</v>
      </c>
      <c r="J562" s="3">
        <v>0</v>
      </c>
      <c r="K562" s="3">
        <v>0</v>
      </c>
      <c r="L562" s="3">
        <v>0</v>
      </c>
      <c r="M562" s="3">
        <v>0</v>
      </c>
      <c r="N562" s="3">
        <v>0</v>
      </c>
      <c r="O562" s="2">
        <v>0</v>
      </c>
    </row>
    <row r="563" spans="1:15" x14ac:dyDescent="0.25">
      <c r="A563" s="1">
        <v>2020</v>
      </c>
      <c r="B563" s="1" t="s">
        <v>15</v>
      </c>
      <c r="C563" s="1">
        <v>83</v>
      </c>
      <c r="D563" s="1" t="s">
        <v>70</v>
      </c>
      <c r="E563" s="1" t="s">
        <v>18</v>
      </c>
      <c r="F563" s="3">
        <v>54</v>
      </c>
      <c r="G563" s="3">
        <v>0</v>
      </c>
      <c r="H563" s="3">
        <v>54</v>
      </c>
      <c r="I563" s="3">
        <v>0</v>
      </c>
      <c r="J563" s="3">
        <v>666</v>
      </c>
      <c r="K563" s="3">
        <v>0</v>
      </c>
      <c r="L563" s="3">
        <v>720</v>
      </c>
      <c r="M563" s="3">
        <v>0</v>
      </c>
      <c r="N563" s="3">
        <v>720</v>
      </c>
      <c r="O563" s="2">
        <v>6.9999999999999999E-4</v>
      </c>
    </row>
    <row r="564" spans="1:15" x14ac:dyDescent="0.25">
      <c r="A564" s="1">
        <v>2020</v>
      </c>
      <c r="B564" s="1" t="s">
        <v>15</v>
      </c>
      <c r="C564" s="1">
        <v>83</v>
      </c>
      <c r="D564" s="1" t="s">
        <v>70</v>
      </c>
      <c r="E564" s="1" t="s">
        <v>19</v>
      </c>
      <c r="F564" s="3">
        <v>1778</v>
      </c>
      <c r="G564" s="3">
        <v>0</v>
      </c>
      <c r="H564" s="3">
        <v>1778</v>
      </c>
      <c r="I564" s="3">
        <v>0</v>
      </c>
      <c r="J564" s="3">
        <v>21811</v>
      </c>
      <c r="K564" s="3">
        <v>0</v>
      </c>
      <c r="L564" s="3">
        <v>23589</v>
      </c>
      <c r="M564" s="3">
        <v>0</v>
      </c>
      <c r="N564" s="3">
        <v>23589</v>
      </c>
      <c r="O564" s="2">
        <v>2.41E-2</v>
      </c>
    </row>
    <row r="565" spans="1:15" x14ac:dyDescent="0.25">
      <c r="A565" s="1">
        <v>2020</v>
      </c>
      <c r="B565" s="1" t="s">
        <v>15</v>
      </c>
      <c r="C565" s="1">
        <v>83</v>
      </c>
      <c r="D565" s="1" t="s">
        <v>70</v>
      </c>
      <c r="E565" s="1" t="s">
        <v>20</v>
      </c>
      <c r="F565" s="3">
        <v>0</v>
      </c>
      <c r="G565" s="3">
        <v>0</v>
      </c>
      <c r="H565" s="3">
        <v>0</v>
      </c>
      <c r="I565" s="3">
        <v>0</v>
      </c>
      <c r="J565" s="3">
        <v>0</v>
      </c>
      <c r="K565" s="3">
        <v>0</v>
      </c>
      <c r="L565" s="3">
        <v>0</v>
      </c>
      <c r="M565" s="3">
        <v>0</v>
      </c>
      <c r="N565" s="3">
        <v>0</v>
      </c>
      <c r="O565" s="2">
        <v>0</v>
      </c>
    </row>
    <row r="566" spans="1:15" x14ac:dyDescent="0.25">
      <c r="A566" s="1">
        <v>2020</v>
      </c>
      <c r="B566" s="1" t="s">
        <v>15</v>
      </c>
      <c r="C566" s="1">
        <v>83</v>
      </c>
      <c r="D566" s="1" t="s">
        <v>70</v>
      </c>
      <c r="E566" s="1" t="s">
        <v>21</v>
      </c>
      <c r="F566" s="3">
        <v>2273</v>
      </c>
      <c r="G566" s="3">
        <v>107939</v>
      </c>
      <c r="H566" s="3">
        <v>110212</v>
      </c>
      <c r="I566" s="3">
        <v>0</v>
      </c>
      <c r="J566" s="3">
        <v>27882</v>
      </c>
      <c r="K566" s="3">
        <v>784426</v>
      </c>
      <c r="L566" s="3">
        <v>30155</v>
      </c>
      <c r="M566" s="3">
        <v>892365</v>
      </c>
      <c r="N566" s="3">
        <v>922521</v>
      </c>
      <c r="O566" s="2">
        <v>0.94079999999999997</v>
      </c>
    </row>
    <row r="567" spans="1:15" x14ac:dyDescent="0.25">
      <c r="A567" s="1">
        <v>2020</v>
      </c>
      <c r="B567" s="1" t="s">
        <v>15</v>
      </c>
      <c r="C567" s="1">
        <v>83</v>
      </c>
      <c r="D567" s="1" t="s">
        <v>70</v>
      </c>
      <c r="E567" s="1" t="s">
        <v>22</v>
      </c>
      <c r="F567" s="3">
        <v>1280</v>
      </c>
      <c r="G567" s="3">
        <v>0</v>
      </c>
      <c r="H567" s="3">
        <v>1280</v>
      </c>
      <c r="I567" s="3">
        <v>0</v>
      </c>
      <c r="J567" s="3">
        <v>15699</v>
      </c>
      <c r="K567" s="3">
        <v>0</v>
      </c>
      <c r="L567" s="3">
        <v>16979</v>
      </c>
      <c r="M567" s="3">
        <v>0</v>
      </c>
      <c r="N567" s="3">
        <v>16979</v>
      </c>
      <c r="O567" s="2">
        <v>1.7299999999999999E-2</v>
      </c>
    </row>
    <row r="568" spans="1:15" x14ac:dyDescent="0.25">
      <c r="A568" s="1">
        <v>2020</v>
      </c>
      <c r="B568" s="1" t="s">
        <v>15</v>
      </c>
      <c r="C568" s="1">
        <v>83</v>
      </c>
      <c r="D568" s="1" t="s">
        <v>70</v>
      </c>
      <c r="E568" s="1" t="s">
        <v>23</v>
      </c>
      <c r="F568" s="3">
        <v>146</v>
      </c>
      <c r="G568" s="3">
        <v>13920</v>
      </c>
      <c r="H568" s="3">
        <v>14066</v>
      </c>
      <c r="I568" s="3">
        <v>0</v>
      </c>
      <c r="J568" s="3">
        <v>1786</v>
      </c>
      <c r="K568" s="3">
        <v>0</v>
      </c>
      <c r="L568" s="3">
        <v>1931</v>
      </c>
      <c r="M568" s="3">
        <v>13920</v>
      </c>
      <c r="N568" s="3">
        <v>15851</v>
      </c>
      <c r="O568" s="2">
        <v>1.6199999999999999E-2</v>
      </c>
    </row>
    <row r="569" spans="1:15" x14ac:dyDescent="0.25">
      <c r="A569" s="1">
        <v>2020</v>
      </c>
      <c r="B569" s="1" t="s">
        <v>15</v>
      </c>
      <c r="C569" s="1">
        <v>83</v>
      </c>
      <c r="D569" s="1" t="s">
        <v>70</v>
      </c>
      <c r="E569" s="1" t="s">
        <v>24</v>
      </c>
      <c r="F569" s="3">
        <v>0</v>
      </c>
      <c r="G569" s="3">
        <v>0</v>
      </c>
      <c r="H569" s="3">
        <v>0</v>
      </c>
      <c r="I569" s="3">
        <v>0</v>
      </c>
      <c r="J569" s="3">
        <v>0</v>
      </c>
      <c r="K569" s="3">
        <v>0</v>
      </c>
      <c r="L569" s="3">
        <v>0</v>
      </c>
      <c r="M569" s="3">
        <v>0</v>
      </c>
      <c r="N569" s="3">
        <v>0</v>
      </c>
      <c r="O569" s="2">
        <v>0</v>
      </c>
    </row>
    <row r="570" spans="1:15" x14ac:dyDescent="0.25">
      <c r="A570" s="1">
        <v>2020</v>
      </c>
      <c r="B570" s="1" t="s">
        <v>15</v>
      </c>
      <c r="C570" s="1">
        <v>83</v>
      </c>
      <c r="D570" s="1" t="s">
        <v>70</v>
      </c>
      <c r="E570" s="1" t="s">
        <v>25</v>
      </c>
      <c r="F570" s="3">
        <v>36</v>
      </c>
      <c r="G570" s="3">
        <v>0</v>
      </c>
      <c r="H570" s="3">
        <v>36</v>
      </c>
      <c r="I570" s="3">
        <v>0</v>
      </c>
      <c r="J570" s="3">
        <v>440</v>
      </c>
      <c r="K570" s="3">
        <v>0</v>
      </c>
      <c r="L570" s="3">
        <v>475</v>
      </c>
      <c r="M570" s="3">
        <v>0</v>
      </c>
      <c r="N570" s="3">
        <v>475</v>
      </c>
      <c r="O570" s="2">
        <v>5.0000000000000001E-4</v>
      </c>
    </row>
    <row r="571" spans="1:15" x14ac:dyDescent="0.25">
      <c r="A571" s="1">
        <v>2020</v>
      </c>
      <c r="B571" s="1" t="s">
        <v>15</v>
      </c>
      <c r="C571" s="1">
        <v>83</v>
      </c>
      <c r="D571" s="1" t="s">
        <v>70</v>
      </c>
      <c r="E571" s="1" t="s">
        <v>26</v>
      </c>
      <c r="F571" s="3">
        <v>31</v>
      </c>
      <c r="G571" s="3">
        <v>0</v>
      </c>
      <c r="H571" s="3">
        <v>31</v>
      </c>
      <c r="I571" s="3">
        <v>0</v>
      </c>
      <c r="J571" s="3">
        <v>378</v>
      </c>
      <c r="K571" s="3">
        <v>0</v>
      </c>
      <c r="L571" s="3">
        <v>409</v>
      </c>
      <c r="M571" s="3">
        <v>0</v>
      </c>
      <c r="N571" s="3">
        <v>409</v>
      </c>
      <c r="O571" s="2">
        <v>4.0000000000000002E-4</v>
      </c>
    </row>
    <row r="572" spans="1:15" x14ac:dyDescent="0.25">
      <c r="A572" s="1">
        <v>2020</v>
      </c>
      <c r="B572" s="1" t="s">
        <v>15</v>
      </c>
      <c r="C572" s="1">
        <v>83</v>
      </c>
      <c r="D572" s="1" t="s">
        <v>70</v>
      </c>
      <c r="E572" s="1" t="s">
        <v>27</v>
      </c>
      <c r="F572" s="3">
        <v>0</v>
      </c>
      <c r="G572" s="3">
        <v>0</v>
      </c>
      <c r="H572" s="3">
        <v>0</v>
      </c>
      <c r="I572" s="3">
        <v>0</v>
      </c>
      <c r="J572" s="3">
        <v>0</v>
      </c>
      <c r="K572" s="3">
        <v>0</v>
      </c>
      <c r="L572" s="3">
        <v>0</v>
      </c>
      <c r="M572" s="3">
        <v>0</v>
      </c>
      <c r="N572" s="3">
        <v>0</v>
      </c>
      <c r="O572" s="2">
        <v>0</v>
      </c>
    </row>
    <row r="573" spans="1:15" x14ac:dyDescent="0.25">
      <c r="A573" s="1">
        <v>2020</v>
      </c>
      <c r="B573" s="1" t="s">
        <v>15</v>
      </c>
      <c r="C573" s="1">
        <v>83</v>
      </c>
      <c r="D573" s="1" t="s">
        <v>70</v>
      </c>
      <c r="E573" s="1" t="s">
        <v>28</v>
      </c>
      <c r="F573" s="3">
        <v>0</v>
      </c>
      <c r="G573" s="3">
        <v>0</v>
      </c>
      <c r="H573" s="3">
        <v>0</v>
      </c>
      <c r="I573" s="3">
        <v>0</v>
      </c>
      <c r="J573" s="3">
        <v>0</v>
      </c>
      <c r="K573" s="3">
        <v>0</v>
      </c>
      <c r="L573" s="3">
        <v>0</v>
      </c>
      <c r="M573" s="3">
        <v>0</v>
      </c>
      <c r="N573" s="3">
        <v>0</v>
      </c>
      <c r="O573" s="2">
        <v>0</v>
      </c>
    </row>
    <row r="574" spans="1:15" x14ac:dyDescent="0.25">
      <c r="A574" s="1">
        <v>2020</v>
      </c>
      <c r="B574" s="1" t="s">
        <v>15</v>
      </c>
      <c r="C574" s="1">
        <v>83</v>
      </c>
      <c r="D574" s="1" t="s">
        <v>70</v>
      </c>
      <c r="E574" s="1" t="s">
        <v>29</v>
      </c>
      <c r="F574" s="3">
        <v>1</v>
      </c>
      <c r="G574" s="3">
        <v>0</v>
      </c>
      <c r="H574" s="3">
        <v>1</v>
      </c>
      <c r="I574" s="3">
        <v>0</v>
      </c>
      <c r="J574" s="3">
        <v>14</v>
      </c>
      <c r="K574" s="3">
        <v>0</v>
      </c>
      <c r="L574" s="3">
        <v>15</v>
      </c>
      <c r="M574" s="3">
        <v>0</v>
      </c>
      <c r="N574" s="3">
        <v>15</v>
      </c>
      <c r="O574" s="2">
        <v>0</v>
      </c>
    </row>
    <row r="575" spans="1:15" x14ac:dyDescent="0.25">
      <c r="A575" s="1">
        <v>2020</v>
      </c>
      <c r="B575" s="1" t="s">
        <v>15</v>
      </c>
      <c r="C575" s="1">
        <v>83</v>
      </c>
      <c r="D575" s="1" t="s">
        <v>70</v>
      </c>
      <c r="E575" s="1" t="s">
        <v>30</v>
      </c>
      <c r="F575" s="3">
        <v>0</v>
      </c>
      <c r="G575" s="3">
        <v>0</v>
      </c>
      <c r="H575" s="3">
        <v>0</v>
      </c>
      <c r="I575" s="3">
        <v>0</v>
      </c>
      <c r="J575" s="3">
        <v>0</v>
      </c>
      <c r="K575" s="3">
        <v>0</v>
      </c>
      <c r="L575" s="3">
        <v>0</v>
      </c>
      <c r="M575" s="3">
        <v>0</v>
      </c>
      <c r="N575" s="3">
        <v>0</v>
      </c>
      <c r="O575" s="2">
        <v>0</v>
      </c>
    </row>
    <row r="576" spans="1:15" x14ac:dyDescent="0.25">
      <c r="A576" s="1">
        <v>2020</v>
      </c>
      <c r="B576" s="1" t="s">
        <v>15</v>
      </c>
      <c r="C576" s="1">
        <v>84</v>
      </c>
      <c r="D576" s="1" t="s">
        <v>71</v>
      </c>
      <c r="E576" s="1" t="s">
        <v>17</v>
      </c>
      <c r="F576" s="3">
        <v>0</v>
      </c>
      <c r="G576" s="3">
        <v>0</v>
      </c>
      <c r="H576" s="3">
        <v>0</v>
      </c>
      <c r="I576" s="3">
        <v>0</v>
      </c>
      <c r="J576" s="3">
        <v>0</v>
      </c>
      <c r="K576" s="3">
        <v>0</v>
      </c>
      <c r="L576" s="3">
        <v>0</v>
      </c>
      <c r="M576" s="3">
        <v>0</v>
      </c>
      <c r="N576" s="3">
        <v>0</v>
      </c>
      <c r="O576" s="2">
        <v>0</v>
      </c>
    </row>
    <row r="577" spans="1:15" x14ac:dyDescent="0.25">
      <c r="A577" s="1">
        <v>2020</v>
      </c>
      <c r="B577" s="1" t="s">
        <v>15</v>
      </c>
      <c r="C577" s="1">
        <v>84</v>
      </c>
      <c r="D577" s="1" t="s">
        <v>71</v>
      </c>
      <c r="E577" s="1" t="s">
        <v>18</v>
      </c>
      <c r="F577" s="3">
        <v>261</v>
      </c>
      <c r="G577" s="3">
        <v>0</v>
      </c>
      <c r="H577" s="3">
        <v>261</v>
      </c>
      <c r="I577" s="3">
        <v>0</v>
      </c>
      <c r="J577" s="3">
        <v>0</v>
      </c>
      <c r="K577" s="3">
        <v>0</v>
      </c>
      <c r="L577" s="3">
        <v>261</v>
      </c>
      <c r="M577" s="3">
        <v>0</v>
      </c>
      <c r="N577" s="3">
        <v>261</v>
      </c>
      <c r="O577" s="2">
        <v>4.0000000000000002E-4</v>
      </c>
    </row>
    <row r="578" spans="1:15" x14ac:dyDescent="0.25">
      <c r="A578" s="1">
        <v>2020</v>
      </c>
      <c r="B578" s="1" t="s">
        <v>15</v>
      </c>
      <c r="C578" s="1">
        <v>84</v>
      </c>
      <c r="D578" s="1" t="s">
        <v>71</v>
      </c>
      <c r="E578" s="1" t="s">
        <v>19</v>
      </c>
      <c r="F578" s="3">
        <v>8552</v>
      </c>
      <c r="G578" s="3">
        <v>0</v>
      </c>
      <c r="H578" s="3">
        <v>8552</v>
      </c>
      <c r="I578" s="3">
        <v>0</v>
      </c>
      <c r="J578" s="3">
        <v>0</v>
      </c>
      <c r="K578" s="3">
        <v>0</v>
      </c>
      <c r="L578" s="3">
        <v>8552</v>
      </c>
      <c r="M578" s="3">
        <v>0</v>
      </c>
      <c r="N578" s="3">
        <v>8552</v>
      </c>
      <c r="O578" s="2">
        <v>1.24E-2</v>
      </c>
    </row>
    <row r="579" spans="1:15" x14ac:dyDescent="0.25">
      <c r="A579" s="1">
        <v>2020</v>
      </c>
      <c r="B579" s="1" t="s">
        <v>15</v>
      </c>
      <c r="C579" s="1">
        <v>84</v>
      </c>
      <c r="D579" s="1" t="s">
        <v>71</v>
      </c>
      <c r="E579" s="1" t="s">
        <v>20</v>
      </c>
      <c r="F579" s="3">
        <v>0</v>
      </c>
      <c r="G579" s="3">
        <v>0</v>
      </c>
      <c r="H579" s="3">
        <v>0</v>
      </c>
      <c r="I579" s="3">
        <v>0</v>
      </c>
      <c r="J579" s="3">
        <v>0</v>
      </c>
      <c r="K579" s="3">
        <v>0</v>
      </c>
      <c r="L579" s="3">
        <v>0</v>
      </c>
      <c r="M579" s="3">
        <v>0</v>
      </c>
      <c r="N579" s="3">
        <v>0</v>
      </c>
      <c r="O579" s="2">
        <v>0</v>
      </c>
    </row>
    <row r="580" spans="1:15" x14ac:dyDescent="0.25">
      <c r="A580" s="1">
        <v>2020</v>
      </c>
      <c r="B580" s="1" t="s">
        <v>15</v>
      </c>
      <c r="C580" s="1">
        <v>84</v>
      </c>
      <c r="D580" s="1" t="s">
        <v>71</v>
      </c>
      <c r="E580" s="1" t="s">
        <v>21</v>
      </c>
      <c r="F580" s="3">
        <v>10932</v>
      </c>
      <c r="G580" s="3">
        <v>519161</v>
      </c>
      <c r="H580" s="3">
        <v>530093</v>
      </c>
      <c r="I580" s="3">
        <v>0</v>
      </c>
      <c r="J580" s="3">
        <v>0</v>
      </c>
      <c r="K580" s="3">
        <v>0</v>
      </c>
      <c r="L580" s="3">
        <v>10932</v>
      </c>
      <c r="M580" s="3">
        <v>519161</v>
      </c>
      <c r="N580" s="3">
        <v>530092</v>
      </c>
      <c r="O580" s="2">
        <v>0.76749999999999996</v>
      </c>
    </row>
    <row r="581" spans="1:15" x14ac:dyDescent="0.25">
      <c r="A581" s="1">
        <v>2020</v>
      </c>
      <c r="B581" s="1" t="s">
        <v>15</v>
      </c>
      <c r="C581" s="1">
        <v>84</v>
      </c>
      <c r="D581" s="1" t="s">
        <v>71</v>
      </c>
      <c r="E581" s="1" t="s">
        <v>22</v>
      </c>
      <c r="F581" s="3">
        <v>6155</v>
      </c>
      <c r="G581" s="3">
        <v>0</v>
      </c>
      <c r="H581" s="3">
        <v>6155</v>
      </c>
      <c r="I581" s="3">
        <v>0</v>
      </c>
      <c r="J581" s="3">
        <v>0</v>
      </c>
      <c r="K581" s="3">
        <v>0</v>
      </c>
      <c r="L581" s="3">
        <v>6155</v>
      </c>
      <c r="M581" s="3">
        <v>0</v>
      </c>
      <c r="N581" s="3">
        <v>6155</v>
      </c>
      <c r="O581" s="2">
        <v>8.8999999999999999E-3</v>
      </c>
    </row>
    <row r="582" spans="1:15" x14ac:dyDescent="0.25">
      <c r="A582" s="1">
        <v>2020</v>
      </c>
      <c r="B582" s="1" t="s">
        <v>15</v>
      </c>
      <c r="C582" s="1">
        <v>84</v>
      </c>
      <c r="D582" s="1" t="s">
        <v>71</v>
      </c>
      <c r="E582" s="1" t="s">
        <v>23</v>
      </c>
      <c r="F582" s="3">
        <v>700</v>
      </c>
      <c r="G582" s="3">
        <v>66953</v>
      </c>
      <c r="H582" s="3">
        <v>67653</v>
      </c>
      <c r="I582" s="3">
        <v>0</v>
      </c>
      <c r="J582" s="3">
        <v>0</v>
      </c>
      <c r="K582" s="3">
        <v>0</v>
      </c>
      <c r="L582" s="3">
        <v>700</v>
      </c>
      <c r="M582" s="3">
        <v>66953</v>
      </c>
      <c r="N582" s="3">
        <v>67653</v>
      </c>
      <c r="O582" s="2">
        <v>9.7900000000000001E-2</v>
      </c>
    </row>
    <row r="583" spans="1:15" x14ac:dyDescent="0.25">
      <c r="A583" s="1">
        <v>2020</v>
      </c>
      <c r="B583" s="1" t="s">
        <v>15</v>
      </c>
      <c r="C583" s="1">
        <v>84</v>
      </c>
      <c r="D583" s="1" t="s">
        <v>71</v>
      </c>
      <c r="E583" s="1" t="s">
        <v>24</v>
      </c>
      <c r="F583" s="3">
        <v>0</v>
      </c>
      <c r="G583" s="3">
        <v>0</v>
      </c>
      <c r="H583" s="3">
        <v>0</v>
      </c>
      <c r="I583" s="3">
        <v>0</v>
      </c>
      <c r="J583" s="3">
        <v>0</v>
      </c>
      <c r="K583" s="3">
        <v>0</v>
      </c>
      <c r="L583" s="3">
        <v>0</v>
      </c>
      <c r="M583" s="3">
        <v>0</v>
      </c>
      <c r="N583" s="3">
        <v>0</v>
      </c>
      <c r="O583" s="2">
        <v>0</v>
      </c>
    </row>
    <row r="584" spans="1:15" x14ac:dyDescent="0.25">
      <c r="A584" s="1">
        <v>2020</v>
      </c>
      <c r="B584" s="1" t="s">
        <v>15</v>
      </c>
      <c r="C584" s="1">
        <v>84</v>
      </c>
      <c r="D584" s="1" t="s">
        <v>71</v>
      </c>
      <c r="E584" s="1" t="s">
        <v>25</v>
      </c>
      <c r="F584" s="3">
        <v>172</v>
      </c>
      <c r="G584" s="3">
        <v>0</v>
      </c>
      <c r="H584" s="3">
        <v>172</v>
      </c>
      <c r="I584" s="3">
        <v>0</v>
      </c>
      <c r="J584" s="3">
        <v>0</v>
      </c>
      <c r="K584" s="3">
        <v>0</v>
      </c>
      <c r="L584" s="3">
        <v>172</v>
      </c>
      <c r="M584" s="3">
        <v>0</v>
      </c>
      <c r="N584" s="3">
        <v>172</v>
      </c>
      <c r="O584" s="2">
        <v>2.0000000000000001E-4</v>
      </c>
    </row>
    <row r="585" spans="1:15" x14ac:dyDescent="0.25">
      <c r="A585" s="1">
        <v>2020</v>
      </c>
      <c r="B585" s="1" t="s">
        <v>15</v>
      </c>
      <c r="C585" s="1">
        <v>84</v>
      </c>
      <c r="D585" s="1" t="s">
        <v>71</v>
      </c>
      <c r="E585" s="1" t="s">
        <v>26</v>
      </c>
      <c r="F585" s="3">
        <v>148</v>
      </c>
      <c r="G585" s="3">
        <v>0</v>
      </c>
      <c r="H585" s="3">
        <v>148</v>
      </c>
      <c r="I585" s="3">
        <v>0</v>
      </c>
      <c r="J585" s="3">
        <v>0</v>
      </c>
      <c r="K585" s="3">
        <v>0</v>
      </c>
      <c r="L585" s="3">
        <v>148</v>
      </c>
      <c r="M585" s="3">
        <v>0</v>
      </c>
      <c r="N585" s="3">
        <v>148</v>
      </c>
      <c r="O585" s="2">
        <v>2.0000000000000001E-4</v>
      </c>
    </row>
    <row r="586" spans="1:15" x14ac:dyDescent="0.25">
      <c r="A586" s="1">
        <v>2020</v>
      </c>
      <c r="B586" s="1" t="s">
        <v>15</v>
      </c>
      <c r="C586" s="1">
        <v>84</v>
      </c>
      <c r="D586" s="1" t="s">
        <v>71</v>
      </c>
      <c r="E586" s="1" t="s">
        <v>27</v>
      </c>
      <c r="F586" s="3">
        <v>0</v>
      </c>
      <c r="G586" s="3">
        <v>0</v>
      </c>
      <c r="H586" s="3">
        <v>0</v>
      </c>
      <c r="I586" s="3">
        <v>0</v>
      </c>
      <c r="J586" s="3">
        <v>0</v>
      </c>
      <c r="K586" s="3">
        <v>0</v>
      </c>
      <c r="L586" s="3">
        <v>0</v>
      </c>
      <c r="M586" s="3">
        <v>0</v>
      </c>
      <c r="N586" s="3">
        <v>0</v>
      </c>
      <c r="O586" s="2">
        <v>0</v>
      </c>
    </row>
    <row r="587" spans="1:15" x14ac:dyDescent="0.25">
      <c r="A587" s="1">
        <v>2020</v>
      </c>
      <c r="B587" s="1" t="s">
        <v>15</v>
      </c>
      <c r="C587" s="1">
        <v>84</v>
      </c>
      <c r="D587" s="1" t="s">
        <v>71</v>
      </c>
      <c r="E587" s="1" t="s">
        <v>28</v>
      </c>
      <c r="F587" s="3">
        <v>0</v>
      </c>
      <c r="G587" s="3">
        <v>0</v>
      </c>
      <c r="H587" s="3">
        <v>0</v>
      </c>
      <c r="I587" s="3">
        <v>0</v>
      </c>
      <c r="J587" s="3">
        <v>0</v>
      </c>
      <c r="K587" s="3">
        <v>0</v>
      </c>
      <c r="L587" s="3">
        <v>0</v>
      </c>
      <c r="M587" s="3">
        <v>0</v>
      </c>
      <c r="N587" s="3">
        <v>0</v>
      </c>
      <c r="O587" s="2">
        <v>0</v>
      </c>
    </row>
    <row r="588" spans="1:15" x14ac:dyDescent="0.25">
      <c r="A588" s="1">
        <v>2020</v>
      </c>
      <c r="B588" s="1" t="s">
        <v>15</v>
      </c>
      <c r="C588" s="1">
        <v>84</v>
      </c>
      <c r="D588" s="1" t="s">
        <v>71</v>
      </c>
      <c r="E588" s="1" t="s">
        <v>29</v>
      </c>
      <c r="F588" s="3">
        <v>5</v>
      </c>
      <c r="G588" s="3">
        <v>0</v>
      </c>
      <c r="H588" s="3">
        <v>5</v>
      </c>
      <c r="I588" s="3">
        <v>0</v>
      </c>
      <c r="J588" s="3">
        <v>0</v>
      </c>
      <c r="K588" s="3">
        <v>0</v>
      </c>
      <c r="L588" s="3">
        <v>5</v>
      </c>
      <c r="M588" s="3">
        <v>0</v>
      </c>
      <c r="N588" s="3">
        <v>5</v>
      </c>
      <c r="O588" s="2">
        <v>0</v>
      </c>
    </row>
    <row r="589" spans="1:15" x14ac:dyDescent="0.25">
      <c r="A589" s="1">
        <v>2020</v>
      </c>
      <c r="B589" s="1" t="s">
        <v>15</v>
      </c>
      <c r="C589" s="1">
        <v>84</v>
      </c>
      <c r="D589" s="1" t="s">
        <v>71</v>
      </c>
      <c r="E589" s="1" t="s">
        <v>30</v>
      </c>
      <c r="F589" s="3">
        <v>0</v>
      </c>
      <c r="G589" s="3">
        <v>0</v>
      </c>
      <c r="H589" s="3">
        <v>0</v>
      </c>
      <c r="I589" s="3">
        <v>0</v>
      </c>
      <c r="J589" s="3">
        <v>0</v>
      </c>
      <c r="K589" s="3">
        <v>77722</v>
      </c>
      <c r="L589" s="3">
        <v>0</v>
      </c>
      <c r="M589" s="3">
        <v>77722</v>
      </c>
      <c r="N589" s="3">
        <v>77722</v>
      </c>
      <c r="O589" s="2">
        <v>0.1125</v>
      </c>
    </row>
    <row r="590" spans="1:15" x14ac:dyDescent="0.25">
      <c r="A590" s="1">
        <v>2020</v>
      </c>
      <c r="B590" s="1" t="s">
        <v>15</v>
      </c>
      <c r="C590" s="1">
        <v>85</v>
      </c>
      <c r="D590" s="1" t="s">
        <v>72</v>
      </c>
      <c r="E590" s="1" t="s">
        <v>17</v>
      </c>
      <c r="F590" s="3">
        <v>0</v>
      </c>
      <c r="G590" s="3">
        <v>0</v>
      </c>
      <c r="H590" s="3">
        <v>0</v>
      </c>
      <c r="I590" s="3">
        <v>0</v>
      </c>
      <c r="J590" s="3">
        <v>0</v>
      </c>
      <c r="K590" s="3">
        <v>0</v>
      </c>
      <c r="L590" s="3">
        <v>0</v>
      </c>
      <c r="M590" s="3">
        <v>0</v>
      </c>
      <c r="N590" s="3">
        <v>0</v>
      </c>
      <c r="O590" s="2">
        <v>0</v>
      </c>
    </row>
    <row r="591" spans="1:15" x14ac:dyDescent="0.25">
      <c r="A591" s="1">
        <v>2020</v>
      </c>
      <c r="B591" s="1" t="s">
        <v>15</v>
      </c>
      <c r="C591" s="1">
        <v>85</v>
      </c>
      <c r="D591" s="1" t="s">
        <v>72</v>
      </c>
      <c r="E591" s="1" t="s">
        <v>18</v>
      </c>
      <c r="F591" s="3">
        <v>2</v>
      </c>
      <c r="G591" s="3">
        <v>0</v>
      </c>
      <c r="H591" s="3">
        <v>2</v>
      </c>
      <c r="I591" s="3">
        <v>0</v>
      </c>
      <c r="J591" s="3">
        <v>0</v>
      </c>
      <c r="K591" s="3">
        <v>0</v>
      </c>
      <c r="L591" s="3">
        <v>2</v>
      </c>
      <c r="M591" s="3">
        <v>0</v>
      </c>
      <c r="N591" s="3">
        <v>2</v>
      </c>
      <c r="O591" s="2">
        <v>4.0000000000000002E-4</v>
      </c>
    </row>
    <row r="592" spans="1:15" x14ac:dyDescent="0.25">
      <c r="A592" s="1">
        <v>2020</v>
      </c>
      <c r="B592" s="1" t="s">
        <v>15</v>
      </c>
      <c r="C592" s="1">
        <v>85</v>
      </c>
      <c r="D592" s="1" t="s">
        <v>72</v>
      </c>
      <c r="E592" s="1" t="s">
        <v>19</v>
      </c>
      <c r="F592" s="3">
        <v>63</v>
      </c>
      <c r="G592" s="3">
        <v>0</v>
      </c>
      <c r="H592" s="3">
        <v>63</v>
      </c>
      <c r="I592" s="3">
        <v>0</v>
      </c>
      <c r="J592" s="3">
        <v>0</v>
      </c>
      <c r="K592" s="3">
        <v>0</v>
      </c>
      <c r="L592" s="3">
        <v>63</v>
      </c>
      <c r="M592" s="3">
        <v>0</v>
      </c>
      <c r="N592" s="3">
        <v>63</v>
      </c>
      <c r="O592" s="2">
        <v>1.3899999999999999E-2</v>
      </c>
    </row>
    <row r="593" spans="1:15" x14ac:dyDescent="0.25">
      <c r="A593" s="1">
        <v>2020</v>
      </c>
      <c r="B593" s="1" t="s">
        <v>15</v>
      </c>
      <c r="C593" s="1">
        <v>85</v>
      </c>
      <c r="D593" s="1" t="s">
        <v>72</v>
      </c>
      <c r="E593" s="1" t="s">
        <v>20</v>
      </c>
      <c r="F593" s="3">
        <v>0</v>
      </c>
      <c r="G593" s="3">
        <v>0</v>
      </c>
      <c r="H593" s="3">
        <v>0</v>
      </c>
      <c r="I593" s="3">
        <v>0</v>
      </c>
      <c r="J593" s="3">
        <v>0</v>
      </c>
      <c r="K593" s="3">
        <v>0</v>
      </c>
      <c r="L593" s="3">
        <v>0</v>
      </c>
      <c r="M593" s="3">
        <v>0</v>
      </c>
      <c r="N593" s="3">
        <v>0</v>
      </c>
      <c r="O593" s="2">
        <v>0</v>
      </c>
    </row>
    <row r="594" spans="1:15" x14ac:dyDescent="0.25">
      <c r="A594" s="1">
        <v>2020</v>
      </c>
      <c r="B594" s="1" t="s">
        <v>15</v>
      </c>
      <c r="C594" s="1">
        <v>85</v>
      </c>
      <c r="D594" s="1" t="s">
        <v>72</v>
      </c>
      <c r="E594" s="1" t="s">
        <v>21</v>
      </c>
      <c r="F594" s="3">
        <v>80</v>
      </c>
      <c r="G594" s="3">
        <v>3822</v>
      </c>
      <c r="H594" s="3">
        <v>3902</v>
      </c>
      <c r="I594" s="3">
        <v>0</v>
      </c>
      <c r="J594" s="3">
        <v>0</v>
      </c>
      <c r="K594" s="3">
        <v>0</v>
      </c>
      <c r="L594" s="3">
        <v>80</v>
      </c>
      <c r="M594" s="3">
        <v>3822</v>
      </c>
      <c r="N594" s="3">
        <v>3902</v>
      </c>
      <c r="O594" s="2">
        <v>0.86480000000000001</v>
      </c>
    </row>
    <row r="595" spans="1:15" x14ac:dyDescent="0.25">
      <c r="A595" s="1">
        <v>2020</v>
      </c>
      <c r="B595" s="1" t="s">
        <v>15</v>
      </c>
      <c r="C595" s="1">
        <v>85</v>
      </c>
      <c r="D595" s="1" t="s">
        <v>72</v>
      </c>
      <c r="E595" s="1" t="s">
        <v>22</v>
      </c>
      <c r="F595" s="3">
        <v>45</v>
      </c>
      <c r="G595" s="3">
        <v>0</v>
      </c>
      <c r="H595" s="3">
        <v>45</v>
      </c>
      <c r="I595" s="3">
        <v>0</v>
      </c>
      <c r="J595" s="3">
        <v>0</v>
      </c>
      <c r="K595" s="3">
        <v>0</v>
      </c>
      <c r="L595" s="3">
        <v>45</v>
      </c>
      <c r="M595" s="3">
        <v>0</v>
      </c>
      <c r="N595" s="3">
        <v>45</v>
      </c>
      <c r="O595" s="2">
        <v>0.01</v>
      </c>
    </row>
    <row r="596" spans="1:15" x14ac:dyDescent="0.25">
      <c r="A596" s="1">
        <v>2020</v>
      </c>
      <c r="B596" s="1" t="s">
        <v>15</v>
      </c>
      <c r="C596" s="1">
        <v>85</v>
      </c>
      <c r="D596" s="1" t="s">
        <v>72</v>
      </c>
      <c r="E596" s="1" t="s">
        <v>23</v>
      </c>
      <c r="F596" s="3">
        <v>5</v>
      </c>
      <c r="G596" s="3">
        <v>493</v>
      </c>
      <c r="H596" s="3">
        <v>498</v>
      </c>
      <c r="I596" s="3">
        <v>0</v>
      </c>
      <c r="J596" s="3">
        <v>0</v>
      </c>
      <c r="K596" s="3">
        <v>0</v>
      </c>
      <c r="L596" s="3">
        <v>5</v>
      </c>
      <c r="M596" s="3">
        <v>493</v>
      </c>
      <c r="N596" s="3">
        <v>498</v>
      </c>
      <c r="O596" s="2">
        <v>0.1104</v>
      </c>
    </row>
    <row r="597" spans="1:15" x14ac:dyDescent="0.25">
      <c r="A597" s="1">
        <v>2020</v>
      </c>
      <c r="B597" s="1" t="s">
        <v>15</v>
      </c>
      <c r="C597" s="1">
        <v>85</v>
      </c>
      <c r="D597" s="1" t="s">
        <v>72</v>
      </c>
      <c r="E597" s="1" t="s">
        <v>24</v>
      </c>
      <c r="F597" s="3">
        <v>0</v>
      </c>
      <c r="G597" s="3">
        <v>0</v>
      </c>
      <c r="H597" s="3">
        <v>0</v>
      </c>
      <c r="I597" s="3">
        <v>0</v>
      </c>
      <c r="J597" s="3">
        <v>0</v>
      </c>
      <c r="K597" s="3">
        <v>0</v>
      </c>
      <c r="L597" s="3">
        <v>0</v>
      </c>
      <c r="M597" s="3">
        <v>0</v>
      </c>
      <c r="N597" s="3">
        <v>0</v>
      </c>
      <c r="O597" s="2">
        <v>0</v>
      </c>
    </row>
    <row r="598" spans="1:15" x14ac:dyDescent="0.25">
      <c r="A598" s="1">
        <v>2020</v>
      </c>
      <c r="B598" s="1" t="s">
        <v>15</v>
      </c>
      <c r="C598" s="1">
        <v>85</v>
      </c>
      <c r="D598" s="1" t="s">
        <v>72</v>
      </c>
      <c r="E598" s="1" t="s">
        <v>25</v>
      </c>
      <c r="F598" s="3">
        <v>1</v>
      </c>
      <c r="G598" s="3">
        <v>0</v>
      </c>
      <c r="H598" s="3">
        <v>1</v>
      </c>
      <c r="I598" s="3">
        <v>0</v>
      </c>
      <c r="J598" s="3">
        <v>0</v>
      </c>
      <c r="K598" s="3">
        <v>0</v>
      </c>
      <c r="L598" s="3">
        <v>1</v>
      </c>
      <c r="M598" s="3">
        <v>0</v>
      </c>
      <c r="N598" s="3">
        <v>1</v>
      </c>
      <c r="O598" s="2">
        <v>2.9999999999999997E-4</v>
      </c>
    </row>
    <row r="599" spans="1:15" x14ac:dyDescent="0.25">
      <c r="A599" s="1">
        <v>2020</v>
      </c>
      <c r="B599" s="1" t="s">
        <v>15</v>
      </c>
      <c r="C599" s="1">
        <v>85</v>
      </c>
      <c r="D599" s="1" t="s">
        <v>72</v>
      </c>
      <c r="E599" s="1" t="s">
        <v>26</v>
      </c>
      <c r="F599" s="3">
        <v>1</v>
      </c>
      <c r="G599" s="3">
        <v>0</v>
      </c>
      <c r="H599" s="3">
        <v>1</v>
      </c>
      <c r="I599" s="3">
        <v>0</v>
      </c>
      <c r="J599" s="3">
        <v>0</v>
      </c>
      <c r="K599" s="3">
        <v>0</v>
      </c>
      <c r="L599" s="3">
        <v>1</v>
      </c>
      <c r="M599" s="3">
        <v>0</v>
      </c>
      <c r="N599" s="3">
        <v>1</v>
      </c>
      <c r="O599" s="2">
        <v>2.0000000000000001E-4</v>
      </c>
    </row>
    <row r="600" spans="1:15" x14ac:dyDescent="0.25">
      <c r="A600" s="1">
        <v>2020</v>
      </c>
      <c r="B600" s="1" t="s">
        <v>15</v>
      </c>
      <c r="C600" s="1">
        <v>85</v>
      </c>
      <c r="D600" s="1" t="s">
        <v>72</v>
      </c>
      <c r="E600" s="1" t="s">
        <v>27</v>
      </c>
      <c r="F600" s="3">
        <v>0</v>
      </c>
      <c r="G600" s="3">
        <v>0</v>
      </c>
      <c r="H600" s="3">
        <v>0</v>
      </c>
      <c r="I600" s="3">
        <v>0</v>
      </c>
      <c r="J600" s="3">
        <v>0</v>
      </c>
      <c r="K600" s="3">
        <v>0</v>
      </c>
      <c r="L600" s="3">
        <v>0</v>
      </c>
      <c r="M600" s="3">
        <v>0</v>
      </c>
      <c r="N600" s="3">
        <v>0</v>
      </c>
      <c r="O600" s="2">
        <v>0</v>
      </c>
    </row>
    <row r="601" spans="1:15" x14ac:dyDescent="0.25">
      <c r="A601" s="1">
        <v>2020</v>
      </c>
      <c r="B601" s="1" t="s">
        <v>15</v>
      </c>
      <c r="C601" s="1">
        <v>85</v>
      </c>
      <c r="D601" s="1" t="s">
        <v>72</v>
      </c>
      <c r="E601" s="1" t="s">
        <v>28</v>
      </c>
      <c r="F601" s="3">
        <v>0</v>
      </c>
      <c r="G601" s="3">
        <v>0</v>
      </c>
      <c r="H601" s="3">
        <v>0</v>
      </c>
      <c r="I601" s="3">
        <v>0</v>
      </c>
      <c r="J601" s="3">
        <v>0</v>
      </c>
      <c r="K601" s="3">
        <v>0</v>
      </c>
      <c r="L601" s="3">
        <v>0</v>
      </c>
      <c r="M601" s="3">
        <v>0</v>
      </c>
      <c r="N601" s="3">
        <v>0</v>
      </c>
      <c r="O601" s="2">
        <v>0</v>
      </c>
    </row>
    <row r="602" spans="1:15" x14ac:dyDescent="0.25">
      <c r="A602" s="1">
        <v>2020</v>
      </c>
      <c r="B602" s="1" t="s">
        <v>15</v>
      </c>
      <c r="C602" s="1">
        <v>85</v>
      </c>
      <c r="D602" s="1" t="s">
        <v>72</v>
      </c>
      <c r="E602" s="1" t="s">
        <v>29</v>
      </c>
      <c r="F602" s="3">
        <v>0</v>
      </c>
      <c r="G602" s="3">
        <v>0</v>
      </c>
      <c r="H602" s="3">
        <v>0</v>
      </c>
      <c r="I602" s="3">
        <v>0</v>
      </c>
      <c r="J602" s="3">
        <v>0</v>
      </c>
      <c r="K602" s="3">
        <v>0</v>
      </c>
      <c r="L602" s="3">
        <v>0</v>
      </c>
      <c r="M602" s="3">
        <v>0</v>
      </c>
      <c r="N602" s="3">
        <v>0</v>
      </c>
      <c r="O602" s="2">
        <v>0</v>
      </c>
    </row>
    <row r="603" spans="1:15" x14ac:dyDescent="0.25">
      <c r="A603" s="1">
        <v>2020</v>
      </c>
      <c r="B603" s="1" t="s">
        <v>15</v>
      </c>
      <c r="C603" s="1">
        <v>85</v>
      </c>
      <c r="D603" s="1" t="s">
        <v>72</v>
      </c>
      <c r="E603" s="1" t="s">
        <v>30</v>
      </c>
      <c r="F603" s="3">
        <v>0</v>
      </c>
      <c r="G603" s="3">
        <v>0</v>
      </c>
      <c r="H603" s="3">
        <v>0</v>
      </c>
      <c r="I603" s="3">
        <v>0</v>
      </c>
      <c r="J603" s="3">
        <v>0</v>
      </c>
      <c r="K603" s="3">
        <v>0</v>
      </c>
      <c r="L603" s="3">
        <v>0</v>
      </c>
      <c r="M603" s="3">
        <v>0</v>
      </c>
      <c r="N603" s="3">
        <v>0</v>
      </c>
      <c r="O603" s="2">
        <v>0</v>
      </c>
    </row>
    <row r="604" spans="1:15" x14ac:dyDescent="0.25">
      <c r="A604" s="1">
        <v>2020</v>
      </c>
      <c r="B604" s="1" t="s">
        <v>15</v>
      </c>
      <c r="C604" s="1">
        <v>86</v>
      </c>
      <c r="D604" s="1" t="s">
        <v>73</v>
      </c>
      <c r="E604" s="1" t="s">
        <v>17</v>
      </c>
      <c r="F604" s="3">
        <v>0</v>
      </c>
      <c r="G604" s="3">
        <v>0</v>
      </c>
      <c r="H604" s="3">
        <v>0</v>
      </c>
      <c r="I604" s="3">
        <v>0</v>
      </c>
      <c r="J604" s="3">
        <v>0</v>
      </c>
      <c r="K604" s="3">
        <v>0</v>
      </c>
      <c r="L604" s="3">
        <v>0</v>
      </c>
      <c r="M604" s="3">
        <v>0</v>
      </c>
      <c r="N604" s="3">
        <v>0</v>
      </c>
      <c r="O604" s="2">
        <v>0</v>
      </c>
    </row>
    <row r="605" spans="1:15" x14ac:dyDescent="0.25">
      <c r="A605" s="1">
        <v>2020</v>
      </c>
      <c r="B605" s="1" t="s">
        <v>15</v>
      </c>
      <c r="C605" s="1">
        <v>86</v>
      </c>
      <c r="D605" s="1" t="s">
        <v>73</v>
      </c>
      <c r="E605" s="1" t="s">
        <v>18</v>
      </c>
      <c r="F605" s="3">
        <v>115</v>
      </c>
      <c r="G605" s="3">
        <v>0</v>
      </c>
      <c r="H605" s="3">
        <v>115</v>
      </c>
      <c r="I605" s="3">
        <v>0</v>
      </c>
      <c r="J605" s="3">
        <v>0</v>
      </c>
      <c r="K605" s="3">
        <v>0</v>
      </c>
      <c r="L605" s="3">
        <v>115</v>
      </c>
      <c r="M605" s="3">
        <v>0</v>
      </c>
      <c r="N605" s="3">
        <v>115</v>
      </c>
      <c r="O605" s="2">
        <v>4.0000000000000002E-4</v>
      </c>
    </row>
    <row r="606" spans="1:15" x14ac:dyDescent="0.25">
      <c r="A606" s="1">
        <v>2020</v>
      </c>
      <c r="B606" s="1" t="s">
        <v>15</v>
      </c>
      <c r="C606" s="1">
        <v>86</v>
      </c>
      <c r="D606" s="1" t="s">
        <v>73</v>
      </c>
      <c r="E606" s="1" t="s">
        <v>19</v>
      </c>
      <c r="F606" s="3">
        <v>3781</v>
      </c>
      <c r="G606" s="3">
        <v>0</v>
      </c>
      <c r="H606" s="3">
        <v>3781</v>
      </c>
      <c r="I606" s="3">
        <v>0</v>
      </c>
      <c r="J606" s="3">
        <v>0</v>
      </c>
      <c r="K606" s="3">
        <v>0</v>
      </c>
      <c r="L606" s="3">
        <v>3781</v>
      </c>
      <c r="M606" s="3">
        <v>0</v>
      </c>
      <c r="N606" s="3">
        <v>3781</v>
      </c>
      <c r="O606" s="2">
        <v>1.3899999999999999E-2</v>
      </c>
    </row>
    <row r="607" spans="1:15" x14ac:dyDescent="0.25">
      <c r="A607" s="1">
        <v>2020</v>
      </c>
      <c r="B607" s="1" t="s">
        <v>15</v>
      </c>
      <c r="C607" s="1">
        <v>86</v>
      </c>
      <c r="D607" s="1" t="s">
        <v>73</v>
      </c>
      <c r="E607" s="1" t="s">
        <v>20</v>
      </c>
      <c r="F607" s="3">
        <v>0</v>
      </c>
      <c r="G607" s="3">
        <v>0</v>
      </c>
      <c r="H607" s="3">
        <v>0</v>
      </c>
      <c r="I607" s="3">
        <v>0</v>
      </c>
      <c r="J607" s="3">
        <v>0</v>
      </c>
      <c r="K607" s="3">
        <v>0</v>
      </c>
      <c r="L607" s="3">
        <v>0</v>
      </c>
      <c r="M607" s="3">
        <v>0</v>
      </c>
      <c r="N607" s="3">
        <v>0</v>
      </c>
      <c r="O607" s="2">
        <v>0</v>
      </c>
    </row>
    <row r="608" spans="1:15" x14ac:dyDescent="0.25">
      <c r="A608" s="1">
        <v>2020</v>
      </c>
      <c r="B608" s="1" t="s">
        <v>15</v>
      </c>
      <c r="C608" s="1">
        <v>86</v>
      </c>
      <c r="D608" s="1" t="s">
        <v>73</v>
      </c>
      <c r="E608" s="1" t="s">
        <v>21</v>
      </c>
      <c r="F608" s="3">
        <v>4833</v>
      </c>
      <c r="G608" s="3">
        <v>229534</v>
      </c>
      <c r="H608" s="3">
        <v>234367</v>
      </c>
      <c r="I608" s="3">
        <v>0</v>
      </c>
      <c r="J608" s="3">
        <v>0</v>
      </c>
      <c r="K608" s="3">
        <v>0</v>
      </c>
      <c r="L608" s="3">
        <v>4833</v>
      </c>
      <c r="M608" s="3">
        <v>229534</v>
      </c>
      <c r="N608" s="3">
        <v>234367</v>
      </c>
      <c r="O608" s="2">
        <v>0.86480000000000001</v>
      </c>
    </row>
    <row r="609" spans="1:15" x14ac:dyDescent="0.25">
      <c r="A609" s="1">
        <v>2020</v>
      </c>
      <c r="B609" s="1" t="s">
        <v>15</v>
      </c>
      <c r="C609" s="1">
        <v>86</v>
      </c>
      <c r="D609" s="1" t="s">
        <v>73</v>
      </c>
      <c r="E609" s="1" t="s">
        <v>22</v>
      </c>
      <c r="F609" s="3">
        <v>2721</v>
      </c>
      <c r="G609" s="3">
        <v>0</v>
      </c>
      <c r="H609" s="3">
        <v>2721</v>
      </c>
      <c r="I609" s="3">
        <v>0</v>
      </c>
      <c r="J609" s="3">
        <v>0</v>
      </c>
      <c r="K609" s="3">
        <v>0</v>
      </c>
      <c r="L609" s="3">
        <v>2721</v>
      </c>
      <c r="M609" s="3">
        <v>0</v>
      </c>
      <c r="N609" s="3">
        <v>2721</v>
      </c>
      <c r="O609" s="2">
        <v>0.01</v>
      </c>
    </row>
    <row r="610" spans="1:15" x14ac:dyDescent="0.25">
      <c r="A610" s="1">
        <v>2020</v>
      </c>
      <c r="B610" s="1" t="s">
        <v>15</v>
      </c>
      <c r="C610" s="1">
        <v>86</v>
      </c>
      <c r="D610" s="1" t="s">
        <v>73</v>
      </c>
      <c r="E610" s="1" t="s">
        <v>23</v>
      </c>
      <c r="F610" s="3">
        <v>310</v>
      </c>
      <c r="G610" s="3">
        <v>29602</v>
      </c>
      <c r="H610" s="3">
        <v>29912</v>
      </c>
      <c r="I610" s="3">
        <v>0</v>
      </c>
      <c r="J610" s="3">
        <v>0</v>
      </c>
      <c r="K610" s="3">
        <v>0</v>
      </c>
      <c r="L610" s="3">
        <v>310</v>
      </c>
      <c r="M610" s="3">
        <v>29602</v>
      </c>
      <c r="N610" s="3">
        <v>29911</v>
      </c>
      <c r="O610" s="2">
        <v>0.1104</v>
      </c>
    </row>
    <row r="611" spans="1:15" x14ac:dyDescent="0.25">
      <c r="A611" s="1">
        <v>2020</v>
      </c>
      <c r="B611" s="1" t="s">
        <v>15</v>
      </c>
      <c r="C611" s="1">
        <v>86</v>
      </c>
      <c r="D611" s="1" t="s">
        <v>73</v>
      </c>
      <c r="E611" s="1" t="s">
        <v>24</v>
      </c>
      <c r="F611" s="3">
        <v>0</v>
      </c>
      <c r="G611" s="3">
        <v>0</v>
      </c>
      <c r="H611" s="3">
        <v>0</v>
      </c>
      <c r="I611" s="3">
        <v>0</v>
      </c>
      <c r="J611" s="3">
        <v>0</v>
      </c>
      <c r="K611" s="3">
        <v>0</v>
      </c>
      <c r="L611" s="3">
        <v>0</v>
      </c>
      <c r="M611" s="3">
        <v>0</v>
      </c>
      <c r="N611" s="3">
        <v>0</v>
      </c>
      <c r="O611" s="2">
        <v>0</v>
      </c>
    </row>
    <row r="612" spans="1:15" x14ac:dyDescent="0.25">
      <c r="A612" s="1">
        <v>2020</v>
      </c>
      <c r="B612" s="1" t="s">
        <v>15</v>
      </c>
      <c r="C612" s="1">
        <v>86</v>
      </c>
      <c r="D612" s="1" t="s">
        <v>73</v>
      </c>
      <c r="E612" s="1" t="s">
        <v>25</v>
      </c>
      <c r="F612" s="3">
        <v>76</v>
      </c>
      <c r="G612" s="3">
        <v>0</v>
      </c>
      <c r="H612" s="3">
        <v>76</v>
      </c>
      <c r="I612" s="3">
        <v>0</v>
      </c>
      <c r="J612" s="3">
        <v>0</v>
      </c>
      <c r="K612" s="3">
        <v>0</v>
      </c>
      <c r="L612" s="3">
        <v>76</v>
      </c>
      <c r="M612" s="3">
        <v>0</v>
      </c>
      <c r="N612" s="3">
        <v>76</v>
      </c>
      <c r="O612" s="2">
        <v>2.9999999999999997E-4</v>
      </c>
    </row>
    <row r="613" spans="1:15" x14ac:dyDescent="0.25">
      <c r="A613" s="1">
        <v>2020</v>
      </c>
      <c r="B613" s="1" t="s">
        <v>15</v>
      </c>
      <c r="C613" s="1">
        <v>86</v>
      </c>
      <c r="D613" s="1" t="s">
        <v>73</v>
      </c>
      <c r="E613" s="1" t="s">
        <v>26</v>
      </c>
      <c r="F613" s="3">
        <v>65</v>
      </c>
      <c r="G613" s="3">
        <v>0</v>
      </c>
      <c r="H613" s="3">
        <v>65</v>
      </c>
      <c r="I613" s="3">
        <v>0</v>
      </c>
      <c r="J613" s="3">
        <v>0</v>
      </c>
      <c r="K613" s="3">
        <v>0</v>
      </c>
      <c r="L613" s="3">
        <v>65</v>
      </c>
      <c r="M613" s="3">
        <v>0</v>
      </c>
      <c r="N613" s="3">
        <v>65</v>
      </c>
      <c r="O613" s="2">
        <v>2.0000000000000001E-4</v>
      </c>
    </row>
    <row r="614" spans="1:15" x14ac:dyDescent="0.25">
      <c r="A614" s="1">
        <v>2020</v>
      </c>
      <c r="B614" s="1" t="s">
        <v>15</v>
      </c>
      <c r="C614" s="1">
        <v>86</v>
      </c>
      <c r="D614" s="1" t="s">
        <v>73</v>
      </c>
      <c r="E614" s="1" t="s">
        <v>27</v>
      </c>
      <c r="F614" s="3">
        <v>0</v>
      </c>
      <c r="G614" s="3">
        <v>0</v>
      </c>
      <c r="H614" s="3">
        <v>0</v>
      </c>
      <c r="I614" s="3">
        <v>0</v>
      </c>
      <c r="J614" s="3">
        <v>0</v>
      </c>
      <c r="K614" s="3">
        <v>0</v>
      </c>
      <c r="L614" s="3">
        <v>0</v>
      </c>
      <c r="M614" s="3">
        <v>0</v>
      </c>
      <c r="N614" s="3">
        <v>0</v>
      </c>
      <c r="O614" s="2">
        <v>0</v>
      </c>
    </row>
    <row r="615" spans="1:15" x14ac:dyDescent="0.25">
      <c r="A615" s="1">
        <v>2020</v>
      </c>
      <c r="B615" s="1" t="s">
        <v>15</v>
      </c>
      <c r="C615" s="1">
        <v>86</v>
      </c>
      <c r="D615" s="1" t="s">
        <v>73</v>
      </c>
      <c r="E615" s="1" t="s">
        <v>28</v>
      </c>
      <c r="F615" s="3">
        <v>0</v>
      </c>
      <c r="G615" s="3">
        <v>0</v>
      </c>
      <c r="H615" s="3">
        <v>0</v>
      </c>
      <c r="I615" s="3">
        <v>0</v>
      </c>
      <c r="J615" s="3">
        <v>0</v>
      </c>
      <c r="K615" s="3">
        <v>0</v>
      </c>
      <c r="L615" s="3">
        <v>0</v>
      </c>
      <c r="M615" s="3">
        <v>0</v>
      </c>
      <c r="N615" s="3">
        <v>0</v>
      </c>
      <c r="O615" s="2">
        <v>0</v>
      </c>
    </row>
    <row r="616" spans="1:15" x14ac:dyDescent="0.25">
      <c r="A616" s="1">
        <v>2020</v>
      </c>
      <c r="B616" s="1" t="s">
        <v>15</v>
      </c>
      <c r="C616" s="1">
        <v>86</v>
      </c>
      <c r="D616" s="1" t="s">
        <v>73</v>
      </c>
      <c r="E616" s="1" t="s">
        <v>29</v>
      </c>
      <c r="F616" s="3">
        <v>2</v>
      </c>
      <c r="G616" s="3">
        <v>0</v>
      </c>
      <c r="H616" s="3">
        <v>2</v>
      </c>
      <c r="I616" s="3">
        <v>0</v>
      </c>
      <c r="J616" s="3">
        <v>0</v>
      </c>
      <c r="K616" s="3">
        <v>0</v>
      </c>
      <c r="L616" s="3">
        <v>2</v>
      </c>
      <c r="M616" s="3">
        <v>0</v>
      </c>
      <c r="N616" s="3">
        <v>2</v>
      </c>
      <c r="O616" s="2">
        <v>0</v>
      </c>
    </row>
    <row r="617" spans="1:15" x14ac:dyDescent="0.25">
      <c r="A617" s="1">
        <v>2020</v>
      </c>
      <c r="B617" s="1" t="s">
        <v>15</v>
      </c>
      <c r="C617" s="1">
        <v>86</v>
      </c>
      <c r="D617" s="1" t="s">
        <v>73</v>
      </c>
      <c r="E617" s="1" t="s">
        <v>30</v>
      </c>
      <c r="F617" s="3">
        <v>0</v>
      </c>
      <c r="G617" s="3">
        <v>0</v>
      </c>
      <c r="H617" s="3">
        <v>0</v>
      </c>
      <c r="I617" s="3">
        <v>0</v>
      </c>
      <c r="J617" s="3">
        <v>0</v>
      </c>
      <c r="K617" s="3">
        <v>0</v>
      </c>
      <c r="L617" s="3">
        <v>0</v>
      </c>
      <c r="M617" s="3">
        <v>0</v>
      </c>
      <c r="N617" s="3">
        <v>0</v>
      </c>
      <c r="O617" s="2">
        <v>0</v>
      </c>
    </row>
    <row r="618" spans="1:15" x14ac:dyDescent="0.25">
      <c r="A618" s="1">
        <v>2020</v>
      </c>
      <c r="B618" s="1" t="s">
        <v>15</v>
      </c>
      <c r="C618" s="1">
        <v>88</v>
      </c>
      <c r="D618" s="1" t="s">
        <v>74</v>
      </c>
      <c r="E618" s="1" t="s">
        <v>17</v>
      </c>
      <c r="F618" s="3">
        <v>0</v>
      </c>
      <c r="G618" s="3">
        <v>0</v>
      </c>
      <c r="H618" s="3">
        <v>0</v>
      </c>
      <c r="I618" s="3">
        <v>0</v>
      </c>
      <c r="J618" s="3">
        <v>0</v>
      </c>
      <c r="K618" s="3">
        <v>0</v>
      </c>
      <c r="L618" s="3">
        <v>0</v>
      </c>
      <c r="M618" s="3">
        <v>0</v>
      </c>
      <c r="N618" s="3">
        <v>0</v>
      </c>
      <c r="O618" s="2">
        <v>0</v>
      </c>
    </row>
    <row r="619" spans="1:15" x14ac:dyDescent="0.25">
      <c r="A619" s="1">
        <v>2020</v>
      </c>
      <c r="B619" s="1" t="s">
        <v>15</v>
      </c>
      <c r="C619" s="1">
        <v>88</v>
      </c>
      <c r="D619" s="1" t="s">
        <v>74</v>
      </c>
      <c r="E619" s="1" t="s">
        <v>18</v>
      </c>
      <c r="F619" s="3">
        <v>19</v>
      </c>
      <c r="G619" s="3">
        <v>0</v>
      </c>
      <c r="H619" s="3">
        <v>19</v>
      </c>
      <c r="I619" s="3">
        <v>0</v>
      </c>
      <c r="J619" s="3">
        <v>0</v>
      </c>
      <c r="K619" s="3">
        <v>0</v>
      </c>
      <c r="L619" s="3">
        <v>19</v>
      </c>
      <c r="M619" s="3">
        <v>0</v>
      </c>
      <c r="N619" s="3">
        <v>19</v>
      </c>
      <c r="O619" s="2">
        <v>4.0000000000000002E-4</v>
      </c>
    </row>
    <row r="620" spans="1:15" x14ac:dyDescent="0.25">
      <c r="A620" s="1">
        <v>2020</v>
      </c>
      <c r="B620" s="1" t="s">
        <v>15</v>
      </c>
      <c r="C620" s="1">
        <v>88</v>
      </c>
      <c r="D620" s="1" t="s">
        <v>74</v>
      </c>
      <c r="E620" s="1" t="s">
        <v>19</v>
      </c>
      <c r="F620" s="3">
        <v>623</v>
      </c>
      <c r="G620" s="3">
        <v>0</v>
      </c>
      <c r="H620" s="3">
        <v>623</v>
      </c>
      <c r="I620" s="3">
        <v>0</v>
      </c>
      <c r="J620" s="3">
        <v>0</v>
      </c>
      <c r="K620" s="3">
        <v>0</v>
      </c>
      <c r="L620" s="3">
        <v>623</v>
      </c>
      <c r="M620" s="3">
        <v>0</v>
      </c>
      <c r="N620" s="3">
        <v>623</v>
      </c>
      <c r="O620" s="2">
        <v>1.3899999999999999E-2</v>
      </c>
    </row>
    <row r="621" spans="1:15" x14ac:dyDescent="0.25">
      <c r="A621" s="1">
        <v>2020</v>
      </c>
      <c r="B621" s="1" t="s">
        <v>15</v>
      </c>
      <c r="C621" s="1">
        <v>88</v>
      </c>
      <c r="D621" s="1" t="s">
        <v>74</v>
      </c>
      <c r="E621" s="1" t="s">
        <v>20</v>
      </c>
      <c r="F621" s="3">
        <v>0</v>
      </c>
      <c r="G621" s="3">
        <v>0</v>
      </c>
      <c r="H621" s="3">
        <v>0</v>
      </c>
      <c r="I621" s="3">
        <v>0</v>
      </c>
      <c r="J621" s="3">
        <v>0</v>
      </c>
      <c r="K621" s="3">
        <v>0</v>
      </c>
      <c r="L621" s="3">
        <v>0</v>
      </c>
      <c r="M621" s="3">
        <v>0</v>
      </c>
      <c r="N621" s="3">
        <v>0</v>
      </c>
      <c r="O621" s="2">
        <v>0</v>
      </c>
    </row>
    <row r="622" spans="1:15" x14ac:dyDescent="0.25">
      <c r="A622" s="1">
        <v>2020</v>
      </c>
      <c r="B622" s="1" t="s">
        <v>15</v>
      </c>
      <c r="C622" s="1">
        <v>88</v>
      </c>
      <c r="D622" s="1" t="s">
        <v>74</v>
      </c>
      <c r="E622" s="1" t="s">
        <v>21</v>
      </c>
      <c r="F622" s="3">
        <v>796</v>
      </c>
      <c r="G622" s="3">
        <v>37799</v>
      </c>
      <c r="H622" s="3">
        <v>38595</v>
      </c>
      <c r="I622" s="3">
        <v>0</v>
      </c>
      <c r="J622" s="3">
        <v>0</v>
      </c>
      <c r="K622" s="3">
        <v>0</v>
      </c>
      <c r="L622" s="3">
        <v>796</v>
      </c>
      <c r="M622" s="3">
        <v>37799</v>
      </c>
      <c r="N622" s="3">
        <v>38595</v>
      </c>
      <c r="O622" s="2">
        <v>0.86480000000000001</v>
      </c>
    </row>
    <row r="623" spans="1:15" x14ac:dyDescent="0.25">
      <c r="A623" s="1">
        <v>2020</v>
      </c>
      <c r="B623" s="1" t="s">
        <v>15</v>
      </c>
      <c r="C623" s="1">
        <v>88</v>
      </c>
      <c r="D623" s="1" t="s">
        <v>74</v>
      </c>
      <c r="E623" s="1" t="s">
        <v>22</v>
      </c>
      <c r="F623" s="3">
        <v>448</v>
      </c>
      <c r="G623" s="3">
        <v>0</v>
      </c>
      <c r="H623" s="3">
        <v>448</v>
      </c>
      <c r="I623" s="3">
        <v>0</v>
      </c>
      <c r="J623" s="3">
        <v>0</v>
      </c>
      <c r="K623" s="3">
        <v>0</v>
      </c>
      <c r="L623" s="3">
        <v>448</v>
      </c>
      <c r="M623" s="3">
        <v>0</v>
      </c>
      <c r="N623" s="3">
        <v>448</v>
      </c>
      <c r="O623" s="2">
        <v>0.01</v>
      </c>
    </row>
    <row r="624" spans="1:15" x14ac:dyDescent="0.25">
      <c r="A624" s="1">
        <v>2020</v>
      </c>
      <c r="B624" s="1" t="s">
        <v>15</v>
      </c>
      <c r="C624" s="1">
        <v>88</v>
      </c>
      <c r="D624" s="1" t="s">
        <v>74</v>
      </c>
      <c r="E624" s="1" t="s">
        <v>23</v>
      </c>
      <c r="F624" s="3">
        <v>51</v>
      </c>
      <c r="G624" s="3">
        <v>4875</v>
      </c>
      <c r="H624" s="3">
        <v>4926</v>
      </c>
      <c r="I624" s="3">
        <v>0</v>
      </c>
      <c r="J624" s="3">
        <v>0</v>
      </c>
      <c r="K624" s="3">
        <v>0</v>
      </c>
      <c r="L624" s="3">
        <v>51</v>
      </c>
      <c r="M624" s="3">
        <v>4875</v>
      </c>
      <c r="N624" s="3">
        <v>4926</v>
      </c>
      <c r="O624" s="2">
        <v>0.1104</v>
      </c>
    </row>
    <row r="625" spans="1:15" x14ac:dyDescent="0.25">
      <c r="A625" s="1">
        <v>2020</v>
      </c>
      <c r="B625" s="1" t="s">
        <v>15</v>
      </c>
      <c r="C625" s="1">
        <v>88</v>
      </c>
      <c r="D625" s="1" t="s">
        <v>74</v>
      </c>
      <c r="E625" s="1" t="s">
        <v>24</v>
      </c>
      <c r="F625" s="3">
        <v>0</v>
      </c>
      <c r="G625" s="3">
        <v>0</v>
      </c>
      <c r="H625" s="3">
        <v>0</v>
      </c>
      <c r="I625" s="3">
        <v>0</v>
      </c>
      <c r="J625" s="3">
        <v>0</v>
      </c>
      <c r="K625" s="3">
        <v>0</v>
      </c>
      <c r="L625" s="3">
        <v>0</v>
      </c>
      <c r="M625" s="3">
        <v>0</v>
      </c>
      <c r="N625" s="3">
        <v>0</v>
      </c>
      <c r="O625" s="2">
        <v>0</v>
      </c>
    </row>
    <row r="626" spans="1:15" x14ac:dyDescent="0.25">
      <c r="A626" s="1">
        <v>2020</v>
      </c>
      <c r="B626" s="1" t="s">
        <v>15</v>
      </c>
      <c r="C626" s="1">
        <v>88</v>
      </c>
      <c r="D626" s="1" t="s">
        <v>74</v>
      </c>
      <c r="E626" s="1" t="s">
        <v>25</v>
      </c>
      <c r="F626" s="3">
        <v>13</v>
      </c>
      <c r="G626" s="3">
        <v>0</v>
      </c>
      <c r="H626" s="3">
        <v>13</v>
      </c>
      <c r="I626" s="3">
        <v>0</v>
      </c>
      <c r="J626" s="3">
        <v>0</v>
      </c>
      <c r="K626" s="3">
        <v>0</v>
      </c>
      <c r="L626" s="3">
        <v>13</v>
      </c>
      <c r="M626" s="3">
        <v>0</v>
      </c>
      <c r="N626" s="3">
        <v>13</v>
      </c>
      <c r="O626" s="2">
        <v>2.9999999999999997E-4</v>
      </c>
    </row>
    <row r="627" spans="1:15" x14ac:dyDescent="0.25">
      <c r="A627" s="1">
        <v>2020</v>
      </c>
      <c r="B627" s="1" t="s">
        <v>15</v>
      </c>
      <c r="C627" s="1">
        <v>88</v>
      </c>
      <c r="D627" s="1" t="s">
        <v>74</v>
      </c>
      <c r="E627" s="1" t="s">
        <v>26</v>
      </c>
      <c r="F627" s="3">
        <v>11</v>
      </c>
      <c r="G627" s="3">
        <v>0</v>
      </c>
      <c r="H627" s="3">
        <v>11</v>
      </c>
      <c r="I627" s="3">
        <v>0</v>
      </c>
      <c r="J627" s="3">
        <v>0</v>
      </c>
      <c r="K627" s="3">
        <v>0</v>
      </c>
      <c r="L627" s="3">
        <v>11</v>
      </c>
      <c r="M627" s="3">
        <v>0</v>
      </c>
      <c r="N627" s="3">
        <v>11</v>
      </c>
      <c r="O627" s="2">
        <v>2.0000000000000001E-4</v>
      </c>
    </row>
    <row r="628" spans="1:15" x14ac:dyDescent="0.25">
      <c r="A628" s="1">
        <v>2020</v>
      </c>
      <c r="B628" s="1" t="s">
        <v>15</v>
      </c>
      <c r="C628" s="1">
        <v>88</v>
      </c>
      <c r="D628" s="1" t="s">
        <v>74</v>
      </c>
      <c r="E628" s="1" t="s">
        <v>27</v>
      </c>
      <c r="F628" s="3">
        <v>0</v>
      </c>
      <c r="G628" s="3">
        <v>0</v>
      </c>
      <c r="H628" s="3">
        <v>0</v>
      </c>
      <c r="I628" s="3">
        <v>0</v>
      </c>
      <c r="J628" s="3">
        <v>0</v>
      </c>
      <c r="K628" s="3">
        <v>0</v>
      </c>
      <c r="L628" s="3">
        <v>0</v>
      </c>
      <c r="M628" s="3">
        <v>0</v>
      </c>
      <c r="N628" s="3">
        <v>0</v>
      </c>
      <c r="O628" s="2">
        <v>0</v>
      </c>
    </row>
    <row r="629" spans="1:15" x14ac:dyDescent="0.25">
      <c r="A629" s="1">
        <v>2020</v>
      </c>
      <c r="B629" s="1" t="s">
        <v>15</v>
      </c>
      <c r="C629" s="1">
        <v>88</v>
      </c>
      <c r="D629" s="1" t="s">
        <v>74</v>
      </c>
      <c r="E629" s="1" t="s">
        <v>28</v>
      </c>
      <c r="F629" s="3">
        <v>0</v>
      </c>
      <c r="G629" s="3">
        <v>0</v>
      </c>
      <c r="H629" s="3">
        <v>0</v>
      </c>
      <c r="I629" s="3">
        <v>0</v>
      </c>
      <c r="J629" s="3">
        <v>0</v>
      </c>
      <c r="K629" s="3">
        <v>0</v>
      </c>
      <c r="L629" s="3">
        <v>0</v>
      </c>
      <c r="M629" s="3">
        <v>0</v>
      </c>
      <c r="N629" s="3">
        <v>0</v>
      </c>
      <c r="O629" s="2">
        <v>0</v>
      </c>
    </row>
    <row r="630" spans="1:15" x14ac:dyDescent="0.25">
      <c r="A630" s="1">
        <v>2020</v>
      </c>
      <c r="B630" s="1" t="s">
        <v>15</v>
      </c>
      <c r="C630" s="1">
        <v>88</v>
      </c>
      <c r="D630" s="1" t="s">
        <v>74</v>
      </c>
      <c r="E630" s="1" t="s">
        <v>29</v>
      </c>
      <c r="F630" s="3">
        <v>0</v>
      </c>
      <c r="G630" s="3">
        <v>0</v>
      </c>
      <c r="H630" s="3">
        <v>0</v>
      </c>
      <c r="I630" s="3">
        <v>0</v>
      </c>
      <c r="J630" s="3">
        <v>0</v>
      </c>
      <c r="K630" s="3">
        <v>0</v>
      </c>
      <c r="L630" s="3">
        <v>0</v>
      </c>
      <c r="M630" s="3">
        <v>0</v>
      </c>
      <c r="N630" s="3">
        <v>0</v>
      </c>
      <c r="O630" s="2">
        <v>0</v>
      </c>
    </row>
    <row r="631" spans="1:15" x14ac:dyDescent="0.25">
      <c r="A631" s="1">
        <v>2020</v>
      </c>
      <c r="B631" s="1" t="s">
        <v>15</v>
      </c>
      <c r="C631" s="1">
        <v>88</v>
      </c>
      <c r="D631" s="1" t="s">
        <v>74</v>
      </c>
      <c r="E631" s="1" t="s">
        <v>30</v>
      </c>
      <c r="F631" s="3">
        <v>0</v>
      </c>
      <c r="G631" s="3">
        <v>0</v>
      </c>
      <c r="H631" s="3">
        <v>0</v>
      </c>
      <c r="I631" s="3">
        <v>0</v>
      </c>
      <c r="J631" s="3">
        <v>0</v>
      </c>
      <c r="K631" s="3">
        <v>0</v>
      </c>
      <c r="L631" s="3">
        <v>0</v>
      </c>
      <c r="M631" s="3">
        <v>0</v>
      </c>
      <c r="N631" s="3">
        <v>0</v>
      </c>
      <c r="O631" s="2">
        <v>0</v>
      </c>
    </row>
    <row r="632" spans="1:15" x14ac:dyDescent="0.25">
      <c r="A632" s="1">
        <v>2020</v>
      </c>
      <c r="B632" s="1" t="s">
        <v>15</v>
      </c>
      <c r="C632" s="1">
        <v>89</v>
      </c>
      <c r="D632" s="1" t="s">
        <v>75</v>
      </c>
      <c r="E632" s="1" t="s">
        <v>17</v>
      </c>
      <c r="F632" s="3">
        <v>0</v>
      </c>
      <c r="G632" s="3">
        <v>0</v>
      </c>
      <c r="H632" s="3">
        <v>0</v>
      </c>
      <c r="I632" s="3">
        <v>0</v>
      </c>
      <c r="J632" s="3">
        <v>0</v>
      </c>
      <c r="K632" s="3">
        <v>0</v>
      </c>
      <c r="L632" s="3">
        <v>0</v>
      </c>
      <c r="M632" s="3">
        <v>0</v>
      </c>
      <c r="N632" s="3">
        <v>0</v>
      </c>
      <c r="O632" s="2">
        <v>0</v>
      </c>
    </row>
    <row r="633" spans="1:15" x14ac:dyDescent="0.25">
      <c r="A633" s="1">
        <v>2020</v>
      </c>
      <c r="B633" s="1" t="s">
        <v>15</v>
      </c>
      <c r="C633" s="1">
        <v>89</v>
      </c>
      <c r="D633" s="1" t="s">
        <v>75</v>
      </c>
      <c r="E633" s="1" t="s">
        <v>18</v>
      </c>
      <c r="F633" s="3">
        <v>284</v>
      </c>
      <c r="G633" s="3">
        <v>0</v>
      </c>
      <c r="H633" s="3">
        <v>284</v>
      </c>
      <c r="I633" s="3">
        <v>0</v>
      </c>
      <c r="J633" s="3">
        <v>0</v>
      </c>
      <c r="K633" s="3">
        <v>0</v>
      </c>
      <c r="L633" s="3">
        <v>284</v>
      </c>
      <c r="M633" s="3">
        <v>0</v>
      </c>
      <c r="N633" s="3">
        <v>284</v>
      </c>
      <c r="O633" s="2">
        <v>4.0000000000000002E-4</v>
      </c>
    </row>
    <row r="634" spans="1:15" x14ac:dyDescent="0.25">
      <c r="A634" s="1">
        <v>2020</v>
      </c>
      <c r="B634" s="1" t="s">
        <v>15</v>
      </c>
      <c r="C634" s="1">
        <v>89</v>
      </c>
      <c r="D634" s="1" t="s">
        <v>75</v>
      </c>
      <c r="E634" s="1" t="s">
        <v>19</v>
      </c>
      <c r="F634" s="3">
        <v>9294</v>
      </c>
      <c r="G634" s="3">
        <v>0</v>
      </c>
      <c r="H634" s="3">
        <v>9294</v>
      </c>
      <c r="I634" s="3">
        <v>0</v>
      </c>
      <c r="J634" s="3">
        <v>0</v>
      </c>
      <c r="K634" s="3">
        <v>0</v>
      </c>
      <c r="L634" s="3">
        <v>9294</v>
      </c>
      <c r="M634" s="3">
        <v>0</v>
      </c>
      <c r="N634" s="3">
        <v>9294</v>
      </c>
      <c r="O634" s="2">
        <v>1.34E-2</v>
      </c>
    </row>
    <row r="635" spans="1:15" x14ac:dyDescent="0.25">
      <c r="A635" s="1">
        <v>2020</v>
      </c>
      <c r="B635" s="1" t="s">
        <v>15</v>
      </c>
      <c r="C635" s="1">
        <v>89</v>
      </c>
      <c r="D635" s="1" t="s">
        <v>75</v>
      </c>
      <c r="E635" s="1" t="s">
        <v>20</v>
      </c>
      <c r="F635" s="3">
        <v>0</v>
      </c>
      <c r="G635" s="3">
        <v>0</v>
      </c>
      <c r="H635" s="3">
        <v>0</v>
      </c>
      <c r="I635" s="3">
        <v>0</v>
      </c>
      <c r="J635" s="3">
        <v>0</v>
      </c>
      <c r="K635" s="3">
        <v>0</v>
      </c>
      <c r="L635" s="3">
        <v>0</v>
      </c>
      <c r="M635" s="3">
        <v>0</v>
      </c>
      <c r="N635" s="3">
        <v>0</v>
      </c>
      <c r="O635" s="2">
        <v>0</v>
      </c>
    </row>
    <row r="636" spans="1:15" x14ac:dyDescent="0.25">
      <c r="A636" s="1">
        <v>2020</v>
      </c>
      <c r="B636" s="1" t="s">
        <v>15</v>
      </c>
      <c r="C636" s="1">
        <v>89</v>
      </c>
      <c r="D636" s="1" t="s">
        <v>75</v>
      </c>
      <c r="E636" s="1" t="s">
        <v>21</v>
      </c>
      <c r="F636" s="3">
        <v>11880</v>
      </c>
      <c r="G636" s="3">
        <v>564196</v>
      </c>
      <c r="H636" s="3">
        <v>576076</v>
      </c>
      <c r="I636" s="3">
        <v>0</v>
      </c>
      <c r="J636" s="3">
        <v>0</v>
      </c>
      <c r="K636" s="3">
        <v>9575</v>
      </c>
      <c r="L636" s="3">
        <v>11880</v>
      </c>
      <c r="M636" s="3">
        <v>573771</v>
      </c>
      <c r="N636" s="3">
        <v>585651</v>
      </c>
      <c r="O636" s="2">
        <v>0.84319999999999995</v>
      </c>
    </row>
    <row r="637" spans="1:15" x14ac:dyDescent="0.25">
      <c r="A637" s="1">
        <v>2020</v>
      </c>
      <c r="B637" s="1" t="s">
        <v>15</v>
      </c>
      <c r="C637" s="1">
        <v>89</v>
      </c>
      <c r="D637" s="1" t="s">
        <v>75</v>
      </c>
      <c r="E637" s="1" t="s">
        <v>22</v>
      </c>
      <c r="F637" s="3">
        <v>6689</v>
      </c>
      <c r="G637" s="3">
        <v>0</v>
      </c>
      <c r="H637" s="3">
        <v>6689</v>
      </c>
      <c r="I637" s="3">
        <v>0</v>
      </c>
      <c r="J637" s="3">
        <v>0</v>
      </c>
      <c r="K637" s="3">
        <v>0</v>
      </c>
      <c r="L637" s="3">
        <v>6689</v>
      </c>
      <c r="M637" s="3">
        <v>0</v>
      </c>
      <c r="N637" s="3">
        <v>6689</v>
      </c>
      <c r="O637" s="2">
        <v>9.5999999999999992E-3</v>
      </c>
    </row>
    <row r="638" spans="1:15" x14ac:dyDescent="0.25">
      <c r="A638" s="1">
        <v>2020</v>
      </c>
      <c r="B638" s="1" t="s">
        <v>15</v>
      </c>
      <c r="C638" s="1">
        <v>89</v>
      </c>
      <c r="D638" s="1" t="s">
        <v>75</v>
      </c>
      <c r="E638" s="1" t="s">
        <v>23</v>
      </c>
      <c r="F638" s="3">
        <v>761</v>
      </c>
      <c r="G638" s="3">
        <v>72761</v>
      </c>
      <c r="H638" s="3">
        <v>73522</v>
      </c>
      <c r="I638" s="3">
        <v>0</v>
      </c>
      <c r="J638" s="3">
        <v>0</v>
      </c>
      <c r="K638" s="3">
        <v>0</v>
      </c>
      <c r="L638" s="3">
        <v>761</v>
      </c>
      <c r="M638" s="3">
        <v>72761</v>
      </c>
      <c r="N638" s="3">
        <v>73522</v>
      </c>
      <c r="O638" s="2">
        <v>0.10580000000000001</v>
      </c>
    </row>
    <row r="639" spans="1:15" x14ac:dyDescent="0.25">
      <c r="A639" s="1">
        <v>2020</v>
      </c>
      <c r="B639" s="1" t="s">
        <v>15</v>
      </c>
      <c r="C639" s="1">
        <v>89</v>
      </c>
      <c r="D639" s="1" t="s">
        <v>75</v>
      </c>
      <c r="E639" s="1" t="s">
        <v>24</v>
      </c>
      <c r="F639" s="3">
        <v>0</v>
      </c>
      <c r="G639" s="3">
        <v>0</v>
      </c>
      <c r="H639" s="3">
        <v>0</v>
      </c>
      <c r="I639" s="3">
        <v>0</v>
      </c>
      <c r="J639" s="3">
        <v>0</v>
      </c>
      <c r="K639" s="3">
        <v>0</v>
      </c>
      <c r="L639" s="3">
        <v>0</v>
      </c>
      <c r="M639" s="3">
        <v>0</v>
      </c>
      <c r="N639" s="3">
        <v>0</v>
      </c>
      <c r="O639" s="2">
        <v>0</v>
      </c>
    </row>
    <row r="640" spans="1:15" x14ac:dyDescent="0.25">
      <c r="A640" s="1">
        <v>2020</v>
      </c>
      <c r="B640" s="1" t="s">
        <v>15</v>
      </c>
      <c r="C640" s="1">
        <v>89</v>
      </c>
      <c r="D640" s="1" t="s">
        <v>75</v>
      </c>
      <c r="E640" s="1" t="s">
        <v>25</v>
      </c>
      <c r="F640" s="3">
        <v>187</v>
      </c>
      <c r="G640" s="3">
        <v>0</v>
      </c>
      <c r="H640" s="3">
        <v>187</v>
      </c>
      <c r="I640" s="3">
        <v>0</v>
      </c>
      <c r="J640" s="3">
        <v>0</v>
      </c>
      <c r="K640" s="3">
        <v>0</v>
      </c>
      <c r="L640" s="3">
        <v>187</v>
      </c>
      <c r="M640" s="3">
        <v>0</v>
      </c>
      <c r="N640" s="3">
        <v>187</v>
      </c>
      <c r="O640" s="2">
        <v>2.9999999999999997E-4</v>
      </c>
    </row>
    <row r="641" spans="1:15" x14ac:dyDescent="0.25">
      <c r="A641" s="1">
        <v>2020</v>
      </c>
      <c r="B641" s="1" t="s">
        <v>15</v>
      </c>
      <c r="C641" s="1">
        <v>89</v>
      </c>
      <c r="D641" s="1" t="s">
        <v>75</v>
      </c>
      <c r="E641" s="1" t="s">
        <v>26</v>
      </c>
      <c r="F641" s="3">
        <v>161</v>
      </c>
      <c r="G641" s="3">
        <v>0</v>
      </c>
      <c r="H641" s="3">
        <v>161</v>
      </c>
      <c r="I641" s="3">
        <v>0</v>
      </c>
      <c r="J641" s="3">
        <v>0</v>
      </c>
      <c r="K641" s="3">
        <v>0</v>
      </c>
      <c r="L641" s="3">
        <v>161</v>
      </c>
      <c r="M641" s="3">
        <v>0</v>
      </c>
      <c r="N641" s="3">
        <v>161</v>
      </c>
      <c r="O641" s="2">
        <v>2.0000000000000001E-4</v>
      </c>
    </row>
    <row r="642" spans="1:15" x14ac:dyDescent="0.25">
      <c r="A642" s="1">
        <v>2020</v>
      </c>
      <c r="B642" s="1" t="s">
        <v>15</v>
      </c>
      <c r="C642" s="1">
        <v>89</v>
      </c>
      <c r="D642" s="1" t="s">
        <v>75</v>
      </c>
      <c r="E642" s="1" t="s">
        <v>27</v>
      </c>
      <c r="F642" s="3">
        <v>0</v>
      </c>
      <c r="G642" s="3">
        <v>0</v>
      </c>
      <c r="H642" s="3">
        <v>0</v>
      </c>
      <c r="I642" s="3">
        <v>0</v>
      </c>
      <c r="J642" s="3">
        <v>0</v>
      </c>
      <c r="K642" s="3">
        <v>210</v>
      </c>
      <c r="L642" s="3">
        <v>0</v>
      </c>
      <c r="M642" s="3">
        <v>210</v>
      </c>
      <c r="N642" s="3">
        <v>210</v>
      </c>
      <c r="O642" s="2">
        <v>2.9999999999999997E-4</v>
      </c>
    </row>
    <row r="643" spans="1:15" x14ac:dyDescent="0.25">
      <c r="A643" s="1">
        <v>2020</v>
      </c>
      <c r="B643" s="1" t="s">
        <v>15</v>
      </c>
      <c r="C643" s="1">
        <v>89</v>
      </c>
      <c r="D643" s="1" t="s">
        <v>75</v>
      </c>
      <c r="E643" s="1" t="s">
        <v>28</v>
      </c>
      <c r="F643" s="3">
        <v>0</v>
      </c>
      <c r="G643" s="3">
        <v>0</v>
      </c>
      <c r="H643" s="3">
        <v>0</v>
      </c>
      <c r="I643" s="3">
        <v>0</v>
      </c>
      <c r="J643" s="3">
        <v>0</v>
      </c>
      <c r="K643" s="3">
        <v>0</v>
      </c>
      <c r="L643" s="3">
        <v>0</v>
      </c>
      <c r="M643" s="3">
        <v>0</v>
      </c>
      <c r="N643" s="3">
        <v>0</v>
      </c>
      <c r="O643" s="2">
        <v>0</v>
      </c>
    </row>
    <row r="644" spans="1:15" x14ac:dyDescent="0.25">
      <c r="A644" s="1">
        <v>2020</v>
      </c>
      <c r="B644" s="1" t="s">
        <v>15</v>
      </c>
      <c r="C644" s="1">
        <v>89</v>
      </c>
      <c r="D644" s="1" t="s">
        <v>75</v>
      </c>
      <c r="E644" s="1" t="s">
        <v>29</v>
      </c>
      <c r="F644" s="3">
        <v>6</v>
      </c>
      <c r="G644" s="3">
        <v>0</v>
      </c>
      <c r="H644" s="3">
        <v>6</v>
      </c>
      <c r="I644" s="3">
        <v>0</v>
      </c>
      <c r="J644" s="3">
        <v>0</v>
      </c>
      <c r="K644" s="3">
        <v>0</v>
      </c>
      <c r="L644" s="3">
        <v>6</v>
      </c>
      <c r="M644" s="3">
        <v>0</v>
      </c>
      <c r="N644" s="3">
        <v>6</v>
      </c>
      <c r="O644" s="2">
        <v>0</v>
      </c>
    </row>
    <row r="645" spans="1:15" x14ac:dyDescent="0.25">
      <c r="A645" s="1">
        <v>2020</v>
      </c>
      <c r="B645" s="1" t="s">
        <v>15</v>
      </c>
      <c r="C645" s="1">
        <v>89</v>
      </c>
      <c r="D645" s="1" t="s">
        <v>75</v>
      </c>
      <c r="E645" s="1" t="s">
        <v>30</v>
      </c>
      <c r="F645" s="3">
        <v>0</v>
      </c>
      <c r="G645" s="3">
        <v>0</v>
      </c>
      <c r="H645" s="3">
        <v>0</v>
      </c>
      <c r="I645" s="3">
        <v>0</v>
      </c>
      <c r="J645" s="3">
        <v>0</v>
      </c>
      <c r="K645" s="3">
        <v>18628</v>
      </c>
      <c r="L645" s="3">
        <v>0</v>
      </c>
      <c r="M645" s="3">
        <v>18628</v>
      </c>
      <c r="N645" s="3">
        <v>18628</v>
      </c>
      <c r="O645" s="2">
        <v>2.6800000000000001E-2</v>
      </c>
    </row>
    <row r="646" spans="1:15" x14ac:dyDescent="0.25">
      <c r="A646" s="1">
        <v>2020</v>
      </c>
      <c r="B646" s="1" t="s">
        <v>15</v>
      </c>
      <c r="C646" s="1">
        <v>90</v>
      </c>
      <c r="D646" s="1" t="s">
        <v>76</v>
      </c>
      <c r="E646" s="1" t="s">
        <v>17</v>
      </c>
      <c r="F646" s="3">
        <v>0</v>
      </c>
      <c r="G646" s="3">
        <v>0</v>
      </c>
      <c r="H646" s="3">
        <v>0</v>
      </c>
      <c r="I646" s="3">
        <v>0</v>
      </c>
      <c r="J646" s="3">
        <v>0</v>
      </c>
      <c r="K646" s="3">
        <v>19362</v>
      </c>
      <c r="L646" s="3">
        <v>0</v>
      </c>
      <c r="M646" s="3">
        <v>19362</v>
      </c>
      <c r="N646" s="3">
        <v>19362</v>
      </c>
      <c r="O646" s="2">
        <v>8.9999999999999998E-4</v>
      </c>
    </row>
    <row r="647" spans="1:15" x14ac:dyDescent="0.25">
      <c r="A647" s="1">
        <v>2020</v>
      </c>
      <c r="B647" s="1" t="s">
        <v>15</v>
      </c>
      <c r="C647" s="1">
        <v>90</v>
      </c>
      <c r="D647" s="1" t="s">
        <v>76</v>
      </c>
      <c r="E647" s="1" t="s">
        <v>18</v>
      </c>
      <c r="F647" s="3">
        <v>159</v>
      </c>
      <c r="G647" s="3">
        <v>0</v>
      </c>
      <c r="H647" s="3">
        <v>159</v>
      </c>
      <c r="I647" s="3">
        <v>0</v>
      </c>
      <c r="J647" s="3">
        <v>29460</v>
      </c>
      <c r="K647" s="3">
        <v>2087</v>
      </c>
      <c r="L647" s="3">
        <v>29618</v>
      </c>
      <c r="M647" s="3">
        <v>2087</v>
      </c>
      <c r="N647" s="3">
        <v>31705</v>
      </c>
      <c r="O647" s="2">
        <v>1.5E-3</v>
      </c>
    </row>
    <row r="648" spans="1:15" x14ac:dyDescent="0.25">
      <c r="A648" s="1">
        <v>2020</v>
      </c>
      <c r="B648" s="1" t="s">
        <v>15</v>
      </c>
      <c r="C648" s="1">
        <v>90</v>
      </c>
      <c r="D648" s="1" t="s">
        <v>76</v>
      </c>
      <c r="E648" s="1" t="s">
        <v>19</v>
      </c>
      <c r="F648" s="3">
        <v>5198</v>
      </c>
      <c r="G648" s="3">
        <v>0</v>
      </c>
      <c r="H648" s="3">
        <v>5198</v>
      </c>
      <c r="I648" s="3">
        <v>0</v>
      </c>
      <c r="J648" s="3">
        <v>964576</v>
      </c>
      <c r="K648" s="3">
        <v>4984651</v>
      </c>
      <c r="L648" s="3">
        <v>969773</v>
      </c>
      <c r="M648" s="3">
        <v>4984651</v>
      </c>
      <c r="N648" s="3">
        <v>5954424</v>
      </c>
      <c r="O648" s="2">
        <v>0.27429999999999999</v>
      </c>
    </row>
    <row r="649" spans="1:15" x14ac:dyDescent="0.25">
      <c r="A649" s="1">
        <v>2020</v>
      </c>
      <c r="B649" s="1" t="s">
        <v>15</v>
      </c>
      <c r="C649" s="1">
        <v>90</v>
      </c>
      <c r="D649" s="1" t="s">
        <v>76</v>
      </c>
      <c r="E649" s="1" t="s">
        <v>20</v>
      </c>
      <c r="F649" s="3">
        <v>0</v>
      </c>
      <c r="G649" s="3">
        <v>0</v>
      </c>
      <c r="H649" s="3">
        <v>0</v>
      </c>
      <c r="I649" s="3">
        <v>0</v>
      </c>
      <c r="J649" s="3">
        <v>0</v>
      </c>
      <c r="K649" s="3">
        <v>3500</v>
      </c>
      <c r="L649" s="3">
        <v>0</v>
      </c>
      <c r="M649" s="3">
        <v>3500</v>
      </c>
      <c r="N649" s="3">
        <v>3500</v>
      </c>
      <c r="O649" s="2">
        <v>2.0000000000000001E-4</v>
      </c>
    </row>
    <row r="650" spans="1:15" x14ac:dyDescent="0.25">
      <c r="A650" s="1">
        <v>2020</v>
      </c>
      <c r="B650" s="1" t="s">
        <v>15</v>
      </c>
      <c r="C650" s="1">
        <v>90</v>
      </c>
      <c r="D650" s="1" t="s">
        <v>76</v>
      </c>
      <c r="E650" s="1" t="s">
        <v>21</v>
      </c>
      <c r="F650" s="3">
        <v>6644</v>
      </c>
      <c r="G650" s="3">
        <v>315539</v>
      </c>
      <c r="H650" s="3">
        <v>322183</v>
      </c>
      <c r="I650" s="3">
        <v>0</v>
      </c>
      <c r="J650" s="3">
        <v>1233053</v>
      </c>
      <c r="K650" s="3">
        <v>4919119</v>
      </c>
      <c r="L650" s="3">
        <v>1239698</v>
      </c>
      <c r="M650" s="3">
        <v>5234658</v>
      </c>
      <c r="N650" s="3">
        <v>6474356</v>
      </c>
      <c r="O650" s="2">
        <v>0.29830000000000001</v>
      </c>
    </row>
    <row r="651" spans="1:15" x14ac:dyDescent="0.25">
      <c r="A651" s="1">
        <v>2020</v>
      </c>
      <c r="B651" s="1" t="s">
        <v>15</v>
      </c>
      <c r="C651" s="1">
        <v>90</v>
      </c>
      <c r="D651" s="1" t="s">
        <v>76</v>
      </c>
      <c r="E651" s="1" t="s">
        <v>22</v>
      </c>
      <c r="F651" s="3">
        <v>3741</v>
      </c>
      <c r="G651" s="3">
        <v>0</v>
      </c>
      <c r="H651" s="3">
        <v>3741</v>
      </c>
      <c r="I651" s="3">
        <v>0</v>
      </c>
      <c r="J651" s="3">
        <v>694276</v>
      </c>
      <c r="K651" s="3">
        <v>5869992</v>
      </c>
      <c r="L651" s="3">
        <v>698017</v>
      </c>
      <c r="M651" s="3">
        <v>5869992</v>
      </c>
      <c r="N651" s="3">
        <v>6568009</v>
      </c>
      <c r="O651" s="2">
        <v>0.30259999999999998</v>
      </c>
    </row>
    <row r="652" spans="1:15" x14ac:dyDescent="0.25">
      <c r="A652" s="1">
        <v>2020</v>
      </c>
      <c r="B652" s="1" t="s">
        <v>15</v>
      </c>
      <c r="C652" s="1">
        <v>90</v>
      </c>
      <c r="D652" s="1" t="s">
        <v>76</v>
      </c>
      <c r="E652" s="1" t="s">
        <v>23</v>
      </c>
      <c r="F652" s="3">
        <v>425</v>
      </c>
      <c r="G652" s="3">
        <v>40693</v>
      </c>
      <c r="H652" s="3">
        <v>41118</v>
      </c>
      <c r="I652" s="3">
        <v>0</v>
      </c>
      <c r="J652" s="3">
        <v>78964</v>
      </c>
      <c r="K652" s="3">
        <v>0</v>
      </c>
      <c r="L652" s="3">
        <v>79389</v>
      </c>
      <c r="M652" s="3">
        <v>40693</v>
      </c>
      <c r="N652" s="3">
        <v>120083</v>
      </c>
      <c r="O652" s="2">
        <v>5.4999999999999997E-3</v>
      </c>
    </row>
    <row r="653" spans="1:15" x14ac:dyDescent="0.25">
      <c r="A653" s="1">
        <v>2020</v>
      </c>
      <c r="B653" s="1" t="s">
        <v>15</v>
      </c>
      <c r="C653" s="1">
        <v>90</v>
      </c>
      <c r="D653" s="1" t="s">
        <v>76</v>
      </c>
      <c r="E653" s="1" t="s">
        <v>24</v>
      </c>
      <c r="F653" s="3">
        <v>0</v>
      </c>
      <c r="G653" s="3">
        <v>0</v>
      </c>
      <c r="H653" s="3">
        <v>0</v>
      </c>
      <c r="I653" s="3">
        <v>0</v>
      </c>
      <c r="J653" s="3">
        <v>0</v>
      </c>
      <c r="K653" s="3">
        <v>0</v>
      </c>
      <c r="L653" s="3">
        <v>0</v>
      </c>
      <c r="M653" s="3">
        <v>0</v>
      </c>
      <c r="N653" s="3">
        <v>0</v>
      </c>
      <c r="O653" s="2">
        <v>0</v>
      </c>
    </row>
    <row r="654" spans="1:15" x14ac:dyDescent="0.25">
      <c r="A654" s="1">
        <v>2020</v>
      </c>
      <c r="B654" s="1" t="s">
        <v>15</v>
      </c>
      <c r="C654" s="1">
        <v>90</v>
      </c>
      <c r="D654" s="1" t="s">
        <v>76</v>
      </c>
      <c r="E654" s="1" t="s">
        <v>25</v>
      </c>
      <c r="F654" s="3">
        <v>105</v>
      </c>
      <c r="G654" s="3">
        <v>0</v>
      </c>
      <c r="H654" s="3">
        <v>105</v>
      </c>
      <c r="I654" s="3">
        <v>0</v>
      </c>
      <c r="J654" s="3">
        <v>19437</v>
      </c>
      <c r="K654" s="3">
        <v>0</v>
      </c>
      <c r="L654" s="3">
        <v>19542</v>
      </c>
      <c r="M654" s="3">
        <v>0</v>
      </c>
      <c r="N654" s="3">
        <v>19542</v>
      </c>
      <c r="O654" s="2">
        <v>8.9999999999999998E-4</v>
      </c>
    </row>
    <row r="655" spans="1:15" x14ac:dyDescent="0.25">
      <c r="A655" s="1">
        <v>2020</v>
      </c>
      <c r="B655" s="1" t="s">
        <v>15</v>
      </c>
      <c r="C655" s="1">
        <v>90</v>
      </c>
      <c r="D655" s="1" t="s">
        <v>76</v>
      </c>
      <c r="E655" s="1" t="s">
        <v>26</v>
      </c>
      <c r="F655" s="3">
        <v>90</v>
      </c>
      <c r="G655" s="3">
        <v>0</v>
      </c>
      <c r="H655" s="3">
        <v>90</v>
      </c>
      <c r="I655" s="3">
        <v>0</v>
      </c>
      <c r="J655" s="3">
        <v>16704</v>
      </c>
      <c r="K655" s="3">
        <v>9430</v>
      </c>
      <c r="L655" s="3">
        <v>16794</v>
      </c>
      <c r="M655" s="3">
        <v>9430</v>
      </c>
      <c r="N655" s="3">
        <v>26224</v>
      </c>
      <c r="O655" s="2">
        <v>1.1999999999999999E-3</v>
      </c>
    </row>
    <row r="656" spans="1:15" x14ac:dyDescent="0.25">
      <c r="A656" s="1">
        <v>2020</v>
      </c>
      <c r="B656" s="1" t="s">
        <v>15</v>
      </c>
      <c r="C656" s="1">
        <v>90</v>
      </c>
      <c r="D656" s="1" t="s">
        <v>76</v>
      </c>
      <c r="E656" s="1" t="s">
        <v>27</v>
      </c>
      <c r="F656" s="3">
        <v>0</v>
      </c>
      <c r="G656" s="3">
        <v>0</v>
      </c>
      <c r="H656" s="3">
        <v>0</v>
      </c>
      <c r="I656" s="3">
        <v>0</v>
      </c>
      <c r="J656" s="3">
        <v>0</v>
      </c>
      <c r="K656" s="3">
        <v>206950</v>
      </c>
      <c r="L656" s="3">
        <v>0</v>
      </c>
      <c r="M656" s="3">
        <v>206950</v>
      </c>
      <c r="N656" s="3">
        <v>206950</v>
      </c>
      <c r="O656" s="2">
        <v>9.4999999999999998E-3</v>
      </c>
    </row>
    <row r="657" spans="1:15" x14ac:dyDescent="0.25">
      <c r="A657" s="1">
        <v>2020</v>
      </c>
      <c r="B657" s="1" t="s">
        <v>15</v>
      </c>
      <c r="C657" s="1">
        <v>90</v>
      </c>
      <c r="D657" s="1" t="s">
        <v>76</v>
      </c>
      <c r="E657" s="1" t="s">
        <v>28</v>
      </c>
      <c r="F657" s="3">
        <v>0</v>
      </c>
      <c r="G657" s="3">
        <v>0</v>
      </c>
      <c r="H657" s="3">
        <v>0</v>
      </c>
      <c r="I657" s="3">
        <v>0</v>
      </c>
      <c r="J657" s="3">
        <v>0</v>
      </c>
      <c r="K657" s="3">
        <v>0</v>
      </c>
      <c r="L657" s="3">
        <v>0</v>
      </c>
      <c r="M657" s="3">
        <v>0</v>
      </c>
      <c r="N657" s="3">
        <v>0</v>
      </c>
      <c r="O657" s="2">
        <v>0</v>
      </c>
    </row>
    <row r="658" spans="1:15" x14ac:dyDescent="0.25">
      <c r="A658" s="1">
        <v>2020</v>
      </c>
      <c r="B658" s="1" t="s">
        <v>15</v>
      </c>
      <c r="C658" s="1">
        <v>90</v>
      </c>
      <c r="D658" s="1" t="s">
        <v>76</v>
      </c>
      <c r="E658" s="1" t="s">
        <v>29</v>
      </c>
      <c r="F658" s="3">
        <v>3</v>
      </c>
      <c r="G658" s="3">
        <v>0</v>
      </c>
      <c r="H658" s="3">
        <v>3</v>
      </c>
      <c r="I658" s="3">
        <v>0</v>
      </c>
      <c r="J658" s="3">
        <v>607</v>
      </c>
      <c r="K658" s="3">
        <v>0</v>
      </c>
      <c r="L658" s="3">
        <v>611</v>
      </c>
      <c r="M658" s="3">
        <v>0</v>
      </c>
      <c r="N658" s="3">
        <v>611</v>
      </c>
      <c r="O658" s="2">
        <v>0</v>
      </c>
    </row>
    <row r="659" spans="1:15" x14ac:dyDescent="0.25">
      <c r="A659" s="1">
        <v>2020</v>
      </c>
      <c r="B659" s="1" t="s">
        <v>15</v>
      </c>
      <c r="C659" s="1">
        <v>90</v>
      </c>
      <c r="D659" s="1" t="s">
        <v>76</v>
      </c>
      <c r="E659" s="1" t="s">
        <v>30</v>
      </c>
      <c r="F659" s="3">
        <v>0</v>
      </c>
      <c r="G659" s="3">
        <v>0</v>
      </c>
      <c r="H659" s="3">
        <v>0</v>
      </c>
      <c r="I659" s="3">
        <v>0</v>
      </c>
      <c r="J659" s="3">
        <v>0</v>
      </c>
      <c r="K659" s="3">
        <v>2282111</v>
      </c>
      <c r="L659" s="3">
        <v>0</v>
      </c>
      <c r="M659" s="3">
        <v>2282111</v>
      </c>
      <c r="N659" s="3">
        <v>2282111</v>
      </c>
      <c r="O659" s="2">
        <v>0.1051</v>
      </c>
    </row>
    <row r="660" spans="1:15" x14ac:dyDescent="0.25">
      <c r="A660" s="1">
        <v>2020</v>
      </c>
      <c r="B660" s="1" t="s">
        <v>15</v>
      </c>
      <c r="C660" s="1">
        <v>91</v>
      </c>
      <c r="D660" s="1" t="s">
        <v>77</v>
      </c>
      <c r="E660" s="1" t="s">
        <v>17</v>
      </c>
      <c r="F660" s="3">
        <v>0</v>
      </c>
      <c r="G660" s="3">
        <v>0</v>
      </c>
      <c r="H660" s="3">
        <v>0</v>
      </c>
      <c r="I660" s="3">
        <v>0</v>
      </c>
      <c r="J660" s="3">
        <v>0</v>
      </c>
      <c r="K660" s="3">
        <v>0</v>
      </c>
      <c r="L660" s="3">
        <v>0</v>
      </c>
      <c r="M660" s="3">
        <v>0</v>
      </c>
      <c r="N660" s="3">
        <v>0</v>
      </c>
      <c r="O660" s="2">
        <v>0</v>
      </c>
    </row>
    <row r="661" spans="1:15" x14ac:dyDescent="0.25">
      <c r="A661" s="1">
        <v>2020</v>
      </c>
      <c r="B661" s="1" t="s">
        <v>15</v>
      </c>
      <c r="C661" s="1">
        <v>91</v>
      </c>
      <c r="D661" s="1" t="s">
        <v>77</v>
      </c>
      <c r="E661" s="1" t="s">
        <v>18</v>
      </c>
      <c r="F661" s="3">
        <v>366</v>
      </c>
      <c r="G661" s="3">
        <v>0</v>
      </c>
      <c r="H661" s="3">
        <v>366</v>
      </c>
      <c r="I661" s="3">
        <v>0</v>
      </c>
      <c r="J661" s="3">
        <v>682</v>
      </c>
      <c r="K661" s="3">
        <v>0</v>
      </c>
      <c r="L661" s="3">
        <v>1047</v>
      </c>
      <c r="M661" s="3">
        <v>0</v>
      </c>
      <c r="N661" s="3">
        <v>1047</v>
      </c>
      <c r="O661" s="2">
        <v>1.1000000000000001E-3</v>
      </c>
    </row>
    <row r="662" spans="1:15" x14ac:dyDescent="0.25">
      <c r="A662" s="1">
        <v>2020</v>
      </c>
      <c r="B662" s="1" t="s">
        <v>15</v>
      </c>
      <c r="C662" s="1">
        <v>91</v>
      </c>
      <c r="D662" s="1" t="s">
        <v>77</v>
      </c>
      <c r="E662" s="1" t="s">
        <v>19</v>
      </c>
      <c r="F662" s="3">
        <v>11970</v>
      </c>
      <c r="G662" s="3">
        <v>0</v>
      </c>
      <c r="H662" s="3">
        <v>11970</v>
      </c>
      <c r="I662" s="3">
        <v>0</v>
      </c>
      <c r="J662" s="3">
        <v>22318</v>
      </c>
      <c r="K662" s="3">
        <v>0</v>
      </c>
      <c r="L662" s="3">
        <v>34289</v>
      </c>
      <c r="M662" s="3">
        <v>0</v>
      </c>
      <c r="N662" s="3">
        <v>34289</v>
      </c>
      <c r="O662" s="2">
        <v>3.6900000000000002E-2</v>
      </c>
    </row>
    <row r="663" spans="1:15" x14ac:dyDescent="0.25">
      <c r="A663" s="1">
        <v>2020</v>
      </c>
      <c r="B663" s="1" t="s">
        <v>15</v>
      </c>
      <c r="C663" s="1">
        <v>91</v>
      </c>
      <c r="D663" s="1" t="s">
        <v>77</v>
      </c>
      <c r="E663" s="1" t="s">
        <v>20</v>
      </c>
      <c r="F663" s="3">
        <v>0</v>
      </c>
      <c r="G663" s="3">
        <v>0</v>
      </c>
      <c r="H663" s="3">
        <v>0</v>
      </c>
      <c r="I663" s="3">
        <v>0</v>
      </c>
      <c r="J663" s="3">
        <v>0</v>
      </c>
      <c r="K663" s="3">
        <v>0</v>
      </c>
      <c r="L663" s="3">
        <v>0</v>
      </c>
      <c r="M663" s="3">
        <v>0</v>
      </c>
      <c r="N663" s="3">
        <v>0</v>
      </c>
      <c r="O663" s="2">
        <v>0</v>
      </c>
    </row>
    <row r="664" spans="1:15" x14ac:dyDescent="0.25">
      <c r="A664" s="1">
        <v>2020</v>
      </c>
      <c r="B664" s="1" t="s">
        <v>15</v>
      </c>
      <c r="C664" s="1">
        <v>91</v>
      </c>
      <c r="D664" s="1" t="s">
        <v>77</v>
      </c>
      <c r="E664" s="1" t="s">
        <v>21</v>
      </c>
      <c r="F664" s="3">
        <v>15302</v>
      </c>
      <c r="G664" s="3">
        <v>726699</v>
      </c>
      <c r="H664" s="3">
        <v>742001</v>
      </c>
      <c r="I664" s="3">
        <v>0</v>
      </c>
      <c r="J664" s="3">
        <v>28530</v>
      </c>
      <c r="K664" s="3">
        <v>0</v>
      </c>
      <c r="L664" s="3">
        <v>43832</v>
      </c>
      <c r="M664" s="3">
        <v>726699</v>
      </c>
      <c r="N664" s="3">
        <v>770531</v>
      </c>
      <c r="O664" s="2">
        <v>0.82979999999999998</v>
      </c>
    </row>
    <row r="665" spans="1:15" x14ac:dyDescent="0.25">
      <c r="A665" s="1">
        <v>2020</v>
      </c>
      <c r="B665" s="1" t="s">
        <v>15</v>
      </c>
      <c r="C665" s="1">
        <v>91</v>
      </c>
      <c r="D665" s="1" t="s">
        <v>77</v>
      </c>
      <c r="E665" s="1" t="s">
        <v>22</v>
      </c>
      <c r="F665" s="3">
        <v>8616</v>
      </c>
      <c r="G665" s="3">
        <v>0</v>
      </c>
      <c r="H665" s="3">
        <v>8616</v>
      </c>
      <c r="I665" s="3">
        <v>0</v>
      </c>
      <c r="J665" s="3">
        <v>16064</v>
      </c>
      <c r="K665" s="3">
        <v>0</v>
      </c>
      <c r="L665" s="3">
        <v>24680</v>
      </c>
      <c r="M665" s="3">
        <v>0</v>
      </c>
      <c r="N665" s="3">
        <v>24680</v>
      </c>
      <c r="O665" s="2">
        <v>2.6599999999999999E-2</v>
      </c>
    </row>
    <row r="666" spans="1:15" x14ac:dyDescent="0.25">
      <c r="A666" s="1">
        <v>2020</v>
      </c>
      <c r="B666" s="1" t="s">
        <v>15</v>
      </c>
      <c r="C666" s="1">
        <v>91</v>
      </c>
      <c r="D666" s="1" t="s">
        <v>77</v>
      </c>
      <c r="E666" s="1" t="s">
        <v>23</v>
      </c>
      <c r="F666" s="3">
        <v>980</v>
      </c>
      <c r="G666" s="3">
        <v>93718</v>
      </c>
      <c r="H666" s="3">
        <v>94698</v>
      </c>
      <c r="I666" s="3">
        <v>0</v>
      </c>
      <c r="J666" s="3">
        <v>1827</v>
      </c>
      <c r="K666" s="3">
        <v>0</v>
      </c>
      <c r="L666" s="3">
        <v>2807</v>
      </c>
      <c r="M666" s="3">
        <v>93718</v>
      </c>
      <c r="N666" s="3">
        <v>96525</v>
      </c>
      <c r="O666" s="2">
        <v>0.10390000000000001</v>
      </c>
    </row>
    <row r="667" spans="1:15" x14ac:dyDescent="0.25">
      <c r="A667" s="1">
        <v>2020</v>
      </c>
      <c r="B667" s="1" t="s">
        <v>15</v>
      </c>
      <c r="C667" s="1">
        <v>91</v>
      </c>
      <c r="D667" s="1" t="s">
        <v>77</v>
      </c>
      <c r="E667" s="1" t="s">
        <v>24</v>
      </c>
      <c r="F667" s="3">
        <v>0</v>
      </c>
      <c r="G667" s="3">
        <v>0</v>
      </c>
      <c r="H667" s="3">
        <v>0</v>
      </c>
      <c r="I667" s="3">
        <v>0</v>
      </c>
      <c r="J667" s="3">
        <v>0</v>
      </c>
      <c r="K667" s="3">
        <v>0</v>
      </c>
      <c r="L667" s="3">
        <v>0</v>
      </c>
      <c r="M667" s="3">
        <v>0</v>
      </c>
      <c r="N667" s="3">
        <v>0</v>
      </c>
      <c r="O667" s="2">
        <v>0</v>
      </c>
    </row>
    <row r="668" spans="1:15" x14ac:dyDescent="0.25">
      <c r="A668" s="1">
        <v>2020</v>
      </c>
      <c r="B668" s="1" t="s">
        <v>15</v>
      </c>
      <c r="C668" s="1">
        <v>91</v>
      </c>
      <c r="D668" s="1" t="s">
        <v>77</v>
      </c>
      <c r="E668" s="1" t="s">
        <v>25</v>
      </c>
      <c r="F668" s="3">
        <v>241</v>
      </c>
      <c r="G668" s="3">
        <v>0</v>
      </c>
      <c r="H668" s="3">
        <v>241</v>
      </c>
      <c r="I668" s="3">
        <v>0</v>
      </c>
      <c r="J668" s="3">
        <v>450</v>
      </c>
      <c r="K668" s="3">
        <v>0</v>
      </c>
      <c r="L668" s="3">
        <v>691</v>
      </c>
      <c r="M668" s="3">
        <v>0</v>
      </c>
      <c r="N668" s="3">
        <v>691</v>
      </c>
      <c r="O668" s="2">
        <v>6.9999999999999999E-4</v>
      </c>
    </row>
    <row r="669" spans="1:15" x14ac:dyDescent="0.25">
      <c r="A669" s="1">
        <v>2020</v>
      </c>
      <c r="B669" s="1" t="s">
        <v>15</v>
      </c>
      <c r="C669" s="1">
        <v>91</v>
      </c>
      <c r="D669" s="1" t="s">
        <v>77</v>
      </c>
      <c r="E669" s="1" t="s">
        <v>26</v>
      </c>
      <c r="F669" s="3">
        <v>207</v>
      </c>
      <c r="G669" s="3">
        <v>0</v>
      </c>
      <c r="H669" s="3">
        <v>207</v>
      </c>
      <c r="I669" s="3">
        <v>0</v>
      </c>
      <c r="J669" s="3">
        <v>386</v>
      </c>
      <c r="K669" s="3">
        <v>0</v>
      </c>
      <c r="L669" s="3">
        <v>594</v>
      </c>
      <c r="M669" s="3">
        <v>0</v>
      </c>
      <c r="N669" s="3">
        <v>594</v>
      </c>
      <c r="O669" s="2">
        <v>5.9999999999999995E-4</v>
      </c>
    </row>
    <row r="670" spans="1:15" x14ac:dyDescent="0.25">
      <c r="A670" s="1">
        <v>2020</v>
      </c>
      <c r="B670" s="1" t="s">
        <v>15</v>
      </c>
      <c r="C670" s="1">
        <v>91</v>
      </c>
      <c r="D670" s="1" t="s">
        <v>77</v>
      </c>
      <c r="E670" s="1" t="s">
        <v>27</v>
      </c>
      <c r="F670" s="3">
        <v>0</v>
      </c>
      <c r="G670" s="3">
        <v>0</v>
      </c>
      <c r="H670" s="3">
        <v>0</v>
      </c>
      <c r="I670" s="3">
        <v>0</v>
      </c>
      <c r="J670" s="3">
        <v>0</v>
      </c>
      <c r="K670" s="3">
        <v>399</v>
      </c>
      <c r="L670" s="3">
        <v>0</v>
      </c>
      <c r="M670" s="3">
        <v>399</v>
      </c>
      <c r="N670" s="3">
        <v>399</v>
      </c>
      <c r="O670" s="2">
        <v>4.0000000000000002E-4</v>
      </c>
    </row>
    <row r="671" spans="1:15" x14ac:dyDescent="0.25">
      <c r="A671" s="1">
        <v>2020</v>
      </c>
      <c r="B671" s="1" t="s">
        <v>15</v>
      </c>
      <c r="C671" s="1">
        <v>91</v>
      </c>
      <c r="D671" s="1" t="s">
        <v>77</v>
      </c>
      <c r="E671" s="1" t="s">
        <v>28</v>
      </c>
      <c r="F671" s="3">
        <v>0</v>
      </c>
      <c r="G671" s="3">
        <v>0</v>
      </c>
      <c r="H671" s="3">
        <v>0</v>
      </c>
      <c r="I671" s="3">
        <v>0</v>
      </c>
      <c r="J671" s="3">
        <v>0</v>
      </c>
      <c r="K671" s="3">
        <v>0</v>
      </c>
      <c r="L671" s="3">
        <v>0</v>
      </c>
      <c r="M671" s="3">
        <v>0</v>
      </c>
      <c r="N671" s="3">
        <v>0</v>
      </c>
      <c r="O671" s="2">
        <v>0</v>
      </c>
    </row>
    <row r="672" spans="1:15" x14ac:dyDescent="0.25">
      <c r="A672" s="1">
        <v>2020</v>
      </c>
      <c r="B672" s="1" t="s">
        <v>15</v>
      </c>
      <c r="C672" s="1">
        <v>91</v>
      </c>
      <c r="D672" s="1" t="s">
        <v>77</v>
      </c>
      <c r="E672" s="1" t="s">
        <v>29</v>
      </c>
      <c r="F672" s="3">
        <v>8</v>
      </c>
      <c r="G672" s="3">
        <v>0</v>
      </c>
      <c r="H672" s="3">
        <v>8</v>
      </c>
      <c r="I672" s="3">
        <v>0</v>
      </c>
      <c r="J672" s="3">
        <v>14</v>
      </c>
      <c r="K672" s="3">
        <v>0</v>
      </c>
      <c r="L672" s="3">
        <v>22</v>
      </c>
      <c r="M672" s="3">
        <v>0</v>
      </c>
      <c r="N672" s="3">
        <v>22</v>
      </c>
      <c r="O672" s="2">
        <v>0</v>
      </c>
    </row>
    <row r="673" spans="1:15" x14ac:dyDescent="0.25">
      <c r="A673" s="1">
        <v>2020</v>
      </c>
      <c r="B673" s="1" t="s">
        <v>15</v>
      </c>
      <c r="C673" s="1">
        <v>91</v>
      </c>
      <c r="D673" s="1" t="s">
        <v>77</v>
      </c>
      <c r="E673" s="1" t="s">
        <v>30</v>
      </c>
      <c r="F673" s="3">
        <v>0</v>
      </c>
      <c r="G673" s="3">
        <v>0</v>
      </c>
      <c r="H673" s="3">
        <v>0</v>
      </c>
      <c r="I673" s="3">
        <v>0</v>
      </c>
      <c r="J673" s="3">
        <v>0</v>
      </c>
      <c r="K673" s="3">
        <v>0</v>
      </c>
      <c r="L673" s="3">
        <v>0</v>
      </c>
      <c r="M673" s="3">
        <v>0</v>
      </c>
      <c r="N673" s="3">
        <v>0</v>
      </c>
      <c r="O673" s="2">
        <v>0</v>
      </c>
    </row>
    <row r="674" spans="1:15" x14ac:dyDescent="0.25">
      <c r="A674" s="1">
        <v>2020</v>
      </c>
      <c r="B674" s="1" t="s">
        <v>15</v>
      </c>
      <c r="C674" s="1">
        <v>92</v>
      </c>
      <c r="D674" s="1" t="s">
        <v>78</v>
      </c>
      <c r="E674" s="1" t="s">
        <v>17</v>
      </c>
      <c r="F674" s="3">
        <v>0</v>
      </c>
      <c r="G674" s="3">
        <v>0</v>
      </c>
      <c r="H674" s="3">
        <v>0</v>
      </c>
      <c r="I674" s="3">
        <v>0</v>
      </c>
      <c r="J674" s="3">
        <v>0</v>
      </c>
      <c r="K674" s="3">
        <v>0</v>
      </c>
      <c r="L674" s="3">
        <v>0</v>
      </c>
      <c r="M674" s="3">
        <v>0</v>
      </c>
      <c r="N674" s="3">
        <v>0</v>
      </c>
      <c r="O674" s="2">
        <v>0</v>
      </c>
    </row>
    <row r="675" spans="1:15" x14ac:dyDescent="0.25">
      <c r="A675" s="1">
        <v>2020</v>
      </c>
      <c r="B675" s="1" t="s">
        <v>15</v>
      </c>
      <c r="C675" s="1">
        <v>92</v>
      </c>
      <c r="D675" s="1" t="s">
        <v>78</v>
      </c>
      <c r="E675" s="1" t="s">
        <v>18</v>
      </c>
      <c r="F675" s="3">
        <v>0</v>
      </c>
      <c r="G675" s="3">
        <v>0</v>
      </c>
      <c r="H675" s="3">
        <v>0</v>
      </c>
      <c r="I675" s="3">
        <v>0</v>
      </c>
      <c r="J675" s="3">
        <v>0</v>
      </c>
      <c r="K675" s="3">
        <v>57</v>
      </c>
      <c r="L675" s="3">
        <v>0</v>
      </c>
      <c r="M675" s="3">
        <v>57</v>
      </c>
      <c r="N675" s="3">
        <v>57</v>
      </c>
      <c r="O675" s="2">
        <v>1.6299999999999999E-2</v>
      </c>
    </row>
    <row r="676" spans="1:15" x14ac:dyDescent="0.25">
      <c r="A676" s="1">
        <v>2020</v>
      </c>
      <c r="B676" s="1" t="s">
        <v>15</v>
      </c>
      <c r="C676" s="1">
        <v>92</v>
      </c>
      <c r="D676" s="1" t="s">
        <v>78</v>
      </c>
      <c r="E676" s="1" t="s">
        <v>19</v>
      </c>
      <c r="F676" s="3">
        <v>0</v>
      </c>
      <c r="G676" s="3">
        <v>0</v>
      </c>
      <c r="H676" s="3">
        <v>0</v>
      </c>
      <c r="I676" s="3">
        <v>0</v>
      </c>
      <c r="J676" s="3">
        <v>0</v>
      </c>
      <c r="K676" s="3">
        <v>0</v>
      </c>
      <c r="L676" s="3">
        <v>0</v>
      </c>
      <c r="M676" s="3">
        <v>0</v>
      </c>
      <c r="N676" s="3">
        <v>0</v>
      </c>
      <c r="O676" s="2">
        <v>0</v>
      </c>
    </row>
    <row r="677" spans="1:15" x14ac:dyDescent="0.25">
      <c r="A677" s="1">
        <v>2020</v>
      </c>
      <c r="B677" s="1" t="s">
        <v>15</v>
      </c>
      <c r="C677" s="1">
        <v>92</v>
      </c>
      <c r="D677" s="1" t="s">
        <v>78</v>
      </c>
      <c r="E677" s="1" t="s">
        <v>20</v>
      </c>
      <c r="F677" s="3">
        <v>0</v>
      </c>
      <c r="G677" s="3">
        <v>0</v>
      </c>
      <c r="H677" s="3">
        <v>0</v>
      </c>
      <c r="I677" s="3">
        <v>0</v>
      </c>
      <c r="J677" s="3">
        <v>0</v>
      </c>
      <c r="K677" s="3">
        <v>28</v>
      </c>
      <c r="L677" s="3">
        <v>0</v>
      </c>
      <c r="M677" s="3">
        <v>28</v>
      </c>
      <c r="N677" s="3">
        <v>28</v>
      </c>
      <c r="O677" s="2">
        <v>8.0000000000000002E-3</v>
      </c>
    </row>
    <row r="678" spans="1:15" x14ac:dyDescent="0.25">
      <c r="A678" s="1">
        <v>2020</v>
      </c>
      <c r="B678" s="1" t="s">
        <v>15</v>
      </c>
      <c r="C678" s="1">
        <v>92</v>
      </c>
      <c r="D678" s="1" t="s">
        <v>78</v>
      </c>
      <c r="E678" s="1" t="s">
        <v>21</v>
      </c>
      <c r="F678" s="3">
        <v>0</v>
      </c>
      <c r="G678" s="3">
        <v>0</v>
      </c>
      <c r="H678" s="3">
        <v>0</v>
      </c>
      <c r="I678" s="3">
        <v>0</v>
      </c>
      <c r="J678" s="3">
        <v>0</v>
      </c>
      <c r="K678" s="3">
        <v>2638</v>
      </c>
      <c r="L678" s="3">
        <v>0</v>
      </c>
      <c r="M678" s="3">
        <v>2638</v>
      </c>
      <c r="N678" s="3">
        <v>2638</v>
      </c>
      <c r="O678" s="2">
        <v>0.75619999999999998</v>
      </c>
    </row>
    <row r="679" spans="1:15" x14ac:dyDescent="0.25">
      <c r="A679" s="1">
        <v>2020</v>
      </c>
      <c r="B679" s="1" t="s">
        <v>15</v>
      </c>
      <c r="C679" s="1">
        <v>92</v>
      </c>
      <c r="D679" s="1" t="s">
        <v>78</v>
      </c>
      <c r="E679" s="1" t="s">
        <v>22</v>
      </c>
      <c r="F679" s="3">
        <v>0</v>
      </c>
      <c r="G679" s="3">
        <v>0</v>
      </c>
      <c r="H679" s="3">
        <v>0</v>
      </c>
      <c r="I679" s="3">
        <v>0</v>
      </c>
      <c r="J679" s="3">
        <v>0</v>
      </c>
      <c r="K679" s="3">
        <v>0</v>
      </c>
      <c r="L679" s="3">
        <v>0</v>
      </c>
      <c r="M679" s="3">
        <v>0</v>
      </c>
      <c r="N679" s="3">
        <v>0</v>
      </c>
      <c r="O679" s="2">
        <v>0</v>
      </c>
    </row>
    <row r="680" spans="1:15" x14ac:dyDescent="0.25">
      <c r="A680" s="1">
        <v>2020</v>
      </c>
      <c r="B680" s="1" t="s">
        <v>15</v>
      </c>
      <c r="C680" s="1">
        <v>92</v>
      </c>
      <c r="D680" s="1" t="s">
        <v>78</v>
      </c>
      <c r="E680" s="1" t="s">
        <v>23</v>
      </c>
      <c r="F680" s="3">
        <v>0</v>
      </c>
      <c r="G680" s="3">
        <v>0</v>
      </c>
      <c r="H680" s="3">
        <v>0</v>
      </c>
      <c r="I680" s="3">
        <v>0</v>
      </c>
      <c r="J680" s="3">
        <v>0</v>
      </c>
      <c r="K680" s="3">
        <v>0</v>
      </c>
      <c r="L680" s="3">
        <v>0</v>
      </c>
      <c r="M680" s="3">
        <v>0</v>
      </c>
      <c r="N680" s="3">
        <v>0</v>
      </c>
      <c r="O680" s="2">
        <v>0</v>
      </c>
    </row>
    <row r="681" spans="1:15" x14ac:dyDescent="0.25">
      <c r="A681" s="1">
        <v>2020</v>
      </c>
      <c r="B681" s="1" t="s">
        <v>15</v>
      </c>
      <c r="C681" s="1">
        <v>92</v>
      </c>
      <c r="D681" s="1" t="s">
        <v>78</v>
      </c>
      <c r="E681" s="1" t="s">
        <v>24</v>
      </c>
      <c r="F681" s="3">
        <v>0</v>
      </c>
      <c r="G681" s="3">
        <v>0</v>
      </c>
      <c r="H681" s="3">
        <v>0</v>
      </c>
      <c r="I681" s="3">
        <v>0</v>
      </c>
      <c r="J681" s="3">
        <v>0</v>
      </c>
      <c r="K681" s="3">
        <v>0</v>
      </c>
      <c r="L681" s="3">
        <v>0</v>
      </c>
      <c r="M681" s="3">
        <v>0</v>
      </c>
      <c r="N681" s="3">
        <v>0</v>
      </c>
      <c r="O681" s="2">
        <v>0</v>
      </c>
    </row>
    <row r="682" spans="1:15" x14ac:dyDescent="0.25">
      <c r="A682" s="1">
        <v>2020</v>
      </c>
      <c r="B682" s="1" t="s">
        <v>15</v>
      </c>
      <c r="C682" s="1">
        <v>92</v>
      </c>
      <c r="D682" s="1" t="s">
        <v>78</v>
      </c>
      <c r="E682" s="1" t="s">
        <v>25</v>
      </c>
      <c r="F682" s="3">
        <v>0</v>
      </c>
      <c r="G682" s="3">
        <v>0</v>
      </c>
      <c r="H682" s="3">
        <v>0</v>
      </c>
      <c r="I682" s="3">
        <v>0</v>
      </c>
      <c r="J682" s="3">
        <v>0</v>
      </c>
      <c r="K682" s="3">
        <v>0</v>
      </c>
      <c r="L682" s="3">
        <v>0</v>
      </c>
      <c r="M682" s="3">
        <v>0</v>
      </c>
      <c r="N682" s="3">
        <v>0</v>
      </c>
      <c r="O682" s="2">
        <v>0</v>
      </c>
    </row>
    <row r="683" spans="1:15" x14ac:dyDescent="0.25">
      <c r="A683" s="1">
        <v>2020</v>
      </c>
      <c r="B683" s="1" t="s">
        <v>15</v>
      </c>
      <c r="C683" s="1">
        <v>92</v>
      </c>
      <c r="D683" s="1" t="s">
        <v>78</v>
      </c>
      <c r="E683" s="1" t="s">
        <v>26</v>
      </c>
      <c r="F683" s="3">
        <v>0</v>
      </c>
      <c r="G683" s="3">
        <v>0</v>
      </c>
      <c r="H683" s="3">
        <v>0</v>
      </c>
      <c r="I683" s="3">
        <v>0</v>
      </c>
      <c r="J683" s="3">
        <v>0</v>
      </c>
      <c r="K683" s="3">
        <v>0</v>
      </c>
      <c r="L683" s="3">
        <v>0</v>
      </c>
      <c r="M683" s="3">
        <v>0</v>
      </c>
      <c r="N683" s="3">
        <v>0</v>
      </c>
      <c r="O683" s="2">
        <v>0</v>
      </c>
    </row>
    <row r="684" spans="1:15" x14ac:dyDescent="0.25">
      <c r="A684" s="1">
        <v>2020</v>
      </c>
      <c r="B684" s="1" t="s">
        <v>15</v>
      </c>
      <c r="C684" s="1">
        <v>92</v>
      </c>
      <c r="D684" s="1" t="s">
        <v>78</v>
      </c>
      <c r="E684" s="1" t="s">
        <v>27</v>
      </c>
      <c r="F684" s="3">
        <v>0</v>
      </c>
      <c r="G684" s="3">
        <v>0</v>
      </c>
      <c r="H684" s="3">
        <v>0</v>
      </c>
      <c r="I684" s="3">
        <v>0</v>
      </c>
      <c r="J684" s="3">
        <v>0</v>
      </c>
      <c r="K684" s="3">
        <v>0</v>
      </c>
      <c r="L684" s="3">
        <v>0</v>
      </c>
      <c r="M684" s="3">
        <v>0</v>
      </c>
      <c r="N684" s="3">
        <v>0</v>
      </c>
      <c r="O684" s="2">
        <v>0</v>
      </c>
    </row>
    <row r="685" spans="1:15" x14ac:dyDescent="0.25">
      <c r="A685" s="1">
        <v>2020</v>
      </c>
      <c r="B685" s="1" t="s">
        <v>15</v>
      </c>
      <c r="C685" s="1">
        <v>92</v>
      </c>
      <c r="D685" s="1" t="s">
        <v>78</v>
      </c>
      <c r="E685" s="1" t="s">
        <v>28</v>
      </c>
      <c r="F685" s="3">
        <v>0</v>
      </c>
      <c r="G685" s="3">
        <v>0</v>
      </c>
      <c r="H685" s="3">
        <v>0</v>
      </c>
      <c r="I685" s="3">
        <v>0</v>
      </c>
      <c r="J685" s="3">
        <v>0</v>
      </c>
      <c r="K685" s="3">
        <v>0</v>
      </c>
      <c r="L685" s="3">
        <v>0</v>
      </c>
      <c r="M685" s="3">
        <v>0</v>
      </c>
      <c r="N685" s="3">
        <v>0</v>
      </c>
      <c r="O685" s="2">
        <v>0</v>
      </c>
    </row>
    <row r="686" spans="1:15" x14ac:dyDescent="0.25">
      <c r="A686" s="1">
        <v>2020</v>
      </c>
      <c r="B686" s="1" t="s">
        <v>15</v>
      </c>
      <c r="C686" s="1">
        <v>92</v>
      </c>
      <c r="D686" s="1" t="s">
        <v>78</v>
      </c>
      <c r="E686" s="1" t="s">
        <v>29</v>
      </c>
      <c r="F686" s="3">
        <v>0</v>
      </c>
      <c r="G686" s="3">
        <v>0</v>
      </c>
      <c r="H686" s="3">
        <v>0</v>
      </c>
      <c r="I686" s="3">
        <v>0</v>
      </c>
      <c r="J686" s="3">
        <v>0</v>
      </c>
      <c r="K686" s="3">
        <v>0</v>
      </c>
      <c r="L686" s="3">
        <v>0</v>
      </c>
      <c r="M686" s="3">
        <v>0</v>
      </c>
      <c r="N686" s="3">
        <v>0</v>
      </c>
      <c r="O686" s="2">
        <v>0</v>
      </c>
    </row>
    <row r="687" spans="1:15" x14ac:dyDescent="0.25">
      <c r="A687" s="1">
        <v>2020</v>
      </c>
      <c r="B687" s="1" t="s">
        <v>15</v>
      </c>
      <c r="C687" s="1">
        <v>92</v>
      </c>
      <c r="D687" s="1" t="s">
        <v>78</v>
      </c>
      <c r="E687" s="1" t="s">
        <v>30</v>
      </c>
      <c r="F687" s="3">
        <v>0</v>
      </c>
      <c r="G687" s="3">
        <v>0</v>
      </c>
      <c r="H687" s="3">
        <v>0</v>
      </c>
      <c r="I687" s="3">
        <v>0</v>
      </c>
      <c r="J687" s="3">
        <v>0</v>
      </c>
      <c r="K687" s="3">
        <v>766</v>
      </c>
      <c r="L687" s="3">
        <v>0</v>
      </c>
      <c r="M687" s="3">
        <v>766</v>
      </c>
      <c r="N687" s="3">
        <v>766</v>
      </c>
      <c r="O687" s="2">
        <v>0.2195</v>
      </c>
    </row>
    <row r="688" spans="1:15" x14ac:dyDescent="0.25">
      <c r="A688" s="1">
        <v>2020</v>
      </c>
      <c r="B688" s="1" t="s">
        <v>15</v>
      </c>
      <c r="C688" s="1">
        <v>95</v>
      </c>
      <c r="D688" s="1" t="s">
        <v>79</v>
      </c>
      <c r="E688" s="1" t="s">
        <v>17</v>
      </c>
      <c r="F688" s="3">
        <v>0</v>
      </c>
      <c r="G688" s="3">
        <v>0</v>
      </c>
      <c r="H688" s="3">
        <v>0</v>
      </c>
      <c r="I688" s="3">
        <v>0</v>
      </c>
      <c r="J688" s="3">
        <v>0</v>
      </c>
      <c r="K688" s="3">
        <v>114168</v>
      </c>
      <c r="L688" s="3">
        <v>0</v>
      </c>
      <c r="M688" s="3">
        <v>114168</v>
      </c>
      <c r="N688" s="3">
        <v>114168</v>
      </c>
      <c r="O688" s="2">
        <v>1.24E-2</v>
      </c>
    </row>
    <row r="689" spans="1:15" x14ac:dyDescent="0.25">
      <c r="A689" s="1">
        <v>2020</v>
      </c>
      <c r="B689" s="1" t="s">
        <v>15</v>
      </c>
      <c r="C689" s="1">
        <v>95</v>
      </c>
      <c r="D689" s="1" t="s">
        <v>79</v>
      </c>
      <c r="E689" s="1" t="s">
        <v>18</v>
      </c>
      <c r="F689" s="3">
        <v>1786</v>
      </c>
      <c r="G689" s="3">
        <v>0</v>
      </c>
      <c r="H689" s="3">
        <v>1786</v>
      </c>
      <c r="I689" s="3">
        <v>0</v>
      </c>
      <c r="J689" s="3">
        <v>491</v>
      </c>
      <c r="K689" s="3">
        <v>0</v>
      </c>
      <c r="L689" s="3">
        <v>2276</v>
      </c>
      <c r="M689" s="3">
        <v>0</v>
      </c>
      <c r="N689" s="3">
        <v>2276</v>
      </c>
      <c r="O689" s="2">
        <v>2.0000000000000001E-4</v>
      </c>
    </row>
    <row r="690" spans="1:15" x14ac:dyDescent="0.25">
      <c r="A690" s="1">
        <v>2020</v>
      </c>
      <c r="B690" s="1" t="s">
        <v>15</v>
      </c>
      <c r="C690" s="1">
        <v>95</v>
      </c>
      <c r="D690" s="1" t="s">
        <v>79</v>
      </c>
      <c r="E690" s="1" t="s">
        <v>19</v>
      </c>
      <c r="F690" s="3">
        <v>58466</v>
      </c>
      <c r="G690" s="3">
        <v>0</v>
      </c>
      <c r="H690" s="3">
        <v>58466</v>
      </c>
      <c r="I690" s="3">
        <v>0</v>
      </c>
      <c r="J690" s="3">
        <v>16063</v>
      </c>
      <c r="K690" s="3">
        <v>0</v>
      </c>
      <c r="L690" s="3">
        <v>74529</v>
      </c>
      <c r="M690" s="3">
        <v>0</v>
      </c>
      <c r="N690" s="3">
        <v>74529</v>
      </c>
      <c r="O690" s="2">
        <v>8.0999999999999996E-3</v>
      </c>
    </row>
    <row r="691" spans="1:15" x14ac:dyDescent="0.25">
      <c r="A691" s="1">
        <v>2020</v>
      </c>
      <c r="B691" s="1" t="s">
        <v>15</v>
      </c>
      <c r="C691" s="1">
        <v>95</v>
      </c>
      <c r="D691" s="1" t="s">
        <v>79</v>
      </c>
      <c r="E691" s="1" t="s">
        <v>20</v>
      </c>
      <c r="F691" s="3">
        <v>0</v>
      </c>
      <c r="G691" s="3">
        <v>0</v>
      </c>
      <c r="H691" s="3">
        <v>0</v>
      </c>
      <c r="I691" s="3">
        <v>0</v>
      </c>
      <c r="J691" s="3">
        <v>0</v>
      </c>
      <c r="K691" s="3">
        <v>0</v>
      </c>
      <c r="L691" s="3">
        <v>0</v>
      </c>
      <c r="M691" s="3">
        <v>0</v>
      </c>
      <c r="N691" s="3">
        <v>0</v>
      </c>
      <c r="O691" s="2">
        <v>0</v>
      </c>
    </row>
    <row r="692" spans="1:15" x14ac:dyDescent="0.25">
      <c r="A692" s="1">
        <v>2020</v>
      </c>
      <c r="B692" s="1" t="s">
        <v>15</v>
      </c>
      <c r="C692" s="1">
        <v>95</v>
      </c>
      <c r="D692" s="1" t="s">
        <v>79</v>
      </c>
      <c r="E692" s="1" t="s">
        <v>21</v>
      </c>
      <c r="F692" s="3">
        <v>74739</v>
      </c>
      <c r="G692" s="3">
        <v>3549385</v>
      </c>
      <c r="H692" s="3">
        <v>3624124</v>
      </c>
      <c r="I692" s="3">
        <v>0</v>
      </c>
      <c r="J692" s="3">
        <v>20534</v>
      </c>
      <c r="K692" s="3">
        <v>4360022</v>
      </c>
      <c r="L692" s="3">
        <v>95273</v>
      </c>
      <c r="M692" s="3">
        <v>7909407</v>
      </c>
      <c r="N692" s="3">
        <v>8004680</v>
      </c>
      <c r="O692" s="2">
        <v>0.87129999999999996</v>
      </c>
    </row>
    <row r="693" spans="1:15" x14ac:dyDescent="0.25">
      <c r="A693" s="1">
        <v>2020</v>
      </c>
      <c r="B693" s="1" t="s">
        <v>15</v>
      </c>
      <c r="C693" s="1">
        <v>95</v>
      </c>
      <c r="D693" s="1" t="s">
        <v>79</v>
      </c>
      <c r="E693" s="1" t="s">
        <v>22</v>
      </c>
      <c r="F693" s="3">
        <v>42082</v>
      </c>
      <c r="G693" s="3">
        <v>0</v>
      </c>
      <c r="H693" s="3">
        <v>42082</v>
      </c>
      <c r="I693" s="3">
        <v>0</v>
      </c>
      <c r="J693" s="3">
        <v>11562</v>
      </c>
      <c r="K693" s="3">
        <v>0</v>
      </c>
      <c r="L693" s="3">
        <v>53644</v>
      </c>
      <c r="M693" s="3">
        <v>0</v>
      </c>
      <c r="N693" s="3">
        <v>53644</v>
      </c>
      <c r="O693" s="2">
        <v>5.7999999999999996E-3</v>
      </c>
    </row>
    <row r="694" spans="1:15" x14ac:dyDescent="0.25">
      <c r="A694" s="1">
        <v>2020</v>
      </c>
      <c r="B694" s="1" t="s">
        <v>15</v>
      </c>
      <c r="C694" s="1">
        <v>95</v>
      </c>
      <c r="D694" s="1" t="s">
        <v>79</v>
      </c>
      <c r="E694" s="1" t="s">
        <v>23</v>
      </c>
      <c r="F694" s="3">
        <v>4786</v>
      </c>
      <c r="G694" s="3">
        <v>457743</v>
      </c>
      <c r="H694" s="3">
        <v>462529</v>
      </c>
      <c r="I694" s="3">
        <v>0</v>
      </c>
      <c r="J694" s="3">
        <v>1315</v>
      </c>
      <c r="K694" s="3">
        <v>0</v>
      </c>
      <c r="L694" s="3">
        <v>6101</v>
      </c>
      <c r="M694" s="3">
        <v>457743</v>
      </c>
      <c r="N694" s="3">
        <v>463844</v>
      </c>
      <c r="O694" s="2">
        <v>5.0500000000000003E-2</v>
      </c>
    </row>
    <row r="695" spans="1:15" x14ac:dyDescent="0.25">
      <c r="A695" s="1">
        <v>2020</v>
      </c>
      <c r="B695" s="1" t="s">
        <v>15</v>
      </c>
      <c r="C695" s="1">
        <v>95</v>
      </c>
      <c r="D695" s="1" t="s">
        <v>79</v>
      </c>
      <c r="E695" s="1" t="s">
        <v>24</v>
      </c>
      <c r="F695" s="3">
        <v>0</v>
      </c>
      <c r="G695" s="3">
        <v>0</v>
      </c>
      <c r="H695" s="3">
        <v>0</v>
      </c>
      <c r="I695" s="3">
        <v>0</v>
      </c>
      <c r="J695" s="3">
        <v>0</v>
      </c>
      <c r="K695" s="3">
        <v>0</v>
      </c>
      <c r="L695" s="3">
        <v>0</v>
      </c>
      <c r="M695" s="3">
        <v>0</v>
      </c>
      <c r="N695" s="3">
        <v>0</v>
      </c>
      <c r="O695" s="2">
        <v>0</v>
      </c>
    </row>
    <row r="696" spans="1:15" x14ac:dyDescent="0.25">
      <c r="A696" s="1">
        <v>2020</v>
      </c>
      <c r="B696" s="1" t="s">
        <v>15</v>
      </c>
      <c r="C696" s="1">
        <v>95</v>
      </c>
      <c r="D696" s="1" t="s">
        <v>79</v>
      </c>
      <c r="E696" s="1" t="s">
        <v>25</v>
      </c>
      <c r="F696" s="3">
        <v>1178</v>
      </c>
      <c r="G696" s="3">
        <v>0</v>
      </c>
      <c r="H696" s="3">
        <v>1178</v>
      </c>
      <c r="I696" s="3">
        <v>0</v>
      </c>
      <c r="J696" s="3">
        <v>324</v>
      </c>
      <c r="K696" s="3">
        <v>0</v>
      </c>
      <c r="L696" s="3">
        <v>1502</v>
      </c>
      <c r="M696" s="3">
        <v>0</v>
      </c>
      <c r="N696" s="3">
        <v>1502</v>
      </c>
      <c r="O696" s="2">
        <v>2.0000000000000001E-4</v>
      </c>
    </row>
    <row r="697" spans="1:15" x14ac:dyDescent="0.25">
      <c r="A697" s="1">
        <v>2020</v>
      </c>
      <c r="B697" s="1" t="s">
        <v>15</v>
      </c>
      <c r="C697" s="1">
        <v>95</v>
      </c>
      <c r="D697" s="1" t="s">
        <v>79</v>
      </c>
      <c r="E697" s="1" t="s">
        <v>26</v>
      </c>
      <c r="F697" s="3">
        <v>1012</v>
      </c>
      <c r="G697" s="3">
        <v>0</v>
      </c>
      <c r="H697" s="3">
        <v>1012</v>
      </c>
      <c r="I697" s="3">
        <v>0</v>
      </c>
      <c r="J697" s="3">
        <v>278</v>
      </c>
      <c r="K697" s="3">
        <v>0</v>
      </c>
      <c r="L697" s="3">
        <v>1291</v>
      </c>
      <c r="M697" s="3">
        <v>0</v>
      </c>
      <c r="N697" s="3">
        <v>1291</v>
      </c>
      <c r="O697" s="2">
        <v>1E-4</v>
      </c>
    </row>
    <row r="698" spans="1:15" x14ac:dyDescent="0.25">
      <c r="A698" s="1">
        <v>2020</v>
      </c>
      <c r="B698" s="1" t="s">
        <v>15</v>
      </c>
      <c r="C698" s="1">
        <v>95</v>
      </c>
      <c r="D698" s="1" t="s">
        <v>79</v>
      </c>
      <c r="E698" s="1" t="s">
        <v>27</v>
      </c>
      <c r="F698" s="3">
        <v>0</v>
      </c>
      <c r="G698" s="3">
        <v>0</v>
      </c>
      <c r="H698" s="3">
        <v>0</v>
      </c>
      <c r="I698" s="3">
        <v>0</v>
      </c>
      <c r="J698" s="3">
        <v>0</v>
      </c>
      <c r="K698" s="3">
        <v>0</v>
      </c>
      <c r="L698" s="3">
        <v>0</v>
      </c>
      <c r="M698" s="3">
        <v>0</v>
      </c>
      <c r="N698" s="3">
        <v>0</v>
      </c>
      <c r="O698" s="2">
        <v>0</v>
      </c>
    </row>
    <row r="699" spans="1:15" x14ac:dyDescent="0.25">
      <c r="A699" s="1">
        <v>2020</v>
      </c>
      <c r="B699" s="1" t="s">
        <v>15</v>
      </c>
      <c r="C699" s="1">
        <v>95</v>
      </c>
      <c r="D699" s="1" t="s">
        <v>79</v>
      </c>
      <c r="E699" s="1" t="s">
        <v>28</v>
      </c>
      <c r="F699" s="3">
        <v>0</v>
      </c>
      <c r="G699" s="3">
        <v>0</v>
      </c>
      <c r="H699" s="3">
        <v>0</v>
      </c>
      <c r="I699" s="3">
        <v>0</v>
      </c>
      <c r="J699" s="3">
        <v>0</v>
      </c>
      <c r="K699" s="3">
        <v>0</v>
      </c>
      <c r="L699" s="3">
        <v>0</v>
      </c>
      <c r="M699" s="3">
        <v>0</v>
      </c>
      <c r="N699" s="3">
        <v>0</v>
      </c>
      <c r="O699" s="2">
        <v>0</v>
      </c>
    </row>
    <row r="700" spans="1:15" x14ac:dyDescent="0.25">
      <c r="A700" s="1">
        <v>2020</v>
      </c>
      <c r="B700" s="1" t="s">
        <v>15</v>
      </c>
      <c r="C700" s="1">
        <v>95</v>
      </c>
      <c r="D700" s="1" t="s">
        <v>79</v>
      </c>
      <c r="E700" s="1" t="s">
        <v>29</v>
      </c>
      <c r="F700" s="3">
        <v>37</v>
      </c>
      <c r="G700" s="3">
        <v>0</v>
      </c>
      <c r="H700" s="3">
        <v>37</v>
      </c>
      <c r="I700" s="3">
        <v>0</v>
      </c>
      <c r="J700" s="3">
        <v>10</v>
      </c>
      <c r="K700" s="3">
        <v>0</v>
      </c>
      <c r="L700" s="3">
        <v>47</v>
      </c>
      <c r="M700" s="3">
        <v>0</v>
      </c>
      <c r="N700" s="3">
        <v>47</v>
      </c>
      <c r="O700" s="2">
        <v>0</v>
      </c>
    </row>
    <row r="701" spans="1:15" x14ac:dyDescent="0.25">
      <c r="A701" s="1">
        <v>2020</v>
      </c>
      <c r="B701" s="1" t="s">
        <v>15</v>
      </c>
      <c r="C701" s="1">
        <v>95</v>
      </c>
      <c r="D701" s="1" t="s">
        <v>79</v>
      </c>
      <c r="E701" s="1" t="s">
        <v>30</v>
      </c>
      <c r="F701" s="3">
        <v>0</v>
      </c>
      <c r="G701" s="3">
        <v>0</v>
      </c>
      <c r="H701" s="3">
        <v>0</v>
      </c>
      <c r="I701" s="3">
        <v>0</v>
      </c>
      <c r="J701" s="3">
        <v>0</v>
      </c>
      <c r="K701" s="3">
        <v>472131</v>
      </c>
      <c r="L701" s="3">
        <v>0</v>
      </c>
      <c r="M701" s="3">
        <v>472131</v>
      </c>
      <c r="N701" s="3">
        <v>472131</v>
      </c>
      <c r="O701" s="2">
        <v>5.1400000000000001E-2</v>
      </c>
    </row>
    <row r="702" spans="1:15" x14ac:dyDescent="0.25">
      <c r="A702" s="1">
        <v>2020</v>
      </c>
      <c r="B702" s="1" t="s">
        <v>15</v>
      </c>
      <c r="C702" s="1">
        <v>96</v>
      </c>
      <c r="D702" s="1" t="s">
        <v>80</v>
      </c>
      <c r="E702" s="1" t="s">
        <v>17</v>
      </c>
      <c r="F702" s="3">
        <v>0</v>
      </c>
      <c r="G702" s="3">
        <v>0</v>
      </c>
      <c r="H702" s="3">
        <v>0</v>
      </c>
      <c r="I702" s="3">
        <v>0</v>
      </c>
      <c r="J702" s="3">
        <v>0</v>
      </c>
      <c r="K702" s="3">
        <v>0</v>
      </c>
      <c r="L702" s="3">
        <v>0</v>
      </c>
      <c r="M702" s="3">
        <v>0</v>
      </c>
      <c r="N702" s="3">
        <v>0</v>
      </c>
      <c r="O702" s="2">
        <v>0</v>
      </c>
    </row>
    <row r="703" spans="1:15" x14ac:dyDescent="0.25">
      <c r="A703" s="1">
        <v>2020</v>
      </c>
      <c r="B703" s="1" t="s">
        <v>15</v>
      </c>
      <c r="C703" s="1">
        <v>96</v>
      </c>
      <c r="D703" s="1" t="s">
        <v>80</v>
      </c>
      <c r="E703" s="1" t="s">
        <v>18</v>
      </c>
      <c r="F703" s="3">
        <v>61</v>
      </c>
      <c r="G703" s="3">
        <v>0</v>
      </c>
      <c r="H703" s="3">
        <v>61</v>
      </c>
      <c r="I703" s="3">
        <v>0</v>
      </c>
      <c r="J703" s="3">
        <v>0</v>
      </c>
      <c r="K703" s="3">
        <v>0</v>
      </c>
      <c r="L703" s="3">
        <v>61</v>
      </c>
      <c r="M703" s="3">
        <v>0</v>
      </c>
      <c r="N703" s="3">
        <v>61</v>
      </c>
      <c r="O703" s="2">
        <v>4.0000000000000002E-4</v>
      </c>
    </row>
    <row r="704" spans="1:15" x14ac:dyDescent="0.25">
      <c r="A704" s="1">
        <v>2020</v>
      </c>
      <c r="B704" s="1" t="s">
        <v>15</v>
      </c>
      <c r="C704" s="1">
        <v>96</v>
      </c>
      <c r="D704" s="1" t="s">
        <v>80</v>
      </c>
      <c r="E704" s="1" t="s">
        <v>19</v>
      </c>
      <c r="F704" s="3">
        <v>1986</v>
      </c>
      <c r="G704" s="3">
        <v>0</v>
      </c>
      <c r="H704" s="3">
        <v>1986</v>
      </c>
      <c r="I704" s="3">
        <v>0</v>
      </c>
      <c r="J704" s="3">
        <v>0</v>
      </c>
      <c r="K704" s="3">
        <v>0</v>
      </c>
      <c r="L704" s="3">
        <v>1986</v>
      </c>
      <c r="M704" s="3">
        <v>0</v>
      </c>
      <c r="N704" s="3">
        <v>1986</v>
      </c>
      <c r="O704" s="2">
        <v>1.3899999999999999E-2</v>
      </c>
    </row>
    <row r="705" spans="1:15" x14ac:dyDescent="0.25">
      <c r="A705" s="1">
        <v>2020</v>
      </c>
      <c r="B705" s="1" t="s">
        <v>15</v>
      </c>
      <c r="C705" s="1">
        <v>96</v>
      </c>
      <c r="D705" s="1" t="s">
        <v>80</v>
      </c>
      <c r="E705" s="1" t="s">
        <v>20</v>
      </c>
      <c r="F705" s="3">
        <v>0</v>
      </c>
      <c r="G705" s="3">
        <v>0</v>
      </c>
      <c r="H705" s="3">
        <v>0</v>
      </c>
      <c r="I705" s="3">
        <v>0</v>
      </c>
      <c r="J705" s="3">
        <v>0</v>
      </c>
      <c r="K705" s="3">
        <v>0</v>
      </c>
      <c r="L705" s="3">
        <v>0</v>
      </c>
      <c r="M705" s="3">
        <v>0</v>
      </c>
      <c r="N705" s="3">
        <v>0</v>
      </c>
      <c r="O705" s="2">
        <v>0</v>
      </c>
    </row>
    <row r="706" spans="1:15" x14ac:dyDescent="0.25">
      <c r="A706" s="1">
        <v>2020</v>
      </c>
      <c r="B706" s="1" t="s">
        <v>15</v>
      </c>
      <c r="C706" s="1">
        <v>96</v>
      </c>
      <c r="D706" s="1" t="s">
        <v>80</v>
      </c>
      <c r="E706" s="1" t="s">
        <v>21</v>
      </c>
      <c r="F706" s="3">
        <v>2539</v>
      </c>
      <c r="G706" s="3">
        <v>120589</v>
      </c>
      <c r="H706" s="3">
        <v>123128</v>
      </c>
      <c r="I706" s="3">
        <v>0</v>
      </c>
      <c r="J706" s="3">
        <v>0</v>
      </c>
      <c r="K706" s="3">
        <v>0</v>
      </c>
      <c r="L706" s="3">
        <v>2539</v>
      </c>
      <c r="M706" s="3">
        <v>120589</v>
      </c>
      <c r="N706" s="3">
        <v>123128</v>
      </c>
      <c r="O706" s="2">
        <v>0.86480000000000001</v>
      </c>
    </row>
    <row r="707" spans="1:15" x14ac:dyDescent="0.25">
      <c r="A707" s="1">
        <v>2020</v>
      </c>
      <c r="B707" s="1" t="s">
        <v>15</v>
      </c>
      <c r="C707" s="1">
        <v>96</v>
      </c>
      <c r="D707" s="1" t="s">
        <v>80</v>
      </c>
      <c r="E707" s="1" t="s">
        <v>22</v>
      </c>
      <c r="F707" s="3">
        <v>1430</v>
      </c>
      <c r="G707" s="3">
        <v>0</v>
      </c>
      <c r="H707" s="3">
        <v>1430</v>
      </c>
      <c r="I707" s="3">
        <v>0</v>
      </c>
      <c r="J707" s="3">
        <v>0</v>
      </c>
      <c r="K707" s="3">
        <v>0</v>
      </c>
      <c r="L707" s="3">
        <v>1430</v>
      </c>
      <c r="M707" s="3">
        <v>0</v>
      </c>
      <c r="N707" s="3">
        <v>1430</v>
      </c>
      <c r="O707" s="2">
        <v>0.01</v>
      </c>
    </row>
    <row r="708" spans="1:15" x14ac:dyDescent="0.25">
      <c r="A708" s="1">
        <v>2020</v>
      </c>
      <c r="B708" s="1" t="s">
        <v>15</v>
      </c>
      <c r="C708" s="1">
        <v>96</v>
      </c>
      <c r="D708" s="1" t="s">
        <v>80</v>
      </c>
      <c r="E708" s="1" t="s">
        <v>23</v>
      </c>
      <c r="F708" s="3">
        <v>163</v>
      </c>
      <c r="G708" s="3">
        <v>15552</v>
      </c>
      <c r="H708" s="3">
        <v>15715</v>
      </c>
      <c r="I708" s="3">
        <v>0</v>
      </c>
      <c r="J708" s="3">
        <v>0</v>
      </c>
      <c r="K708" s="3">
        <v>0</v>
      </c>
      <c r="L708" s="3">
        <v>163</v>
      </c>
      <c r="M708" s="3">
        <v>15552</v>
      </c>
      <c r="N708" s="3">
        <v>15714</v>
      </c>
      <c r="O708" s="2">
        <v>0.1104</v>
      </c>
    </row>
    <row r="709" spans="1:15" x14ac:dyDescent="0.25">
      <c r="A709" s="1">
        <v>2020</v>
      </c>
      <c r="B709" s="1" t="s">
        <v>15</v>
      </c>
      <c r="C709" s="1">
        <v>96</v>
      </c>
      <c r="D709" s="1" t="s">
        <v>80</v>
      </c>
      <c r="E709" s="1" t="s">
        <v>24</v>
      </c>
      <c r="F709" s="3">
        <v>0</v>
      </c>
      <c r="G709" s="3">
        <v>0</v>
      </c>
      <c r="H709" s="3">
        <v>0</v>
      </c>
      <c r="I709" s="3">
        <v>0</v>
      </c>
      <c r="J709" s="3">
        <v>0</v>
      </c>
      <c r="K709" s="3">
        <v>0</v>
      </c>
      <c r="L709" s="3">
        <v>0</v>
      </c>
      <c r="M709" s="3">
        <v>0</v>
      </c>
      <c r="N709" s="3">
        <v>0</v>
      </c>
      <c r="O709" s="2">
        <v>0</v>
      </c>
    </row>
    <row r="710" spans="1:15" x14ac:dyDescent="0.25">
      <c r="A710" s="1">
        <v>2020</v>
      </c>
      <c r="B710" s="1" t="s">
        <v>15</v>
      </c>
      <c r="C710" s="1">
        <v>96</v>
      </c>
      <c r="D710" s="1" t="s">
        <v>80</v>
      </c>
      <c r="E710" s="1" t="s">
        <v>25</v>
      </c>
      <c r="F710" s="3">
        <v>40</v>
      </c>
      <c r="G710" s="3">
        <v>0</v>
      </c>
      <c r="H710" s="3">
        <v>40</v>
      </c>
      <c r="I710" s="3">
        <v>0</v>
      </c>
      <c r="J710" s="3">
        <v>0</v>
      </c>
      <c r="K710" s="3">
        <v>0</v>
      </c>
      <c r="L710" s="3">
        <v>40</v>
      </c>
      <c r="M710" s="3">
        <v>0</v>
      </c>
      <c r="N710" s="3">
        <v>40</v>
      </c>
      <c r="O710" s="2">
        <v>2.9999999999999997E-4</v>
      </c>
    </row>
    <row r="711" spans="1:15" x14ac:dyDescent="0.25">
      <c r="A711" s="1">
        <v>2020</v>
      </c>
      <c r="B711" s="1" t="s">
        <v>15</v>
      </c>
      <c r="C711" s="1">
        <v>96</v>
      </c>
      <c r="D711" s="1" t="s">
        <v>80</v>
      </c>
      <c r="E711" s="1" t="s">
        <v>26</v>
      </c>
      <c r="F711" s="3">
        <v>34</v>
      </c>
      <c r="G711" s="3">
        <v>0</v>
      </c>
      <c r="H711" s="3">
        <v>34</v>
      </c>
      <c r="I711" s="3">
        <v>0</v>
      </c>
      <c r="J711" s="3">
        <v>0</v>
      </c>
      <c r="K711" s="3">
        <v>0</v>
      </c>
      <c r="L711" s="3">
        <v>34</v>
      </c>
      <c r="M711" s="3">
        <v>0</v>
      </c>
      <c r="N711" s="3">
        <v>34</v>
      </c>
      <c r="O711" s="2">
        <v>2.0000000000000001E-4</v>
      </c>
    </row>
    <row r="712" spans="1:15" x14ac:dyDescent="0.25">
      <c r="A712" s="1">
        <v>2020</v>
      </c>
      <c r="B712" s="1" t="s">
        <v>15</v>
      </c>
      <c r="C712" s="1">
        <v>96</v>
      </c>
      <c r="D712" s="1" t="s">
        <v>80</v>
      </c>
      <c r="E712" s="1" t="s">
        <v>27</v>
      </c>
      <c r="F712" s="3">
        <v>0</v>
      </c>
      <c r="G712" s="3">
        <v>0</v>
      </c>
      <c r="H712" s="3">
        <v>0</v>
      </c>
      <c r="I712" s="3">
        <v>0</v>
      </c>
      <c r="J712" s="3">
        <v>0</v>
      </c>
      <c r="K712" s="3">
        <v>0</v>
      </c>
      <c r="L712" s="3">
        <v>0</v>
      </c>
      <c r="M712" s="3">
        <v>0</v>
      </c>
      <c r="N712" s="3">
        <v>0</v>
      </c>
      <c r="O712" s="2">
        <v>0</v>
      </c>
    </row>
    <row r="713" spans="1:15" x14ac:dyDescent="0.25">
      <c r="A713" s="1">
        <v>2020</v>
      </c>
      <c r="B713" s="1" t="s">
        <v>15</v>
      </c>
      <c r="C713" s="1">
        <v>96</v>
      </c>
      <c r="D713" s="1" t="s">
        <v>80</v>
      </c>
      <c r="E713" s="1" t="s">
        <v>28</v>
      </c>
      <c r="F713" s="3">
        <v>0</v>
      </c>
      <c r="G713" s="3">
        <v>0</v>
      </c>
      <c r="H713" s="3">
        <v>0</v>
      </c>
      <c r="I713" s="3">
        <v>0</v>
      </c>
      <c r="J713" s="3">
        <v>0</v>
      </c>
      <c r="K713" s="3">
        <v>0</v>
      </c>
      <c r="L713" s="3">
        <v>0</v>
      </c>
      <c r="M713" s="3">
        <v>0</v>
      </c>
      <c r="N713" s="3">
        <v>0</v>
      </c>
      <c r="O713" s="2">
        <v>0</v>
      </c>
    </row>
    <row r="714" spans="1:15" x14ac:dyDescent="0.25">
      <c r="A714" s="1">
        <v>2020</v>
      </c>
      <c r="B714" s="1" t="s">
        <v>15</v>
      </c>
      <c r="C714" s="1">
        <v>96</v>
      </c>
      <c r="D714" s="1" t="s">
        <v>80</v>
      </c>
      <c r="E714" s="1" t="s">
        <v>29</v>
      </c>
      <c r="F714" s="3">
        <v>1</v>
      </c>
      <c r="G714" s="3">
        <v>0</v>
      </c>
      <c r="H714" s="3">
        <v>1</v>
      </c>
      <c r="I714" s="3">
        <v>0</v>
      </c>
      <c r="J714" s="3">
        <v>0</v>
      </c>
      <c r="K714" s="3">
        <v>0</v>
      </c>
      <c r="L714" s="3">
        <v>1</v>
      </c>
      <c r="M714" s="3">
        <v>0</v>
      </c>
      <c r="N714" s="3">
        <v>1</v>
      </c>
      <c r="O714" s="2">
        <v>0</v>
      </c>
    </row>
    <row r="715" spans="1:15" x14ac:dyDescent="0.25">
      <c r="A715" s="1">
        <v>2020</v>
      </c>
      <c r="B715" s="1" t="s">
        <v>15</v>
      </c>
      <c r="C715" s="1">
        <v>96</v>
      </c>
      <c r="D715" s="1" t="s">
        <v>80</v>
      </c>
      <c r="E715" s="1" t="s">
        <v>30</v>
      </c>
      <c r="F715" s="3">
        <v>0</v>
      </c>
      <c r="G715" s="3">
        <v>0</v>
      </c>
      <c r="H715" s="3">
        <v>0</v>
      </c>
      <c r="I715" s="3">
        <v>0</v>
      </c>
      <c r="J715" s="3">
        <v>0</v>
      </c>
      <c r="K715" s="3">
        <v>0</v>
      </c>
      <c r="L715" s="3">
        <v>0</v>
      </c>
      <c r="M715" s="3">
        <v>0</v>
      </c>
      <c r="N715" s="3">
        <v>0</v>
      </c>
      <c r="O715" s="2">
        <v>0</v>
      </c>
    </row>
    <row r="716" spans="1:15" x14ac:dyDescent="0.25">
      <c r="A716" s="1">
        <v>2020</v>
      </c>
      <c r="B716" s="1" t="s">
        <v>15</v>
      </c>
      <c r="C716" s="1">
        <v>97</v>
      </c>
      <c r="D716" s="1" t="s">
        <v>81</v>
      </c>
      <c r="E716" s="1" t="s">
        <v>17</v>
      </c>
      <c r="F716" s="3">
        <v>0</v>
      </c>
      <c r="G716" s="3">
        <v>0</v>
      </c>
      <c r="H716" s="3">
        <v>0</v>
      </c>
      <c r="I716" s="3">
        <v>0</v>
      </c>
      <c r="J716" s="3">
        <v>0</v>
      </c>
      <c r="K716" s="3">
        <v>0</v>
      </c>
      <c r="L716" s="3">
        <v>0</v>
      </c>
      <c r="M716" s="3">
        <v>0</v>
      </c>
      <c r="N716" s="3">
        <v>0</v>
      </c>
      <c r="O716" s="2">
        <v>0</v>
      </c>
    </row>
    <row r="717" spans="1:15" x14ac:dyDescent="0.25">
      <c r="A717" s="1">
        <v>2020</v>
      </c>
      <c r="B717" s="1" t="s">
        <v>15</v>
      </c>
      <c r="C717" s="1">
        <v>97</v>
      </c>
      <c r="D717" s="1" t="s">
        <v>81</v>
      </c>
      <c r="E717" s="1" t="s">
        <v>18</v>
      </c>
      <c r="F717" s="3">
        <v>2410</v>
      </c>
      <c r="G717" s="3">
        <v>0</v>
      </c>
      <c r="H717" s="3">
        <v>2410</v>
      </c>
      <c r="I717" s="3">
        <v>0</v>
      </c>
      <c r="J717" s="3">
        <v>0</v>
      </c>
      <c r="K717" s="3">
        <v>65472</v>
      </c>
      <c r="L717" s="3">
        <v>2410</v>
      </c>
      <c r="M717" s="3">
        <v>65472</v>
      </c>
      <c r="N717" s="3">
        <v>67882</v>
      </c>
      <c r="O717" s="2">
        <v>1.0200000000000001E-2</v>
      </c>
    </row>
    <row r="718" spans="1:15" x14ac:dyDescent="0.25">
      <c r="A718" s="1">
        <v>2020</v>
      </c>
      <c r="B718" s="1" t="s">
        <v>15</v>
      </c>
      <c r="C718" s="1">
        <v>97</v>
      </c>
      <c r="D718" s="1" t="s">
        <v>81</v>
      </c>
      <c r="E718" s="1" t="s">
        <v>19</v>
      </c>
      <c r="F718" s="3">
        <v>78906</v>
      </c>
      <c r="G718" s="3">
        <v>0</v>
      </c>
      <c r="H718" s="3">
        <v>78906</v>
      </c>
      <c r="I718" s="3">
        <v>0</v>
      </c>
      <c r="J718" s="3">
        <v>0</v>
      </c>
      <c r="K718" s="3">
        <v>0</v>
      </c>
      <c r="L718" s="3">
        <v>78906</v>
      </c>
      <c r="M718" s="3">
        <v>0</v>
      </c>
      <c r="N718" s="3">
        <v>78906</v>
      </c>
      <c r="O718" s="2">
        <v>1.1900000000000001E-2</v>
      </c>
    </row>
    <row r="719" spans="1:15" x14ac:dyDescent="0.25">
      <c r="A719" s="1">
        <v>2020</v>
      </c>
      <c r="B719" s="1" t="s">
        <v>15</v>
      </c>
      <c r="C719" s="1">
        <v>97</v>
      </c>
      <c r="D719" s="1" t="s">
        <v>81</v>
      </c>
      <c r="E719" s="1" t="s">
        <v>20</v>
      </c>
      <c r="F719" s="3">
        <v>0</v>
      </c>
      <c r="G719" s="3">
        <v>0</v>
      </c>
      <c r="H719" s="3">
        <v>0</v>
      </c>
      <c r="I719" s="3">
        <v>0</v>
      </c>
      <c r="J719" s="3">
        <v>0</v>
      </c>
      <c r="K719" s="3">
        <v>0</v>
      </c>
      <c r="L719" s="3">
        <v>0</v>
      </c>
      <c r="M719" s="3">
        <v>0</v>
      </c>
      <c r="N719" s="3">
        <v>0</v>
      </c>
      <c r="O719" s="2">
        <v>0</v>
      </c>
    </row>
    <row r="720" spans="1:15" x14ac:dyDescent="0.25">
      <c r="A720" s="1">
        <v>2020</v>
      </c>
      <c r="B720" s="1" t="s">
        <v>15</v>
      </c>
      <c r="C720" s="1">
        <v>97</v>
      </c>
      <c r="D720" s="1" t="s">
        <v>81</v>
      </c>
      <c r="E720" s="1" t="s">
        <v>21</v>
      </c>
      <c r="F720" s="3">
        <v>100868</v>
      </c>
      <c r="G720" s="3">
        <v>4790259</v>
      </c>
      <c r="H720" s="3">
        <v>4891127</v>
      </c>
      <c r="I720" s="3">
        <v>0</v>
      </c>
      <c r="J720" s="3">
        <v>0</v>
      </c>
      <c r="K720" s="3">
        <v>106560</v>
      </c>
      <c r="L720" s="3">
        <v>100868</v>
      </c>
      <c r="M720" s="3">
        <v>4896819</v>
      </c>
      <c r="N720" s="3">
        <v>4997687</v>
      </c>
      <c r="O720" s="2">
        <v>0.75349999999999995</v>
      </c>
    </row>
    <row r="721" spans="1:15" x14ac:dyDescent="0.25">
      <c r="A721" s="1">
        <v>2020</v>
      </c>
      <c r="B721" s="1" t="s">
        <v>15</v>
      </c>
      <c r="C721" s="1">
        <v>97</v>
      </c>
      <c r="D721" s="1" t="s">
        <v>81</v>
      </c>
      <c r="E721" s="1" t="s">
        <v>22</v>
      </c>
      <c r="F721" s="3">
        <v>56794</v>
      </c>
      <c r="G721" s="3">
        <v>0</v>
      </c>
      <c r="H721" s="3">
        <v>56794</v>
      </c>
      <c r="I721" s="3">
        <v>0</v>
      </c>
      <c r="J721" s="3">
        <v>0</v>
      </c>
      <c r="K721" s="3">
        <v>0</v>
      </c>
      <c r="L721" s="3">
        <v>56794</v>
      </c>
      <c r="M721" s="3">
        <v>0</v>
      </c>
      <c r="N721" s="3">
        <v>56794</v>
      </c>
      <c r="O721" s="2">
        <v>8.6E-3</v>
      </c>
    </row>
    <row r="722" spans="1:15" x14ac:dyDescent="0.25">
      <c r="A722" s="1">
        <v>2020</v>
      </c>
      <c r="B722" s="1" t="s">
        <v>15</v>
      </c>
      <c r="C722" s="1">
        <v>97</v>
      </c>
      <c r="D722" s="1" t="s">
        <v>81</v>
      </c>
      <c r="E722" s="1" t="s">
        <v>23</v>
      </c>
      <c r="F722" s="3">
        <v>6460</v>
      </c>
      <c r="G722" s="3">
        <v>617771</v>
      </c>
      <c r="H722" s="3">
        <v>624231</v>
      </c>
      <c r="I722" s="3">
        <v>0</v>
      </c>
      <c r="J722" s="3">
        <v>0</v>
      </c>
      <c r="K722" s="3">
        <v>0</v>
      </c>
      <c r="L722" s="3">
        <v>6460</v>
      </c>
      <c r="M722" s="3">
        <v>617771</v>
      </c>
      <c r="N722" s="3">
        <v>624230</v>
      </c>
      <c r="O722" s="2">
        <v>9.4100000000000003E-2</v>
      </c>
    </row>
    <row r="723" spans="1:15" x14ac:dyDescent="0.25">
      <c r="A723" s="1">
        <v>2020</v>
      </c>
      <c r="B723" s="1" t="s">
        <v>15</v>
      </c>
      <c r="C723" s="1">
        <v>97</v>
      </c>
      <c r="D723" s="1" t="s">
        <v>81</v>
      </c>
      <c r="E723" s="1" t="s">
        <v>24</v>
      </c>
      <c r="F723" s="3">
        <v>0</v>
      </c>
      <c r="G723" s="3">
        <v>0</v>
      </c>
      <c r="H723" s="3">
        <v>0</v>
      </c>
      <c r="I723" s="3">
        <v>0</v>
      </c>
      <c r="J723" s="3">
        <v>0</v>
      </c>
      <c r="K723" s="3">
        <v>1132</v>
      </c>
      <c r="L723" s="3">
        <v>0</v>
      </c>
      <c r="M723" s="3">
        <v>1132</v>
      </c>
      <c r="N723" s="3">
        <v>1132</v>
      </c>
      <c r="O723" s="2">
        <v>2.0000000000000001E-4</v>
      </c>
    </row>
    <row r="724" spans="1:15" x14ac:dyDescent="0.25">
      <c r="A724" s="1">
        <v>2020</v>
      </c>
      <c r="B724" s="1" t="s">
        <v>15</v>
      </c>
      <c r="C724" s="1">
        <v>97</v>
      </c>
      <c r="D724" s="1" t="s">
        <v>81</v>
      </c>
      <c r="E724" s="1" t="s">
        <v>25</v>
      </c>
      <c r="F724" s="3">
        <v>1590</v>
      </c>
      <c r="G724" s="3">
        <v>0</v>
      </c>
      <c r="H724" s="3">
        <v>1590</v>
      </c>
      <c r="I724" s="3">
        <v>0</v>
      </c>
      <c r="J724" s="3">
        <v>0</v>
      </c>
      <c r="K724" s="3">
        <v>0</v>
      </c>
      <c r="L724" s="3">
        <v>1590</v>
      </c>
      <c r="M724" s="3">
        <v>0</v>
      </c>
      <c r="N724" s="3">
        <v>1590</v>
      </c>
      <c r="O724" s="2">
        <v>2.0000000000000001E-4</v>
      </c>
    </row>
    <row r="725" spans="1:15" x14ac:dyDescent="0.25">
      <c r="A725" s="1">
        <v>2020</v>
      </c>
      <c r="B725" s="1" t="s">
        <v>15</v>
      </c>
      <c r="C725" s="1">
        <v>97</v>
      </c>
      <c r="D725" s="1" t="s">
        <v>81</v>
      </c>
      <c r="E725" s="1" t="s">
        <v>26</v>
      </c>
      <c r="F725" s="3">
        <v>1366</v>
      </c>
      <c r="G725" s="3">
        <v>0</v>
      </c>
      <c r="H725" s="3">
        <v>1366</v>
      </c>
      <c r="I725" s="3">
        <v>0</v>
      </c>
      <c r="J725" s="3">
        <v>0</v>
      </c>
      <c r="K725" s="3">
        <v>0</v>
      </c>
      <c r="L725" s="3">
        <v>1366</v>
      </c>
      <c r="M725" s="3">
        <v>0</v>
      </c>
      <c r="N725" s="3">
        <v>1366</v>
      </c>
      <c r="O725" s="2">
        <v>2.0000000000000001E-4</v>
      </c>
    </row>
    <row r="726" spans="1:15" x14ac:dyDescent="0.25">
      <c r="A726" s="1">
        <v>2020</v>
      </c>
      <c r="B726" s="1" t="s">
        <v>15</v>
      </c>
      <c r="C726" s="1">
        <v>97</v>
      </c>
      <c r="D726" s="1" t="s">
        <v>81</v>
      </c>
      <c r="E726" s="1" t="s">
        <v>27</v>
      </c>
      <c r="F726" s="3">
        <v>0</v>
      </c>
      <c r="G726" s="3">
        <v>0</v>
      </c>
      <c r="H726" s="3">
        <v>0</v>
      </c>
      <c r="I726" s="3">
        <v>0</v>
      </c>
      <c r="J726" s="3">
        <v>0</v>
      </c>
      <c r="K726" s="3">
        <v>80280</v>
      </c>
      <c r="L726" s="3">
        <v>0</v>
      </c>
      <c r="M726" s="3">
        <v>80280</v>
      </c>
      <c r="N726" s="3">
        <v>80280</v>
      </c>
      <c r="O726" s="2">
        <v>1.21E-2</v>
      </c>
    </row>
    <row r="727" spans="1:15" x14ac:dyDescent="0.25">
      <c r="A727" s="1">
        <v>2020</v>
      </c>
      <c r="B727" s="1" t="s">
        <v>15</v>
      </c>
      <c r="C727" s="1">
        <v>97</v>
      </c>
      <c r="D727" s="1" t="s">
        <v>81</v>
      </c>
      <c r="E727" s="1" t="s">
        <v>28</v>
      </c>
      <c r="F727" s="3">
        <v>0</v>
      </c>
      <c r="G727" s="3">
        <v>0</v>
      </c>
      <c r="H727" s="3">
        <v>0</v>
      </c>
      <c r="I727" s="3">
        <v>0</v>
      </c>
      <c r="J727" s="3">
        <v>0</v>
      </c>
      <c r="K727" s="3">
        <v>0</v>
      </c>
      <c r="L727" s="3">
        <v>0</v>
      </c>
      <c r="M727" s="3">
        <v>0</v>
      </c>
      <c r="N727" s="3">
        <v>0</v>
      </c>
      <c r="O727" s="2">
        <v>0</v>
      </c>
    </row>
    <row r="728" spans="1:15" x14ac:dyDescent="0.25">
      <c r="A728" s="1">
        <v>2020</v>
      </c>
      <c r="B728" s="1" t="s">
        <v>15</v>
      </c>
      <c r="C728" s="1">
        <v>97</v>
      </c>
      <c r="D728" s="1" t="s">
        <v>81</v>
      </c>
      <c r="E728" s="1" t="s">
        <v>29</v>
      </c>
      <c r="F728" s="3">
        <v>50</v>
      </c>
      <c r="G728" s="3">
        <v>0</v>
      </c>
      <c r="H728" s="3">
        <v>50</v>
      </c>
      <c r="I728" s="3">
        <v>0</v>
      </c>
      <c r="J728" s="3">
        <v>0</v>
      </c>
      <c r="K728" s="3">
        <v>0</v>
      </c>
      <c r="L728" s="3">
        <v>50</v>
      </c>
      <c r="M728" s="3">
        <v>0</v>
      </c>
      <c r="N728" s="3">
        <v>50</v>
      </c>
      <c r="O728" s="2">
        <v>0</v>
      </c>
    </row>
    <row r="729" spans="1:15" x14ac:dyDescent="0.25">
      <c r="A729" s="1">
        <v>2020</v>
      </c>
      <c r="B729" s="1" t="s">
        <v>15</v>
      </c>
      <c r="C729" s="1">
        <v>97</v>
      </c>
      <c r="D729" s="1" t="s">
        <v>81</v>
      </c>
      <c r="E729" s="1" t="s">
        <v>30</v>
      </c>
      <c r="F729" s="3">
        <v>0</v>
      </c>
      <c r="G729" s="3">
        <v>0</v>
      </c>
      <c r="H729" s="3">
        <v>0</v>
      </c>
      <c r="I729" s="3">
        <v>0</v>
      </c>
      <c r="J729" s="3">
        <v>0</v>
      </c>
      <c r="K729" s="3">
        <v>722952</v>
      </c>
      <c r="L729" s="3">
        <v>0</v>
      </c>
      <c r="M729" s="3">
        <v>722952</v>
      </c>
      <c r="N729" s="3">
        <v>722952</v>
      </c>
      <c r="O729" s="2">
        <v>0.109</v>
      </c>
    </row>
    <row r="730" spans="1:15" x14ac:dyDescent="0.25">
      <c r="A730" s="1">
        <v>2020</v>
      </c>
      <c r="B730" s="1" t="s">
        <v>15</v>
      </c>
      <c r="C730" s="1">
        <v>99</v>
      </c>
      <c r="D730" s="1" t="s">
        <v>82</v>
      </c>
      <c r="E730" s="1" t="s">
        <v>17</v>
      </c>
      <c r="F730" s="3">
        <v>0</v>
      </c>
      <c r="G730" s="3">
        <v>0</v>
      </c>
      <c r="H730" s="3">
        <v>0</v>
      </c>
      <c r="I730" s="3">
        <v>0</v>
      </c>
      <c r="J730" s="3">
        <v>0</v>
      </c>
      <c r="K730" s="3">
        <v>0</v>
      </c>
      <c r="L730" s="3">
        <v>0</v>
      </c>
      <c r="M730" s="3">
        <v>0</v>
      </c>
      <c r="N730" s="3">
        <v>0</v>
      </c>
      <c r="O730" s="2">
        <v>0</v>
      </c>
    </row>
    <row r="731" spans="1:15" x14ac:dyDescent="0.25">
      <c r="A731" s="1">
        <v>2020</v>
      </c>
      <c r="B731" s="1" t="s">
        <v>15</v>
      </c>
      <c r="C731" s="1">
        <v>99</v>
      </c>
      <c r="D731" s="1" t="s">
        <v>82</v>
      </c>
      <c r="E731" s="1" t="s">
        <v>18</v>
      </c>
      <c r="F731" s="3">
        <v>16</v>
      </c>
      <c r="G731" s="3">
        <v>0</v>
      </c>
      <c r="H731" s="3">
        <v>16</v>
      </c>
      <c r="I731" s="3">
        <v>0</v>
      </c>
      <c r="J731" s="3">
        <v>0</v>
      </c>
      <c r="K731" s="3">
        <v>0</v>
      </c>
      <c r="L731" s="3">
        <v>16</v>
      </c>
      <c r="M731" s="3">
        <v>0</v>
      </c>
      <c r="N731" s="3">
        <v>16</v>
      </c>
      <c r="O731" s="2">
        <v>4.0000000000000002E-4</v>
      </c>
    </row>
    <row r="732" spans="1:15" x14ac:dyDescent="0.25">
      <c r="A732" s="1">
        <v>2020</v>
      </c>
      <c r="B732" s="1" t="s">
        <v>15</v>
      </c>
      <c r="C732" s="1">
        <v>99</v>
      </c>
      <c r="D732" s="1" t="s">
        <v>82</v>
      </c>
      <c r="E732" s="1" t="s">
        <v>19</v>
      </c>
      <c r="F732" s="3">
        <v>537</v>
      </c>
      <c r="G732" s="3">
        <v>0</v>
      </c>
      <c r="H732" s="3">
        <v>537</v>
      </c>
      <c r="I732" s="3">
        <v>0</v>
      </c>
      <c r="J732" s="3">
        <v>0</v>
      </c>
      <c r="K732" s="3">
        <v>0</v>
      </c>
      <c r="L732" s="3">
        <v>537</v>
      </c>
      <c r="M732" s="3">
        <v>0</v>
      </c>
      <c r="N732" s="3">
        <v>537</v>
      </c>
      <c r="O732" s="2">
        <v>1.3899999999999999E-2</v>
      </c>
    </row>
    <row r="733" spans="1:15" x14ac:dyDescent="0.25">
      <c r="A733" s="1">
        <v>2020</v>
      </c>
      <c r="B733" s="1" t="s">
        <v>15</v>
      </c>
      <c r="C733" s="1">
        <v>99</v>
      </c>
      <c r="D733" s="1" t="s">
        <v>82</v>
      </c>
      <c r="E733" s="1" t="s">
        <v>20</v>
      </c>
      <c r="F733" s="3">
        <v>0</v>
      </c>
      <c r="G733" s="3">
        <v>0</v>
      </c>
      <c r="H733" s="3">
        <v>0</v>
      </c>
      <c r="I733" s="3">
        <v>0</v>
      </c>
      <c r="J733" s="3">
        <v>0</v>
      </c>
      <c r="K733" s="3">
        <v>0</v>
      </c>
      <c r="L733" s="3">
        <v>0</v>
      </c>
      <c r="M733" s="3">
        <v>0</v>
      </c>
      <c r="N733" s="3">
        <v>0</v>
      </c>
      <c r="O733" s="2">
        <v>0</v>
      </c>
    </row>
    <row r="734" spans="1:15" x14ac:dyDescent="0.25">
      <c r="A734" s="1">
        <v>2020</v>
      </c>
      <c r="B734" s="1" t="s">
        <v>15</v>
      </c>
      <c r="C734" s="1">
        <v>99</v>
      </c>
      <c r="D734" s="1" t="s">
        <v>82</v>
      </c>
      <c r="E734" s="1" t="s">
        <v>21</v>
      </c>
      <c r="F734" s="3">
        <v>687</v>
      </c>
      <c r="G734" s="3">
        <v>32608</v>
      </c>
      <c r="H734" s="3">
        <v>33295</v>
      </c>
      <c r="I734" s="3">
        <v>0</v>
      </c>
      <c r="J734" s="3">
        <v>0</v>
      </c>
      <c r="K734" s="3">
        <v>0</v>
      </c>
      <c r="L734" s="3">
        <v>687</v>
      </c>
      <c r="M734" s="3">
        <v>32608</v>
      </c>
      <c r="N734" s="3">
        <v>33295</v>
      </c>
      <c r="O734" s="2">
        <v>0.86480000000000001</v>
      </c>
    </row>
    <row r="735" spans="1:15" x14ac:dyDescent="0.25">
      <c r="A735" s="1">
        <v>2020</v>
      </c>
      <c r="B735" s="1" t="s">
        <v>15</v>
      </c>
      <c r="C735" s="1">
        <v>99</v>
      </c>
      <c r="D735" s="1" t="s">
        <v>82</v>
      </c>
      <c r="E735" s="1" t="s">
        <v>22</v>
      </c>
      <c r="F735" s="3">
        <v>387</v>
      </c>
      <c r="G735" s="3">
        <v>0</v>
      </c>
      <c r="H735" s="3">
        <v>387</v>
      </c>
      <c r="I735" s="3">
        <v>0</v>
      </c>
      <c r="J735" s="3">
        <v>0</v>
      </c>
      <c r="K735" s="3">
        <v>0</v>
      </c>
      <c r="L735" s="3">
        <v>387</v>
      </c>
      <c r="M735" s="3">
        <v>0</v>
      </c>
      <c r="N735" s="3">
        <v>387</v>
      </c>
      <c r="O735" s="2">
        <v>0.01</v>
      </c>
    </row>
    <row r="736" spans="1:15" x14ac:dyDescent="0.25">
      <c r="A736" s="1">
        <v>2020</v>
      </c>
      <c r="B736" s="1" t="s">
        <v>15</v>
      </c>
      <c r="C736" s="1">
        <v>99</v>
      </c>
      <c r="D736" s="1" t="s">
        <v>82</v>
      </c>
      <c r="E736" s="1" t="s">
        <v>23</v>
      </c>
      <c r="F736" s="3">
        <v>44</v>
      </c>
      <c r="G736" s="3">
        <v>4205</v>
      </c>
      <c r="H736" s="3">
        <v>4249</v>
      </c>
      <c r="I736" s="3">
        <v>0</v>
      </c>
      <c r="J736" s="3">
        <v>0</v>
      </c>
      <c r="K736" s="3">
        <v>0</v>
      </c>
      <c r="L736" s="3">
        <v>44</v>
      </c>
      <c r="M736" s="3">
        <v>4205</v>
      </c>
      <c r="N736" s="3">
        <v>4249</v>
      </c>
      <c r="O736" s="2">
        <v>0.1104</v>
      </c>
    </row>
    <row r="737" spans="1:15" x14ac:dyDescent="0.25">
      <c r="A737" s="1">
        <v>2020</v>
      </c>
      <c r="B737" s="1" t="s">
        <v>15</v>
      </c>
      <c r="C737" s="1">
        <v>99</v>
      </c>
      <c r="D737" s="1" t="s">
        <v>82</v>
      </c>
      <c r="E737" s="1" t="s">
        <v>24</v>
      </c>
      <c r="F737" s="3">
        <v>0</v>
      </c>
      <c r="G737" s="3">
        <v>0</v>
      </c>
      <c r="H737" s="3">
        <v>0</v>
      </c>
      <c r="I737" s="3">
        <v>0</v>
      </c>
      <c r="J737" s="3">
        <v>0</v>
      </c>
      <c r="K737" s="3">
        <v>0</v>
      </c>
      <c r="L737" s="3">
        <v>0</v>
      </c>
      <c r="M737" s="3">
        <v>0</v>
      </c>
      <c r="N737" s="3">
        <v>0</v>
      </c>
      <c r="O737" s="2">
        <v>0</v>
      </c>
    </row>
    <row r="738" spans="1:15" x14ac:dyDescent="0.25">
      <c r="A738" s="1">
        <v>2020</v>
      </c>
      <c r="B738" s="1" t="s">
        <v>15</v>
      </c>
      <c r="C738" s="1">
        <v>99</v>
      </c>
      <c r="D738" s="1" t="s">
        <v>82</v>
      </c>
      <c r="E738" s="1" t="s">
        <v>25</v>
      </c>
      <c r="F738" s="3">
        <v>11</v>
      </c>
      <c r="G738" s="3">
        <v>0</v>
      </c>
      <c r="H738" s="3">
        <v>11</v>
      </c>
      <c r="I738" s="3">
        <v>0</v>
      </c>
      <c r="J738" s="3">
        <v>0</v>
      </c>
      <c r="K738" s="3">
        <v>0</v>
      </c>
      <c r="L738" s="3">
        <v>11</v>
      </c>
      <c r="M738" s="3">
        <v>0</v>
      </c>
      <c r="N738" s="3">
        <v>11</v>
      </c>
      <c r="O738" s="2">
        <v>2.9999999999999997E-4</v>
      </c>
    </row>
    <row r="739" spans="1:15" x14ac:dyDescent="0.25">
      <c r="A739" s="1">
        <v>2020</v>
      </c>
      <c r="B739" s="1" t="s">
        <v>15</v>
      </c>
      <c r="C739" s="1">
        <v>99</v>
      </c>
      <c r="D739" s="1" t="s">
        <v>82</v>
      </c>
      <c r="E739" s="1" t="s">
        <v>26</v>
      </c>
      <c r="F739" s="3">
        <v>9</v>
      </c>
      <c r="G739" s="3">
        <v>0</v>
      </c>
      <c r="H739" s="3">
        <v>9</v>
      </c>
      <c r="I739" s="3">
        <v>0</v>
      </c>
      <c r="J739" s="3">
        <v>0</v>
      </c>
      <c r="K739" s="3">
        <v>0</v>
      </c>
      <c r="L739" s="3">
        <v>9</v>
      </c>
      <c r="M739" s="3">
        <v>0</v>
      </c>
      <c r="N739" s="3">
        <v>9</v>
      </c>
      <c r="O739" s="2">
        <v>2.0000000000000001E-4</v>
      </c>
    </row>
    <row r="740" spans="1:15" x14ac:dyDescent="0.25">
      <c r="A740" s="1">
        <v>2020</v>
      </c>
      <c r="B740" s="1" t="s">
        <v>15</v>
      </c>
      <c r="C740" s="1">
        <v>99</v>
      </c>
      <c r="D740" s="1" t="s">
        <v>82</v>
      </c>
      <c r="E740" s="1" t="s">
        <v>27</v>
      </c>
      <c r="F740" s="3">
        <v>0</v>
      </c>
      <c r="G740" s="3">
        <v>0</v>
      </c>
      <c r="H740" s="3">
        <v>0</v>
      </c>
      <c r="I740" s="3">
        <v>0</v>
      </c>
      <c r="J740" s="3">
        <v>0</v>
      </c>
      <c r="K740" s="3">
        <v>0</v>
      </c>
      <c r="L740" s="3">
        <v>0</v>
      </c>
      <c r="M740" s="3">
        <v>0</v>
      </c>
      <c r="N740" s="3">
        <v>0</v>
      </c>
      <c r="O740" s="2">
        <v>0</v>
      </c>
    </row>
    <row r="741" spans="1:15" x14ac:dyDescent="0.25">
      <c r="A741" s="1">
        <v>2020</v>
      </c>
      <c r="B741" s="1" t="s">
        <v>15</v>
      </c>
      <c r="C741" s="1">
        <v>99</v>
      </c>
      <c r="D741" s="1" t="s">
        <v>82</v>
      </c>
      <c r="E741" s="1" t="s">
        <v>28</v>
      </c>
      <c r="F741" s="3">
        <v>0</v>
      </c>
      <c r="G741" s="3">
        <v>0</v>
      </c>
      <c r="H741" s="3">
        <v>0</v>
      </c>
      <c r="I741" s="3">
        <v>0</v>
      </c>
      <c r="J741" s="3">
        <v>0</v>
      </c>
      <c r="K741" s="3">
        <v>0</v>
      </c>
      <c r="L741" s="3">
        <v>0</v>
      </c>
      <c r="M741" s="3">
        <v>0</v>
      </c>
      <c r="N741" s="3">
        <v>0</v>
      </c>
      <c r="O741" s="2">
        <v>0</v>
      </c>
    </row>
    <row r="742" spans="1:15" x14ac:dyDescent="0.25">
      <c r="A742" s="1">
        <v>2020</v>
      </c>
      <c r="B742" s="1" t="s">
        <v>15</v>
      </c>
      <c r="C742" s="1">
        <v>99</v>
      </c>
      <c r="D742" s="1" t="s">
        <v>82</v>
      </c>
      <c r="E742" s="1" t="s">
        <v>29</v>
      </c>
      <c r="F742" s="3">
        <v>0</v>
      </c>
      <c r="G742" s="3">
        <v>0</v>
      </c>
      <c r="H742" s="3">
        <v>0</v>
      </c>
      <c r="I742" s="3">
        <v>0</v>
      </c>
      <c r="J742" s="3">
        <v>0</v>
      </c>
      <c r="K742" s="3">
        <v>0</v>
      </c>
      <c r="L742" s="3">
        <v>0</v>
      </c>
      <c r="M742" s="3">
        <v>0</v>
      </c>
      <c r="N742" s="3">
        <v>0</v>
      </c>
      <c r="O742" s="2">
        <v>0</v>
      </c>
    </row>
    <row r="743" spans="1:15" x14ac:dyDescent="0.25">
      <c r="A743" s="1">
        <v>2020</v>
      </c>
      <c r="B743" s="1" t="s">
        <v>15</v>
      </c>
      <c r="C743" s="1">
        <v>99</v>
      </c>
      <c r="D743" s="1" t="s">
        <v>82</v>
      </c>
      <c r="E743" s="1" t="s">
        <v>30</v>
      </c>
      <c r="F743" s="3">
        <v>0</v>
      </c>
      <c r="G743" s="3">
        <v>0</v>
      </c>
      <c r="H743" s="3">
        <v>0</v>
      </c>
      <c r="I743" s="3">
        <v>0</v>
      </c>
      <c r="J743" s="3">
        <v>0</v>
      </c>
      <c r="K743" s="3">
        <v>0</v>
      </c>
      <c r="L743" s="3">
        <v>0</v>
      </c>
      <c r="M743" s="3">
        <v>0</v>
      </c>
      <c r="N743" s="3">
        <v>0</v>
      </c>
      <c r="O743" s="2">
        <v>0</v>
      </c>
    </row>
    <row r="744" spans="1:15" x14ac:dyDescent="0.25">
      <c r="A744" s="1">
        <v>2020</v>
      </c>
      <c r="B744" s="1" t="s">
        <v>15</v>
      </c>
      <c r="C744" s="1">
        <v>101</v>
      </c>
      <c r="D744" s="1" t="s">
        <v>83</v>
      </c>
      <c r="E744" s="1" t="s">
        <v>17</v>
      </c>
      <c r="F744" s="3">
        <v>0</v>
      </c>
      <c r="G744" s="3">
        <v>0</v>
      </c>
      <c r="H744" s="3">
        <v>0</v>
      </c>
      <c r="I744" s="3">
        <v>0</v>
      </c>
      <c r="J744" s="3">
        <v>0</v>
      </c>
      <c r="K744" s="3">
        <v>0</v>
      </c>
      <c r="L744" s="3">
        <v>0</v>
      </c>
      <c r="M744" s="3">
        <v>0</v>
      </c>
      <c r="N744" s="3">
        <v>0</v>
      </c>
      <c r="O744" s="2">
        <v>0</v>
      </c>
    </row>
    <row r="745" spans="1:15" x14ac:dyDescent="0.25">
      <c r="A745" s="1">
        <v>2020</v>
      </c>
      <c r="B745" s="1" t="s">
        <v>15</v>
      </c>
      <c r="C745" s="1">
        <v>101</v>
      </c>
      <c r="D745" s="1" t="s">
        <v>83</v>
      </c>
      <c r="E745" s="1" t="s">
        <v>18</v>
      </c>
      <c r="F745" s="3">
        <v>13</v>
      </c>
      <c r="G745" s="3">
        <v>0</v>
      </c>
      <c r="H745" s="3">
        <v>13</v>
      </c>
      <c r="I745" s="3">
        <v>0</v>
      </c>
      <c r="J745" s="3">
        <v>0</v>
      </c>
      <c r="K745" s="3">
        <v>0</v>
      </c>
      <c r="L745" s="3">
        <v>13</v>
      </c>
      <c r="M745" s="3">
        <v>0</v>
      </c>
      <c r="N745" s="3">
        <v>13</v>
      </c>
      <c r="O745" s="2">
        <v>4.0000000000000002E-4</v>
      </c>
    </row>
    <row r="746" spans="1:15" x14ac:dyDescent="0.25">
      <c r="A746" s="1">
        <v>2020</v>
      </c>
      <c r="B746" s="1" t="s">
        <v>15</v>
      </c>
      <c r="C746" s="1">
        <v>101</v>
      </c>
      <c r="D746" s="1" t="s">
        <v>83</v>
      </c>
      <c r="E746" s="1" t="s">
        <v>19</v>
      </c>
      <c r="F746" s="3">
        <v>423</v>
      </c>
      <c r="G746" s="3">
        <v>0</v>
      </c>
      <c r="H746" s="3">
        <v>423</v>
      </c>
      <c r="I746" s="3">
        <v>0</v>
      </c>
      <c r="J746" s="3">
        <v>0</v>
      </c>
      <c r="K746" s="3">
        <v>0</v>
      </c>
      <c r="L746" s="3">
        <v>423</v>
      </c>
      <c r="M746" s="3">
        <v>0</v>
      </c>
      <c r="N746" s="3">
        <v>423</v>
      </c>
      <c r="O746" s="2">
        <v>1.3899999999999999E-2</v>
      </c>
    </row>
    <row r="747" spans="1:15" x14ac:dyDescent="0.25">
      <c r="A747" s="1">
        <v>2020</v>
      </c>
      <c r="B747" s="1" t="s">
        <v>15</v>
      </c>
      <c r="C747" s="1">
        <v>101</v>
      </c>
      <c r="D747" s="1" t="s">
        <v>83</v>
      </c>
      <c r="E747" s="1" t="s">
        <v>20</v>
      </c>
      <c r="F747" s="3">
        <v>0</v>
      </c>
      <c r="G747" s="3">
        <v>0</v>
      </c>
      <c r="H747" s="3">
        <v>0</v>
      </c>
      <c r="I747" s="3">
        <v>0</v>
      </c>
      <c r="J747" s="3">
        <v>0</v>
      </c>
      <c r="K747" s="3">
        <v>0</v>
      </c>
      <c r="L747" s="3">
        <v>0</v>
      </c>
      <c r="M747" s="3">
        <v>0</v>
      </c>
      <c r="N747" s="3">
        <v>0</v>
      </c>
      <c r="O747" s="2">
        <v>0</v>
      </c>
    </row>
    <row r="748" spans="1:15" x14ac:dyDescent="0.25">
      <c r="A748" s="1">
        <v>2020</v>
      </c>
      <c r="B748" s="1" t="s">
        <v>15</v>
      </c>
      <c r="C748" s="1">
        <v>101</v>
      </c>
      <c r="D748" s="1" t="s">
        <v>83</v>
      </c>
      <c r="E748" s="1" t="s">
        <v>21</v>
      </c>
      <c r="F748" s="3">
        <v>541</v>
      </c>
      <c r="G748" s="3">
        <v>25702</v>
      </c>
      <c r="H748" s="3">
        <v>26243</v>
      </c>
      <c r="I748" s="3">
        <v>0</v>
      </c>
      <c r="J748" s="3">
        <v>0</v>
      </c>
      <c r="K748" s="3">
        <v>0</v>
      </c>
      <c r="L748" s="3">
        <v>541</v>
      </c>
      <c r="M748" s="3">
        <v>25702</v>
      </c>
      <c r="N748" s="3">
        <v>26243</v>
      </c>
      <c r="O748" s="2">
        <v>0.86480000000000001</v>
      </c>
    </row>
    <row r="749" spans="1:15" x14ac:dyDescent="0.25">
      <c r="A749" s="1">
        <v>2020</v>
      </c>
      <c r="B749" s="1" t="s">
        <v>15</v>
      </c>
      <c r="C749" s="1">
        <v>101</v>
      </c>
      <c r="D749" s="1" t="s">
        <v>83</v>
      </c>
      <c r="E749" s="1" t="s">
        <v>22</v>
      </c>
      <c r="F749" s="3">
        <v>305</v>
      </c>
      <c r="G749" s="3">
        <v>0</v>
      </c>
      <c r="H749" s="3">
        <v>305</v>
      </c>
      <c r="I749" s="3">
        <v>0</v>
      </c>
      <c r="J749" s="3">
        <v>0</v>
      </c>
      <c r="K749" s="3">
        <v>0</v>
      </c>
      <c r="L749" s="3">
        <v>305</v>
      </c>
      <c r="M749" s="3">
        <v>0</v>
      </c>
      <c r="N749" s="3">
        <v>305</v>
      </c>
      <c r="O749" s="2">
        <v>0.01</v>
      </c>
    </row>
    <row r="750" spans="1:15" x14ac:dyDescent="0.25">
      <c r="A750" s="1">
        <v>2020</v>
      </c>
      <c r="B750" s="1" t="s">
        <v>15</v>
      </c>
      <c r="C750" s="1">
        <v>101</v>
      </c>
      <c r="D750" s="1" t="s">
        <v>83</v>
      </c>
      <c r="E750" s="1" t="s">
        <v>23</v>
      </c>
      <c r="F750" s="3">
        <v>35</v>
      </c>
      <c r="G750" s="3">
        <v>3315</v>
      </c>
      <c r="H750" s="3">
        <v>3350</v>
      </c>
      <c r="I750" s="3">
        <v>0</v>
      </c>
      <c r="J750" s="3">
        <v>0</v>
      </c>
      <c r="K750" s="3">
        <v>0</v>
      </c>
      <c r="L750" s="3">
        <v>35</v>
      </c>
      <c r="M750" s="3">
        <v>3315</v>
      </c>
      <c r="N750" s="3">
        <v>3349</v>
      </c>
      <c r="O750" s="2">
        <v>0.1104</v>
      </c>
    </row>
    <row r="751" spans="1:15" x14ac:dyDescent="0.25">
      <c r="A751" s="1">
        <v>2020</v>
      </c>
      <c r="B751" s="1" t="s">
        <v>15</v>
      </c>
      <c r="C751" s="1">
        <v>101</v>
      </c>
      <c r="D751" s="1" t="s">
        <v>83</v>
      </c>
      <c r="E751" s="1" t="s">
        <v>24</v>
      </c>
      <c r="F751" s="3">
        <v>0</v>
      </c>
      <c r="G751" s="3">
        <v>0</v>
      </c>
      <c r="H751" s="3">
        <v>0</v>
      </c>
      <c r="I751" s="3">
        <v>0</v>
      </c>
      <c r="J751" s="3">
        <v>0</v>
      </c>
      <c r="K751" s="3">
        <v>0</v>
      </c>
      <c r="L751" s="3">
        <v>0</v>
      </c>
      <c r="M751" s="3">
        <v>0</v>
      </c>
      <c r="N751" s="3">
        <v>0</v>
      </c>
      <c r="O751" s="2">
        <v>0</v>
      </c>
    </row>
    <row r="752" spans="1:15" x14ac:dyDescent="0.25">
      <c r="A752" s="1">
        <v>2020</v>
      </c>
      <c r="B752" s="1" t="s">
        <v>15</v>
      </c>
      <c r="C752" s="1">
        <v>101</v>
      </c>
      <c r="D752" s="1" t="s">
        <v>83</v>
      </c>
      <c r="E752" s="1" t="s">
        <v>25</v>
      </c>
      <c r="F752" s="3">
        <v>9</v>
      </c>
      <c r="G752" s="3">
        <v>0</v>
      </c>
      <c r="H752" s="3">
        <v>9</v>
      </c>
      <c r="I752" s="3">
        <v>0</v>
      </c>
      <c r="J752" s="3">
        <v>0</v>
      </c>
      <c r="K752" s="3">
        <v>0</v>
      </c>
      <c r="L752" s="3">
        <v>9</v>
      </c>
      <c r="M752" s="3">
        <v>0</v>
      </c>
      <c r="N752" s="3">
        <v>9</v>
      </c>
      <c r="O752" s="2">
        <v>2.9999999999999997E-4</v>
      </c>
    </row>
    <row r="753" spans="1:15" x14ac:dyDescent="0.25">
      <c r="A753" s="1">
        <v>2020</v>
      </c>
      <c r="B753" s="1" t="s">
        <v>15</v>
      </c>
      <c r="C753" s="1">
        <v>101</v>
      </c>
      <c r="D753" s="1" t="s">
        <v>83</v>
      </c>
      <c r="E753" s="1" t="s">
        <v>26</v>
      </c>
      <c r="F753" s="3">
        <v>7</v>
      </c>
      <c r="G753" s="3">
        <v>0</v>
      </c>
      <c r="H753" s="3">
        <v>7</v>
      </c>
      <c r="I753" s="3">
        <v>0</v>
      </c>
      <c r="J753" s="3">
        <v>0</v>
      </c>
      <c r="K753" s="3">
        <v>0</v>
      </c>
      <c r="L753" s="3">
        <v>7</v>
      </c>
      <c r="M753" s="3">
        <v>0</v>
      </c>
      <c r="N753" s="3">
        <v>7</v>
      </c>
      <c r="O753" s="2">
        <v>2.0000000000000001E-4</v>
      </c>
    </row>
    <row r="754" spans="1:15" x14ac:dyDescent="0.25">
      <c r="A754" s="1">
        <v>2020</v>
      </c>
      <c r="B754" s="1" t="s">
        <v>15</v>
      </c>
      <c r="C754" s="1">
        <v>101</v>
      </c>
      <c r="D754" s="1" t="s">
        <v>83</v>
      </c>
      <c r="E754" s="1" t="s">
        <v>27</v>
      </c>
      <c r="F754" s="3">
        <v>0</v>
      </c>
      <c r="G754" s="3">
        <v>0</v>
      </c>
      <c r="H754" s="3">
        <v>0</v>
      </c>
      <c r="I754" s="3">
        <v>0</v>
      </c>
      <c r="J754" s="3">
        <v>0</v>
      </c>
      <c r="K754" s="3">
        <v>0</v>
      </c>
      <c r="L754" s="3">
        <v>0</v>
      </c>
      <c r="M754" s="3">
        <v>0</v>
      </c>
      <c r="N754" s="3">
        <v>0</v>
      </c>
      <c r="O754" s="2">
        <v>0</v>
      </c>
    </row>
    <row r="755" spans="1:15" x14ac:dyDescent="0.25">
      <c r="A755" s="1">
        <v>2020</v>
      </c>
      <c r="B755" s="1" t="s">
        <v>15</v>
      </c>
      <c r="C755" s="1">
        <v>101</v>
      </c>
      <c r="D755" s="1" t="s">
        <v>83</v>
      </c>
      <c r="E755" s="1" t="s">
        <v>28</v>
      </c>
      <c r="F755" s="3">
        <v>0</v>
      </c>
      <c r="G755" s="3">
        <v>0</v>
      </c>
      <c r="H755" s="3">
        <v>0</v>
      </c>
      <c r="I755" s="3">
        <v>0</v>
      </c>
      <c r="J755" s="3">
        <v>0</v>
      </c>
      <c r="K755" s="3">
        <v>0</v>
      </c>
      <c r="L755" s="3">
        <v>0</v>
      </c>
      <c r="M755" s="3">
        <v>0</v>
      </c>
      <c r="N755" s="3">
        <v>0</v>
      </c>
      <c r="O755" s="2">
        <v>0</v>
      </c>
    </row>
    <row r="756" spans="1:15" x14ac:dyDescent="0.25">
      <c r="A756" s="1">
        <v>2020</v>
      </c>
      <c r="B756" s="1" t="s">
        <v>15</v>
      </c>
      <c r="C756" s="1">
        <v>101</v>
      </c>
      <c r="D756" s="1" t="s">
        <v>83</v>
      </c>
      <c r="E756" s="1" t="s">
        <v>29</v>
      </c>
      <c r="F756" s="3">
        <v>0</v>
      </c>
      <c r="G756" s="3">
        <v>0</v>
      </c>
      <c r="H756" s="3">
        <v>0</v>
      </c>
      <c r="I756" s="3">
        <v>0</v>
      </c>
      <c r="J756" s="3">
        <v>0</v>
      </c>
      <c r="K756" s="3">
        <v>0</v>
      </c>
      <c r="L756" s="3">
        <v>0</v>
      </c>
      <c r="M756" s="3">
        <v>0</v>
      </c>
      <c r="N756" s="3">
        <v>0</v>
      </c>
      <c r="O756" s="2">
        <v>0</v>
      </c>
    </row>
    <row r="757" spans="1:15" x14ac:dyDescent="0.25">
      <c r="A757" s="1">
        <v>2020</v>
      </c>
      <c r="B757" s="1" t="s">
        <v>15</v>
      </c>
      <c r="C757" s="1">
        <v>101</v>
      </c>
      <c r="D757" s="1" t="s">
        <v>83</v>
      </c>
      <c r="E757" s="1" t="s">
        <v>30</v>
      </c>
      <c r="F757" s="3">
        <v>0</v>
      </c>
      <c r="G757" s="3">
        <v>0</v>
      </c>
      <c r="H757" s="3">
        <v>0</v>
      </c>
      <c r="I757" s="3">
        <v>0</v>
      </c>
      <c r="J757" s="3">
        <v>0</v>
      </c>
      <c r="K757" s="3">
        <v>0</v>
      </c>
      <c r="L757" s="3">
        <v>0</v>
      </c>
      <c r="M757" s="3">
        <v>0</v>
      </c>
      <c r="N757" s="3">
        <v>0</v>
      </c>
      <c r="O757" s="2">
        <v>0</v>
      </c>
    </row>
    <row r="758" spans="1:15" x14ac:dyDescent="0.25">
      <c r="A758" s="1">
        <v>2020</v>
      </c>
      <c r="B758" s="1" t="s">
        <v>15</v>
      </c>
      <c r="C758" s="1">
        <v>102</v>
      </c>
      <c r="D758" s="1" t="s">
        <v>84</v>
      </c>
      <c r="E758" s="1" t="s">
        <v>17</v>
      </c>
      <c r="F758" s="3">
        <v>0</v>
      </c>
      <c r="G758" s="3">
        <v>0</v>
      </c>
      <c r="H758" s="3">
        <v>0</v>
      </c>
      <c r="I758" s="3">
        <v>0</v>
      </c>
      <c r="J758" s="3">
        <v>0</v>
      </c>
      <c r="K758" s="3">
        <v>0</v>
      </c>
      <c r="L758" s="3">
        <v>0</v>
      </c>
      <c r="M758" s="3">
        <v>0</v>
      </c>
      <c r="N758" s="3">
        <v>0</v>
      </c>
      <c r="O758" s="2">
        <v>0</v>
      </c>
    </row>
    <row r="759" spans="1:15" x14ac:dyDescent="0.25">
      <c r="A759" s="1">
        <v>2020</v>
      </c>
      <c r="B759" s="1" t="s">
        <v>15</v>
      </c>
      <c r="C759" s="1">
        <v>102</v>
      </c>
      <c r="D759" s="1" t="s">
        <v>84</v>
      </c>
      <c r="E759" s="1" t="s">
        <v>18</v>
      </c>
      <c r="F759" s="3">
        <v>1093</v>
      </c>
      <c r="G759" s="3">
        <v>0</v>
      </c>
      <c r="H759" s="3">
        <v>1093</v>
      </c>
      <c r="I759" s="3">
        <v>0</v>
      </c>
      <c r="J759" s="3">
        <v>0</v>
      </c>
      <c r="K759" s="3">
        <v>36019</v>
      </c>
      <c r="L759" s="3">
        <v>1093</v>
      </c>
      <c r="M759" s="3">
        <v>36019</v>
      </c>
      <c r="N759" s="3">
        <v>37112</v>
      </c>
      <c r="O759" s="2">
        <v>7.7000000000000002E-3</v>
      </c>
    </row>
    <row r="760" spans="1:15" x14ac:dyDescent="0.25">
      <c r="A760" s="1">
        <v>2020</v>
      </c>
      <c r="B760" s="1" t="s">
        <v>15</v>
      </c>
      <c r="C760" s="1">
        <v>102</v>
      </c>
      <c r="D760" s="1" t="s">
        <v>84</v>
      </c>
      <c r="E760" s="1" t="s">
        <v>19</v>
      </c>
      <c r="F760" s="3">
        <v>35800</v>
      </c>
      <c r="G760" s="3">
        <v>0</v>
      </c>
      <c r="H760" s="3">
        <v>35800</v>
      </c>
      <c r="I760" s="3">
        <v>0</v>
      </c>
      <c r="J760" s="3">
        <v>0</v>
      </c>
      <c r="K760" s="3">
        <v>0</v>
      </c>
      <c r="L760" s="3">
        <v>35800</v>
      </c>
      <c r="M760" s="3">
        <v>0</v>
      </c>
      <c r="N760" s="3">
        <v>35800</v>
      </c>
      <c r="O760" s="2">
        <v>7.4999999999999997E-3</v>
      </c>
    </row>
    <row r="761" spans="1:15" x14ac:dyDescent="0.25">
      <c r="A761" s="1">
        <v>2020</v>
      </c>
      <c r="B761" s="1" t="s">
        <v>15</v>
      </c>
      <c r="C761" s="1">
        <v>102</v>
      </c>
      <c r="D761" s="1" t="s">
        <v>84</v>
      </c>
      <c r="E761" s="1" t="s">
        <v>20</v>
      </c>
      <c r="F761" s="3">
        <v>0</v>
      </c>
      <c r="G761" s="3">
        <v>0</v>
      </c>
      <c r="H761" s="3">
        <v>0</v>
      </c>
      <c r="I761" s="3">
        <v>0</v>
      </c>
      <c r="J761" s="3">
        <v>0</v>
      </c>
      <c r="K761" s="3">
        <v>18000</v>
      </c>
      <c r="L761" s="3">
        <v>0</v>
      </c>
      <c r="M761" s="3">
        <v>18000</v>
      </c>
      <c r="N761" s="3">
        <v>18000</v>
      </c>
      <c r="O761" s="2">
        <v>3.7000000000000002E-3</v>
      </c>
    </row>
    <row r="762" spans="1:15" x14ac:dyDescent="0.25">
      <c r="A762" s="1">
        <v>2020</v>
      </c>
      <c r="B762" s="1" t="s">
        <v>15</v>
      </c>
      <c r="C762" s="1">
        <v>102</v>
      </c>
      <c r="D762" s="1" t="s">
        <v>84</v>
      </c>
      <c r="E762" s="1" t="s">
        <v>21</v>
      </c>
      <c r="F762" s="3">
        <v>45765</v>
      </c>
      <c r="G762" s="3">
        <v>2173379</v>
      </c>
      <c r="H762" s="3">
        <v>2219144</v>
      </c>
      <c r="I762" s="3">
        <v>0</v>
      </c>
      <c r="J762" s="3">
        <v>0</v>
      </c>
      <c r="K762" s="3">
        <v>1690847</v>
      </c>
      <c r="L762" s="3">
        <v>45765</v>
      </c>
      <c r="M762" s="3">
        <v>3864226</v>
      </c>
      <c r="N762" s="3">
        <v>3909991</v>
      </c>
      <c r="O762" s="2">
        <v>0.81459999999999999</v>
      </c>
    </row>
    <row r="763" spans="1:15" x14ac:dyDescent="0.25">
      <c r="A763" s="1">
        <v>2020</v>
      </c>
      <c r="B763" s="1" t="s">
        <v>15</v>
      </c>
      <c r="C763" s="1">
        <v>102</v>
      </c>
      <c r="D763" s="1" t="s">
        <v>84</v>
      </c>
      <c r="E763" s="1" t="s">
        <v>22</v>
      </c>
      <c r="F763" s="3">
        <v>25768</v>
      </c>
      <c r="G763" s="3">
        <v>0</v>
      </c>
      <c r="H763" s="3">
        <v>25768</v>
      </c>
      <c r="I763" s="3">
        <v>0</v>
      </c>
      <c r="J763" s="3">
        <v>0</v>
      </c>
      <c r="K763" s="3">
        <v>0</v>
      </c>
      <c r="L763" s="3">
        <v>25768</v>
      </c>
      <c r="M763" s="3">
        <v>0</v>
      </c>
      <c r="N763" s="3">
        <v>25768</v>
      </c>
      <c r="O763" s="2">
        <v>5.4000000000000003E-3</v>
      </c>
    </row>
    <row r="764" spans="1:15" x14ac:dyDescent="0.25">
      <c r="A764" s="1">
        <v>2020</v>
      </c>
      <c r="B764" s="1" t="s">
        <v>15</v>
      </c>
      <c r="C764" s="1">
        <v>102</v>
      </c>
      <c r="D764" s="1" t="s">
        <v>84</v>
      </c>
      <c r="E764" s="1" t="s">
        <v>23</v>
      </c>
      <c r="F764" s="3">
        <v>2931</v>
      </c>
      <c r="G764" s="3">
        <v>280288</v>
      </c>
      <c r="H764" s="3">
        <v>283219</v>
      </c>
      <c r="I764" s="3">
        <v>0</v>
      </c>
      <c r="J764" s="3">
        <v>0</v>
      </c>
      <c r="K764" s="3">
        <v>0</v>
      </c>
      <c r="L764" s="3">
        <v>2931</v>
      </c>
      <c r="M764" s="3">
        <v>280288</v>
      </c>
      <c r="N764" s="3">
        <v>283218</v>
      </c>
      <c r="O764" s="2">
        <v>5.8999999999999997E-2</v>
      </c>
    </row>
    <row r="765" spans="1:15" x14ac:dyDescent="0.25">
      <c r="A765" s="1">
        <v>2020</v>
      </c>
      <c r="B765" s="1" t="s">
        <v>15</v>
      </c>
      <c r="C765" s="1">
        <v>102</v>
      </c>
      <c r="D765" s="1" t="s">
        <v>84</v>
      </c>
      <c r="E765" s="1" t="s">
        <v>24</v>
      </c>
      <c r="F765" s="3">
        <v>0</v>
      </c>
      <c r="G765" s="3">
        <v>0</v>
      </c>
      <c r="H765" s="3">
        <v>0</v>
      </c>
      <c r="I765" s="3">
        <v>0</v>
      </c>
      <c r="J765" s="3">
        <v>0</v>
      </c>
      <c r="K765" s="3">
        <v>0</v>
      </c>
      <c r="L765" s="3">
        <v>0</v>
      </c>
      <c r="M765" s="3">
        <v>0</v>
      </c>
      <c r="N765" s="3">
        <v>0</v>
      </c>
      <c r="O765" s="2">
        <v>0</v>
      </c>
    </row>
    <row r="766" spans="1:15" x14ac:dyDescent="0.25">
      <c r="A766" s="1">
        <v>2020</v>
      </c>
      <c r="B766" s="1" t="s">
        <v>15</v>
      </c>
      <c r="C766" s="1">
        <v>102</v>
      </c>
      <c r="D766" s="1" t="s">
        <v>84</v>
      </c>
      <c r="E766" s="1" t="s">
        <v>25</v>
      </c>
      <c r="F766" s="3">
        <v>721</v>
      </c>
      <c r="G766" s="3">
        <v>0</v>
      </c>
      <c r="H766" s="3">
        <v>721</v>
      </c>
      <c r="I766" s="3">
        <v>0</v>
      </c>
      <c r="J766" s="3">
        <v>0</v>
      </c>
      <c r="K766" s="3">
        <v>0</v>
      </c>
      <c r="L766" s="3">
        <v>721</v>
      </c>
      <c r="M766" s="3">
        <v>0</v>
      </c>
      <c r="N766" s="3">
        <v>721</v>
      </c>
      <c r="O766" s="2">
        <v>2.0000000000000001E-4</v>
      </c>
    </row>
    <row r="767" spans="1:15" x14ac:dyDescent="0.25">
      <c r="A767" s="1">
        <v>2020</v>
      </c>
      <c r="B767" s="1" t="s">
        <v>15</v>
      </c>
      <c r="C767" s="1">
        <v>102</v>
      </c>
      <c r="D767" s="1" t="s">
        <v>84</v>
      </c>
      <c r="E767" s="1" t="s">
        <v>26</v>
      </c>
      <c r="F767" s="3">
        <v>620</v>
      </c>
      <c r="G767" s="3">
        <v>0</v>
      </c>
      <c r="H767" s="3">
        <v>620</v>
      </c>
      <c r="I767" s="3">
        <v>0</v>
      </c>
      <c r="J767" s="3">
        <v>0</v>
      </c>
      <c r="K767" s="3">
        <v>0</v>
      </c>
      <c r="L767" s="3">
        <v>620</v>
      </c>
      <c r="M767" s="3">
        <v>0</v>
      </c>
      <c r="N767" s="3">
        <v>620</v>
      </c>
      <c r="O767" s="2">
        <v>1E-4</v>
      </c>
    </row>
    <row r="768" spans="1:15" x14ac:dyDescent="0.25">
      <c r="A768" s="1">
        <v>2020</v>
      </c>
      <c r="B768" s="1" t="s">
        <v>15</v>
      </c>
      <c r="C768" s="1">
        <v>102</v>
      </c>
      <c r="D768" s="1" t="s">
        <v>84</v>
      </c>
      <c r="E768" s="1" t="s">
        <v>27</v>
      </c>
      <c r="F768" s="3">
        <v>0</v>
      </c>
      <c r="G768" s="3">
        <v>0</v>
      </c>
      <c r="H768" s="3">
        <v>0</v>
      </c>
      <c r="I768" s="3">
        <v>0</v>
      </c>
      <c r="J768" s="3">
        <v>0</v>
      </c>
      <c r="K768" s="3">
        <v>198</v>
      </c>
      <c r="L768" s="3">
        <v>0</v>
      </c>
      <c r="M768" s="3">
        <v>198</v>
      </c>
      <c r="N768" s="3">
        <v>198</v>
      </c>
      <c r="O768" s="2">
        <v>0</v>
      </c>
    </row>
    <row r="769" spans="1:15" x14ac:dyDescent="0.25">
      <c r="A769" s="1">
        <v>2020</v>
      </c>
      <c r="B769" s="1" t="s">
        <v>15</v>
      </c>
      <c r="C769" s="1">
        <v>102</v>
      </c>
      <c r="D769" s="1" t="s">
        <v>84</v>
      </c>
      <c r="E769" s="1" t="s">
        <v>28</v>
      </c>
      <c r="F769" s="3">
        <v>0</v>
      </c>
      <c r="G769" s="3">
        <v>0</v>
      </c>
      <c r="H769" s="3">
        <v>0</v>
      </c>
      <c r="I769" s="3">
        <v>0</v>
      </c>
      <c r="J769" s="3">
        <v>0</v>
      </c>
      <c r="K769" s="3">
        <v>0</v>
      </c>
      <c r="L769" s="3">
        <v>0</v>
      </c>
      <c r="M769" s="3">
        <v>0</v>
      </c>
      <c r="N769" s="3">
        <v>0</v>
      </c>
      <c r="O769" s="2">
        <v>0</v>
      </c>
    </row>
    <row r="770" spans="1:15" x14ac:dyDescent="0.25">
      <c r="A770" s="1">
        <v>2020</v>
      </c>
      <c r="B770" s="1" t="s">
        <v>15</v>
      </c>
      <c r="C770" s="1">
        <v>102</v>
      </c>
      <c r="D770" s="1" t="s">
        <v>84</v>
      </c>
      <c r="E770" s="1" t="s">
        <v>29</v>
      </c>
      <c r="F770" s="3">
        <v>23</v>
      </c>
      <c r="G770" s="3">
        <v>0</v>
      </c>
      <c r="H770" s="3">
        <v>23</v>
      </c>
      <c r="I770" s="3">
        <v>0</v>
      </c>
      <c r="J770" s="3">
        <v>0</v>
      </c>
      <c r="K770" s="3">
        <v>0</v>
      </c>
      <c r="L770" s="3">
        <v>23</v>
      </c>
      <c r="M770" s="3">
        <v>0</v>
      </c>
      <c r="N770" s="3">
        <v>23</v>
      </c>
      <c r="O770" s="2">
        <v>0</v>
      </c>
    </row>
    <row r="771" spans="1:15" x14ac:dyDescent="0.25">
      <c r="A771" s="1">
        <v>2020</v>
      </c>
      <c r="B771" s="1" t="s">
        <v>15</v>
      </c>
      <c r="C771" s="1">
        <v>102</v>
      </c>
      <c r="D771" s="1" t="s">
        <v>84</v>
      </c>
      <c r="E771" s="1" t="s">
        <v>30</v>
      </c>
      <c r="F771" s="3">
        <v>0</v>
      </c>
      <c r="G771" s="3">
        <v>0</v>
      </c>
      <c r="H771" s="3">
        <v>0</v>
      </c>
      <c r="I771" s="3">
        <v>0</v>
      </c>
      <c r="J771" s="3">
        <v>0</v>
      </c>
      <c r="K771" s="3">
        <v>488871</v>
      </c>
      <c r="L771" s="3">
        <v>0</v>
      </c>
      <c r="M771" s="3">
        <v>488871</v>
      </c>
      <c r="N771" s="3">
        <v>488871</v>
      </c>
      <c r="O771" s="2">
        <v>0.1018</v>
      </c>
    </row>
    <row r="772" spans="1:15" x14ac:dyDescent="0.25">
      <c r="A772" s="1">
        <v>2020</v>
      </c>
      <c r="B772" s="1" t="s">
        <v>15</v>
      </c>
      <c r="C772" s="1">
        <v>103</v>
      </c>
      <c r="D772" s="1" t="s">
        <v>85</v>
      </c>
      <c r="E772" s="1" t="s">
        <v>17</v>
      </c>
      <c r="F772" s="3">
        <v>0</v>
      </c>
      <c r="G772" s="3">
        <v>0</v>
      </c>
      <c r="H772" s="3">
        <v>0</v>
      </c>
      <c r="I772" s="3">
        <v>0</v>
      </c>
      <c r="J772" s="3">
        <v>0</v>
      </c>
      <c r="K772" s="3">
        <v>0</v>
      </c>
      <c r="L772" s="3">
        <v>0</v>
      </c>
      <c r="M772" s="3">
        <v>0</v>
      </c>
      <c r="N772" s="3">
        <v>0</v>
      </c>
      <c r="O772" s="2">
        <v>0</v>
      </c>
    </row>
    <row r="773" spans="1:15" x14ac:dyDescent="0.25">
      <c r="A773" s="1">
        <v>2020</v>
      </c>
      <c r="B773" s="1" t="s">
        <v>15</v>
      </c>
      <c r="C773" s="1">
        <v>103</v>
      </c>
      <c r="D773" s="1" t="s">
        <v>85</v>
      </c>
      <c r="E773" s="1" t="s">
        <v>18</v>
      </c>
      <c r="F773" s="3">
        <v>42</v>
      </c>
      <c r="G773" s="3">
        <v>0</v>
      </c>
      <c r="H773" s="3">
        <v>42</v>
      </c>
      <c r="I773" s="3">
        <v>0</v>
      </c>
      <c r="J773" s="3">
        <v>0</v>
      </c>
      <c r="K773" s="3">
        <v>0</v>
      </c>
      <c r="L773" s="3">
        <v>42</v>
      </c>
      <c r="M773" s="3">
        <v>0</v>
      </c>
      <c r="N773" s="3">
        <v>42</v>
      </c>
      <c r="O773" s="2">
        <v>4.0000000000000002E-4</v>
      </c>
    </row>
    <row r="774" spans="1:15" x14ac:dyDescent="0.25">
      <c r="A774" s="1">
        <v>2020</v>
      </c>
      <c r="B774" s="1" t="s">
        <v>15</v>
      </c>
      <c r="C774" s="1">
        <v>103</v>
      </c>
      <c r="D774" s="1" t="s">
        <v>85</v>
      </c>
      <c r="E774" s="1" t="s">
        <v>19</v>
      </c>
      <c r="F774" s="3">
        <v>1365</v>
      </c>
      <c r="G774" s="3">
        <v>0</v>
      </c>
      <c r="H774" s="3">
        <v>1365</v>
      </c>
      <c r="I774" s="3">
        <v>0</v>
      </c>
      <c r="J774" s="3">
        <v>0</v>
      </c>
      <c r="K774" s="3">
        <v>0</v>
      </c>
      <c r="L774" s="3">
        <v>1365</v>
      </c>
      <c r="M774" s="3">
        <v>0</v>
      </c>
      <c r="N774" s="3">
        <v>1365</v>
      </c>
      <c r="O774" s="2">
        <v>1.3899999999999999E-2</v>
      </c>
    </row>
    <row r="775" spans="1:15" x14ac:dyDescent="0.25">
      <c r="A775" s="1">
        <v>2020</v>
      </c>
      <c r="B775" s="1" t="s">
        <v>15</v>
      </c>
      <c r="C775" s="1">
        <v>103</v>
      </c>
      <c r="D775" s="1" t="s">
        <v>85</v>
      </c>
      <c r="E775" s="1" t="s">
        <v>20</v>
      </c>
      <c r="F775" s="3">
        <v>0</v>
      </c>
      <c r="G775" s="3">
        <v>0</v>
      </c>
      <c r="H775" s="3">
        <v>0</v>
      </c>
      <c r="I775" s="3">
        <v>0</v>
      </c>
      <c r="J775" s="3">
        <v>0</v>
      </c>
      <c r="K775" s="3">
        <v>0</v>
      </c>
      <c r="L775" s="3">
        <v>0</v>
      </c>
      <c r="M775" s="3">
        <v>0</v>
      </c>
      <c r="N775" s="3">
        <v>0</v>
      </c>
      <c r="O775" s="2">
        <v>0</v>
      </c>
    </row>
    <row r="776" spans="1:15" x14ac:dyDescent="0.25">
      <c r="A776" s="1">
        <v>2020</v>
      </c>
      <c r="B776" s="1" t="s">
        <v>15</v>
      </c>
      <c r="C776" s="1">
        <v>103</v>
      </c>
      <c r="D776" s="1" t="s">
        <v>85</v>
      </c>
      <c r="E776" s="1" t="s">
        <v>21</v>
      </c>
      <c r="F776" s="3">
        <v>1744</v>
      </c>
      <c r="G776" s="3">
        <v>82838</v>
      </c>
      <c r="H776" s="3">
        <v>84582</v>
      </c>
      <c r="I776" s="3">
        <v>0</v>
      </c>
      <c r="J776" s="3">
        <v>0</v>
      </c>
      <c r="K776" s="3">
        <v>0</v>
      </c>
      <c r="L776" s="3">
        <v>1744</v>
      </c>
      <c r="M776" s="3">
        <v>82838</v>
      </c>
      <c r="N776" s="3">
        <v>84583</v>
      </c>
      <c r="O776" s="2">
        <v>0.86480000000000001</v>
      </c>
    </row>
    <row r="777" spans="1:15" x14ac:dyDescent="0.25">
      <c r="A777" s="1">
        <v>2020</v>
      </c>
      <c r="B777" s="1" t="s">
        <v>15</v>
      </c>
      <c r="C777" s="1">
        <v>103</v>
      </c>
      <c r="D777" s="1" t="s">
        <v>85</v>
      </c>
      <c r="E777" s="1" t="s">
        <v>22</v>
      </c>
      <c r="F777" s="3">
        <v>982</v>
      </c>
      <c r="G777" s="3">
        <v>0</v>
      </c>
      <c r="H777" s="3">
        <v>982</v>
      </c>
      <c r="I777" s="3">
        <v>0</v>
      </c>
      <c r="J777" s="3">
        <v>0</v>
      </c>
      <c r="K777" s="3">
        <v>0</v>
      </c>
      <c r="L777" s="3">
        <v>982</v>
      </c>
      <c r="M777" s="3">
        <v>0</v>
      </c>
      <c r="N777" s="3">
        <v>982</v>
      </c>
      <c r="O777" s="2">
        <v>0.01</v>
      </c>
    </row>
    <row r="778" spans="1:15" x14ac:dyDescent="0.25">
      <c r="A778" s="1">
        <v>2020</v>
      </c>
      <c r="B778" s="1" t="s">
        <v>15</v>
      </c>
      <c r="C778" s="1">
        <v>103</v>
      </c>
      <c r="D778" s="1" t="s">
        <v>85</v>
      </c>
      <c r="E778" s="1" t="s">
        <v>23</v>
      </c>
      <c r="F778" s="3">
        <v>112</v>
      </c>
      <c r="G778" s="3">
        <v>10683</v>
      </c>
      <c r="H778" s="3">
        <v>10795</v>
      </c>
      <c r="I778" s="3">
        <v>0</v>
      </c>
      <c r="J778" s="3">
        <v>0</v>
      </c>
      <c r="K778" s="3">
        <v>0</v>
      </c>
      <c r="L778" s="3">
        <v>112</v>
      </c>
      <c r="M778" s="3">
        <v>10683</v>
      </c>
      <c r="N778" s="3">
        <v>10795</v>
      </c>
      <c r="O778" s="2">
        <v>0.1104</v>
      </c>
    </row>
    <row r="779" spans="1:15" x14ac:dyDescent="0.25">
      <c r="A779" s="1">
        <v>2020</v>
      </c>
      <c r="B779" s="1" t="s">
        <v>15</v>
      </c>
      <c r="C779" s="1">
        <v>103</v>
      </c>
      <c r="D779" s="1" t="s">
        <v>85</v>
      </c>
      <c r="E779" s="1" t="s">
        <v>24</v>
      </c>
      <c r="F779" s="3">
        <v>0</v>
      </c>
      <c r="G779" s="3">
        <v>0</v>
      </c>
      <c r="H779" s="3">
        <v>0</v>
      </c>
      <c r="I779" s="3">
        <v>0</v>
      </c>
      <c r="J779" s="3">
        <v>0</v>
      </c>
      <c r="K779" s="3">
        <v>0</v>
      </c>
      <c r="L779" s="3">
        <v>0</v>
      </c>
      <c r="M779" s="3">
        <v>0</v>
      </c>
      <c r="N779" s="3">
        <v>0</v>
      </c>
      <c r="O779" s="2">
        <v>0</v>
      </c>
    </row>
    <row r="780" spans="1:15" x14ac:dyDescent="0.25">
      <c r="A780" s="1">
        <v>2020</v>
      </c>
      <c r="B780" s="1" t="s">
        <v>15</v>
      </c>
      <c r="C780" s="1">
        <v>103</v>
      </c>
      <c r="D780" s="1" t="s">
        <v>85</v>
      </c>
      <c r="E780" s="1" t="s">
        <v>25</v>
      </c>
      <c r="F780" s="3">
        <v>27</v>
      </c>
      <c r="G780" s="3">
        <v>0</v>
      </c>
      <c r="H780" s="3">
        <v>27</v>
      </c>
      <c r="I780" s="3">
        <v>0</v>
      </c>
      <c r="J780" s="3">
        <v>0</v>
      </c>
      <c r="K780" s="3">
        <v>0</v>
      </c>
      <c r="L780" s="3">
        <v>27</v>
      </c>
      <c r="M780" s="3">
        <v>0</v>
      </c>
      <c r="N780" s="3">
        <v>27</v>
      </c>
      <c r="O780" s="2">
        <v>2.9999999999999997E-4</v>
      </c>
    </row>
    <row r="781" spans="1:15" x14ac:dyDescent="0.25">
      <c r="A781" s="1">
        <v>2020</v>
      </c>
      <c r="B781" s="1" t="s">
        <v>15</v>
      </c>
      <c r="C781" s="1">
        <v>103</v>
      </c>
      <c r="D781" s="1" t="s">
        <v>85</v>
      </c>
      <c r="E781" s="1" t="s">
        <v>26</v>
      </c>
      <c r="F781" s="3">
        <v>24</v>
      </c>
      <c r="G781" s="3">
        <v>0</v>
      </c>
      <c r="H781" s="3">
        <v>24</v>
      </c>
      <c r="I781" s="3">
        <v>0</v>
      </c>
      <c r="J781" s="3">
        <v>0</v>
      </c>
      <c r="K781" s="3">
        <v>0</v>
      </c>
      <c r="L781" s="3">
        <v>24</v>
      </c>
      <c r="M781" s="3">
        <v>0</v>
      </c>
      <c r="N781" s="3">
        <v>24</v>
      </c>
      <c r="O781" s="2">
        <v>2.0000000000000001E-4</v>
      </c>
    </row>
    <row r="782" spans="1:15" x14ac:dyDescent="0.25">
      <c r="A782" s="1">
        <v>2020</v>
      </c>
      <c r="B782" s="1" t="s">
        <v>15</v>
      </c>
      <c r="C782" s="1">
        <v>103</v>
      </c>
      <c r="D782" s="1" t="s">
        <v>85</v>
      </c>
      <c r="E782" s="1" t="s">
        <v>27</v>
      </c>
      <c r="F782" s="3">
        <v>0</v>
      </c>
      <c r="G782" s="3">
        <v>0</v>
      </c>
      <c r="H782" s="3">
        <v>0</v>
      </c>
      <c r="I782" s="3">
        <v>0</v>
      </c>
      <c r="J782" s="3">
        <v>0</v>
      </c>
      <c r="K782" s="3">
        <v>0</v>
      </c>
      <c r="L782" s="3">
        <v>0</v>
      </c>
      <c r="M782" s="3">
        <v>0</v>
      </c>
      <c r="N782" s="3">
        <v>0</v>
      </c>
      <c r="O782" s="2">
        <v>0</v>
      </c>
    </row>
    <row r="783" spans="1:15" x14ac:dyDescent="0.25">
      <c r="A783" s="1">
        <v>2020</v>
      </c>
      <c r="B783" s="1" t="s">
        <v>15</v>
      </c>
      <c r="C783" s="1">
        <v>103</v>
      </c>
      <c r="D783" s="1" t="s">
        <v>85</v>
      </c>
      <c r="E783" s="1" t="s">
        <v>28</v>
      </c>
      <c r="F783" s="3">
        <v>0</v>
      </c>
      <c r="G783" s="3">
        <v>0</v>
      </c>
      <c r="H783" s="3">
        <v>0</v>
      </c>
      <c r="I783" s="3">
        <v>0</v>
      </c>
      <c r="J783" s="3">
        <v>0</v>
      </c>
      <c r="K783" s="3">
        <v>0</v>
      </c>
      <c r="L783" s="3">
        <v>0</v>
      </c>
      <c r="M783" s="3">
        <v>0</v>
      </c>
      <c r="N783" s="3">
        <v>0</v>
      </c>
      <c r="O783" s="2">
        <v>0</v>
      </c>
    </row>
    <row r="784" spans="1:15" x14ac:dyDescent="0.25">
      <c r="A784" s="1">
        <v>2020</v>
      </c>
      <c r="B784" s="1" t="s">
        <v>15</v>
      </c>
      <c r="C784" s="1">
        <v>103</v>
      </c>
      <c r="D784" s="1" t="s">
        <v>85</v>
      </c>
      <c r="E784" s="1" t="s">
        <v>29</v>
      </c>
      <c r="F784" s="3">
        <v>1</v>
      </c>
      <c r="G784" s="3">
        <v>0</v>
      </c>
      <c r="H784" s="3">
        <v>1</v>
      </c>
      <c r="I784" s="3">
        <v>0</v>
      </c>
      <c r="J784" s="3">
        <v>0</v>
      </c>
      <c r="K784" s="3">
        <v>0</v>
      </c>
      <c r="L784" s="3">
        <v>1</v>
      </c>
      <c r="M784" s="3">
        <v>0</v>
      </c>
      <c r="N784" s="3">
        <v>1</v>
      </c>
      <c r="O784" s="2">
        <v>0</v>
      </c>
    </row>
    <row r="785" spans="1:15" x14ac:dyDescent="0.25">
      <c r="A785" s="1">
        <v>2020</v>
      </c>
      <c r="B785" s="1" t="s">
        <v>15</v>
      </c>
      <c r="C785" s="1">
        <v>103</v>
      </c>
      <c r="D785" s="1" t="s">
        <v>85</v>
      </c>
      <c r="E785" s="1" t="s">
        <v>30</v>
      </c>
      <c r="F785" s="3">
        <v>0</v>
      </c>
      <c r="G785" s="3">
        <v>0</v>
      </c>
      <c r="H785" s="3">
        <v>0</v>
      </c>
      <c r="I785" s="3">
        <v>0</v>
      </c>
      <c r="J785" s="3">
        <v>0</v>
      </c>
      <c r="K785" s="3">
        <v>0</v>
      </c>
      <c r="L785" s="3">
        <v>0</v>
      </c>
      <c r="M785" s="3">
        <v>0</v>
      </c>
      <c r="N785" s="3">
        <v>0</v>
      </c>
      <c r="O785" s="2">
        <v>0</v>
      </c>
    </row>
    <row r="786" spans="1:15" x14ac:dyDescent="0.25">
      <c r="A786" s="1">
        <v>2020</v>
      </c>
      <c r="B786" s="1" t="s">
        <v>15</v>
      </c>
      <c r="C786" s="1">
        <v>106</v>
      </c>
      <c r="D786" s="1" t="s">
        <v>86</v>
      </c>
      <c r="E786" s="1" t="s">
        <v>17</v>
      </c>
      <c r="F786" s="3">
        <v>0</v>
      </c>
      <c r="G786" s="3">
        <v>0</v>
      </c>
      <c r="H786" s="3">
        <v>0</v>
      </c>
      <c r="I786" s="3">
        <v>0</v>
      </c>
      <c r="J786" s="3">
        <v>0</v>
      </c>
      <c r="K786" s="3">
        <v>0</v>
      </c>
      <c r="L786" s="3">
        <v>0</v>
      </c>
      <c r="M786" s="3">
        <v>0</v>
      </c>
      <c r="N786" s="3">
        <v>0</v>
      </c>
      <c r="O786" s="2">
        <v>0</v>
      </c>
    </row>
    <row r="787" spans="1:15" x14ac:dyDescent="0.25">
      <c r="A787" s="1">
        <v>2020</v>
      </c>
      <c r="B787" s="1" t="s">
        <v>15</v>
      </c>
      <c r="C787" s="1">
        <v>106</v>
      </c>
      <c r="D787" s="1" t="s">
        <v>86</v>
      </c>
      <c r="E787" s="1" t="s">
        <v>18</v>
      </c>
      <c r="F787" s="3">
        <v>93</v>
      </c>
      <c r="G787" s="3">
        <v>0</v>
      </c>
      <c r="H787" s="3">
        <v>93</v>
      </c>
      <c r="I787" s="3">
        <v>0</v>
      </c>
      <c r="J787" s="3">
        <v>113</v>
      </c>
      <c r="K787" s="3">
        <v>0</v>
      </c>
      <c r="L787" s="3">
        <v>206</v>
      </c>
      <c r="M787" s="3">
        <v>0</v>
      </c>
      <c r="N787" s="3">
        <v>206</v>
      </c>
      <c r="O787" s="2">
        <v>8.9999999999999998E-4</v>
      </c>
    </row>
    <row r="788" spans="1:15" x14ac:dyDescent="0.25">
      <c r="A788" s="1">
        <v>2020</v>
      </c>
      <c r="B788" s="1" t="s">
        <v>15</v>
      </c>
      <c r="C788" s="1">
        <v>106</v>
      </c>
      <c r="D788" s="1" t="s">
        <v>86</v>
      </c>
      <c r="E788" s="1" t="s">
        <v>19</v>
      </c>
      <c r="F788" s="3">
        <v>3036</v>
      </c>
      <c r="G788" s="3">
        <v>0</v>
      </c>
      <c r="H788" s="3">
        <v>3036</v>
      </c>
      <c r="I788" s="3">
        <v>0</v>
      </c>
      <c r="J788" s="3">
        <v>3711</v>
      </c>
      <c r="K788" s="3">
        <v>0</v>
      </c>
      <c r="L788" s="3">
        <v>6748</v>
      </c>
      <c r="M788" s="3">
        <v>0</v>
      </c>
      <c r="N788" s="3">
        <v>6748</v>
      </c>
      <c r="O788" s="2">
        <v>2.9399999999999999E-2</v>
      </c>
    </row>
    <row r="789" spans="1:15" x14ac:dyDescent="0.25">
      <c r="A789" s="1">
        <v>2020</v>
      </c>
      <c r="B789" s="1" t="s">
        <v>15</v>
      </c>
      <c r="C789" s="1">
        <v>106</v>
      </c>
      <c r="D789" s="1" t="s">
        <v>86</v>
      </c>
      <c r="E789" s="1" t="s">
        <v>20</v>
      </c>
      <c r="F789" s="3">
        <v>0</v>
      </c>
      <c r="G789" s="3">
        <v>0</v>
      </c>
      <c r="H789" s="3">
        <v>0</v>
      </c>
      <c r="I789" s="3">
        <v>0</v>
      </c>
      <c r="J789" s="3">
        <v>0</v>
      </c>
      <c r="K789" s="3">
        <v>0</v>
      </c>
      <c r="L789" s="3">
        <v>0</v>
      </c>
      <c r="M789" s="3">
        <v>0</v>
      </c>
      <c r="N789" s="3">
        <v>0</v>
      </c>
      <c r="O789" s="2">
        <v>0</v>
      </c>
    </row>
    <row r="790" spans="1:15" x14ac:dyDescent="0.25">
      <c r="A790" s="1">
        <v>2020</v>
      </c>
      <c r="B790" s="1" t="s">
        <v>15</v>
      </c>
      <c r="C790" s="1">
        <v>106</v>
      </c>
      <c r="D790" s="1" t="s">
        <v>86</v>
      </c>
      <c r="E790" s="1" t="s">
        <v>21</v>
      </c>
      <c r="F790" s="3">
        <v>3881</v>
      </c>
      <c r="G790" s="3">
        <v>184322</v>
      </c>
      <c r="H790" s="3">
        <v>188203</v>
      </c>
      <c r="I790" s="3">
        <v>0</v>
      </c>
      <c r="J790" s="3">
        <v>4745</v>
      </c>
      <c r="K790" s="3">
        <v>0</v>
      </c>
      <c r="L790" s="3">
        <v>8626</v>
      </c>
      <c r="M790" s="3">
        <v>184322</v>
      </c>
      <c r="N790" s="3">
        <v>192948</v>
      </c>
      <c r="O790" s="2">
        <v>0.84130000000000005</v>
      </c>
    </row>
    <row r="791" spans="1:15" x14ac:dyDescent="0.25">
      <c r="A791" s="1">
        <v>2020</v>
      </c>
      <c r="B791" s="1" t="s">
        <v>15</v>
      </c>
      <c r="C791" s="1">
        <v>106</v>
      </c>
      <c r="D791" s="1" t="s">
        <v>86</v>
      </c>
      <c r="E791" s="1" t="s">
        <v>22</v>
      </c>
      <c r="F791" s="3">
        <v>2185</v>
      </c>
      <c r="G791" s="3">
        <v>0</v>
      </c>
      <c r="H791" s="3">
        <v>2185</v>
      </c>
      <c r="I791" s="3">
        <v>0</v>
      </c>
      <c r="J791" s="3">
        <v>2671</v>
      </c>
      <c r="K791" s="3">
        <v>0</v>
      </c>
      <c r="L791" s="3">
        <v>4857</v>
      </c>
      <c r="M791" s="3">
        <v>0</v>
      </c>
      <c r="N791" s="3">
        <v>4857</v>
      </c>
      <c r="O791" s="2">
        <v>2.12E-2</v>
      </c>
    </row>
    <row r="792" spans="1:15" x14ac:dyDescent="0.25">
      <c r="A792" s="1">
        <v>2020</v>
      </c>
      <c r="B792" s="1" t="s">
        <v>15</v>
      </c>
      <c r="C792" s="1">
        <v>106</v>
      </c>
      <c r="D792" s="1" t="s">
        <v>86</v>
      </c>
      <c r="E792" s="1" t="s">
        <v>23</v>
      </c>
      <c r="F792" s="3">
        <v>249</v>
      </c>
      <c r="G792" s="3">
        <v>23771</v>
      </c>
      <c r="H792" s="3">
        <v>24020</v>
      </c>
      <c r="I792" s="3">
        <v>0</v>
      </c>
      <c r="J792" s="3">
        <v>304</v>
      </c>
      <c r="K792" s="3">
        <v>0</v>
      </c>
      <c r="L792" s="3">
        <v>552</v>
      </c>
      <c r="M792" s="3">
        <v>23771</v>
      </c>
      <c r="N792" s="3">
        <v>24323</v>
      </c>
      <c r="O792" s="2">
        <v>0.1061</v>
      </c>
    </row>
    <row r="793" spans="1:15" x14ac:dyDescent="0.25">
      <c r="A793" s="1">
        <v>2020</v>
      </c>
      <c r="B793" s="1" t="s">
        <v>15</v>
      </c>
      <c r="C793" s="1">
        <v>106</v>
      </c>
      <c r="D793" s="1" t="s">
        <v>86</v>
      </c>
      <c r="E793" s="1" t="s">
        <v>24</v>
      </c>
      <c r="F793" s="3">
        <v>0</v>
      </c>
      <c r="G793" s="3">
        <v>0</v>
      </c>
      <c r="H793" s="3">
        <v>0</v>
      </c>
      <c r="I793" s="3">
        <v>0</v>
      </c>
      <c r="J793" s="3">
        <v>0</v>
      </c>
      <c r="K793" s="3">
        <v>0</v>
      </c>
      <c r="L793" s="3">
        <v>0</v>
      </c>
      <c r="M793" s="3">
        <v>0</v>
      </c>
      <c r="N793" s="3">
        <v>0</v>
      </c>
      <c r="O793" s="2">
        <v>0</v>
      </c>
    </row>
    <row r="794" spans="1:15" x14ac:dyDescent="0.25">
      <c r="A794" s="1">
        <v>2020</v>
      </c>
      <c r="B794" s="1" t="s">
        <v>15</v>
      </c>
      <c r="C794" s="1">
        <v>106</v>
      </c>
      <c r="D794" s="1" t="s">
        <v>86</v>
      </c>
      <c r="E794" s="1" t="s">
        <v>25</v>
      </c>
      <c r="F794" s="3">
        <v>61</v>
      </c>
      <c r="G794" s="3">
        <v>0</v>
      </c>
      <c r="H794" s="3">
        <v>61</v>
      </c>
      <c r="I794" s="3">
        <v>0</v>
      </c>
      <c r="J794" s="3">
        <v>75</v>
      </c>
      <c r="K794" s="3">
        <v>0</v>
      </c>
      <c r="L794" s="3">
        <v>136</v>
      </c>
      <c r="M794" s="3">
        <v>0</v>
      </c>
      <c r="N794" s="3">
        <v>136</v>
      </c>
      <c r="O794" s="2">
        <v>5.9999999999999995E-4</v>
      </c>
    </row>
    <row r="795" spans="1:15" x14ac:dyDescent="0.25">
      <c r="A795" s="1">
        <v>2020</v>
      </c>
      <c r="B795" s="1" t="s">
        <v>15</v>
      </c>
      <c r="C795" s="1">
        <v>106</v>
      </c>
      <c r="D795" s="1" t="s">
        <v>86</v>
      </c>
      <c r="E795" s="1" t="s">
        <v>26</v>
      </c>
      <c r="F795" s="3">
        <v>53</v>
      </c>
      <c r="G795" s="3">
        <v>0</v>
      </c>
      <c r="H795" s="3">
        <v>53</v>
      </c>
      <c r="I795" s="3">
        <v>0</v>
      </c>
      <c r="J795" s="3">
        <v>64</v>
      </c>
      <c r="K795" s="3">
        <v>0</v>
      </c>
      <c r="L795" s="3">
        <v>117</v>
      </c>
      <c r="M795" s="3">
        <v>0</v>
      </c>
      <c r="N795" s="3">
        <v>117</v>
      </c>
      <c r="O795" s="2">
        <v>5.0000000000000001E-4</v>
      </c>
    </row>
    <row r="796" spans="1:15" x14ac:dyDescent="0.25">
      <c r="A796" s="1">
        <v>2020</v>
      </c>
      <c r="B796" s="1" t="s">
        <v>15</v>
      </c>
      <c r="C796" s="1">
        <v>106</v>
      </c>
      <c r="D796" s="1" t="s">
        <v>86</v>
      </c>
      <c r="E796" s="1" t="s">
        <v>27</v>
      </c>
      <c r="F796" s="3">
        <v>0</v>
      </c>
      <c r="G796" s="3">
        <v>0</v>
      </c>
      <c r="H796" s="3">
        <v>0</v>
      </c>
      <c r="I796" s="3">
        <v>0</v>
      </c>
      <c r="J796" s="3">
        <v>0</v>
      </c>
      <c r="K796" s="3">
        <v>0</v>
      </c>
      <c r="L796" s="3">
        <v>0</v>
      </c>
      <c r="M796" s="3">
        <v>0</v>
      </c>
      <c r="N796" s="3">
        <v>0</v>
      </c>
      <c r="O796" s="2">
        <v>0</v>
      </c>
    </row>
    <row r="797" spans="1:15" x14ac:dyDescent="0.25">
      <c r="A797" s="1">
        <v>2020</v>
      </c>
      <c r="B797" s="1" t="s">
        <v>15</v>
      </c>
      <c r="C797" s="1">
        <v>106</v>
      </c>
      <c r="D797" s="1" t="s">
        <v>86</v>
      </c>
      <c r="E797" s="1" t="s">
        <v>28</v>
      </c>
      <c r="F797" s="3">
        <v>0</v>
      </c>
      <c r="G797" s="3">
        <v>0</v>
      </c>
      <c r="H797" s="3">
        <v>0</v>
      </c>
      <c r="I797" s="3">
        <v>0</v>
      </c>
      <c r="J797" s="3">
        <v>0</v>
      </c>
      <c r="K797" s="3">
        <v>0</v>
      </c>
      <c r="L797" s="3">
        <v>0</v>
      </c>
      <c r="M797" s="3">
        <v>0</v>
      </c>
      <c r="N797" s="3">
        <v>0</v>
      </c>
      <c r="O797" s="2">
        <v>0</v>
      </c>
    </row>
    <row r="798" spans="1:15" x14ac:dyDescent="0.25">
      <c r="A798" s="1">
        <v>2020</v>
      </c>
      <c r="B798" s="1" t="s">
        <v>15</v>
      </c>
      <c r="C798" s="1">
        <v>106</v>
      </c>
      <c r="D798" s="1" t="s">
        <v>86</v>
      </c>
      <c r="E798" s="1" t="s">
        <v>29</v>
      </c>
      <c r="F798" s="3">
        <v>2</v>
      </c>
      <c r="G798" s="3">
        <v>0</v>
      </c>
      <c r="H798" s="3">
        <v>2</v>
      </c>
      <c r="I798" s="3">
        <v>0</v>
      </c>
      <c r="J798" s="3">
        <v>2</v>
      </c>
      <c r="K798" s="3">
        <v>0</v>
      </c>
      <c r="L798" s="3">
        <v>4</v>
      </c>
      <c r="M798" s="3">
        <v>0</v>
      </c>
      <c r="N798" s="3">
        <v>4</v>
      </c>
      <c r="O798" s="2">
        <v>0</v>
      </c>
    </row>
    <row r="799" spans="1:15" x14ac:dyDescent="0.25">
      <c r="A799" s="1">
        <v>2020</v>
      </c>
      <c r="B799" s="1" t="s">
        <v>15</v>
      </c>
      <c r="C799" s="1">
        <v>106</v>
      </c>
      <c r="D799" s="1" t="s">
        <v>86</v>
      </c>
      <c r="E799" s="1" t="s">
        <v>30</v>
      </c>
      <c r="F799" s="3">
        <v>0</v>
      </c>
      <c r="G799" s="3">
        <v>0</v>
      </c>
      <c r="H799" s="3">
        <v>0</v>
      </c>
      <c r="I799" s="3">
        <v>0</v>
      </c>
      <c r="J799" s="3">
        <v>0</v>
      </c>
      <c r="K799" s="3">
        <v>0</v>
      </c>
      <c r="L799" s="3">
        <v>0</v>
      </c>
      <c r="M799" s="3">
        <v>0</v>
      </c>
      <c r="N799" s="3">
        <v>0</v>
      </c>
      <c r="O799" s="2">
        <v>0</v>
      </c>
    </row>
    <row r="800" spans="1:15" x14ac:dyDescent="0.25">
      <c r="A800" s="1">
        <v>2020</v>
      </c>
      <c r="B800" s="1" t="s">
        <v>15</v>
      </c>
      <c r="C800" s="1">
        <v>109</v>
      </c>
      <c r="D800" s="1" t="s">
        <v>87</v>
      </c>
      <c r="E800" s="1" t="s">
        <v>17</v>
      </c>
      <c r="F800" s="3">
        <v>0</v>
      </c>
      <c r="G800" s="3">
        <v>0</v>
      </c>
      <c r="H800" s="3">
        <v>0</v>
      </c>
      <c r="I800" s="3">
        <v>0</v>
      </c>
      <c r="J800" s="3">
        <v>0</v>
      </c>
      <c r="K800" s="3">
        <v>0</v>
      </c>
      <c r="L800" s="3">
        <v>0</v>
      </c>
      <c r="M800" s="3">
        <v>0</v>
      </c>
      <c r="N800" s="3">
        <v>0</v>
      </c>
      <c r="O800" s="2">
        <v>0</v>
      </c>
    </row>
    <row r="801" spans="1:15" x14ac:dyDescent="0.25">
      <c r="A801" s="1">
        <v>2020</v>
      </c>
      <c r="B801" s="1" t="s">
        <v>15</v>
      </c>
      <c r="C801" s="1">
        <v>109</v>
      </c>
      <c r="D801" s="1" t="s">
        <v>87</v>
      </c>
      <c r="E801" s="1" t="s">
        <v>18</v>
      </c>
      <c r="F801" s="3">
        <v>0</v>
      </c>
      <c r="G801" s="3">
        <v>0</v>
      </c>
      <c r="H801" s="3">
        <v>0</v>
      </c>
      <c r="I801" s="3">
        <v>0</v>
      </c>
      <c r="J801" s="3">
        <v>2778</v>
      </c>
      <c r="K801" s="3">
        <v>302861</v>
      </c>
      <c r="L801" s="3">
        <v>2778</v>
      </c>
      <c r="M801" s="3">
        <v>302861</v>
      </c>
      <c r="N801" s="3">
        <v>305639</v>
      </c>
      <c r="O801" s="2">
        <v>5.2600000000000001E-2</v>
      </c>
    </row>
    <row r="802" spans="1:15" x14ac:dyDescent="0.25">
      <c r="A802" s="1">
        <v>2020</v>
      </c>
      <c r="B802" s="1" t="s">
        <v>15</v>
      </c>
      <c r="C802" s="1">
        <v>109</v>
      </c>
      <c r="D802" s="1" t="s">
        <v>87</v>
      </c>
      <c r="E802" s="1" t="s">
        <v>19</v>
      </c>
      <c r="F802" s="3">
        <v>0</v>
      </c>
      <c r="G802" s="3">
        <v>0</v>
      </c>
      <c r="H802" s="3">
        <v>0</v>
      </c>
      <c r="I802" s="3">
        <v>0</v>
      </c>
      <c r="J802" s="3">
        <v>90958</v>
      </c>
      <c r="K802" s="3">
        <v>756088</v>
      </c>
      <c r="L802" s="3">
        <v>90958</v>
      </c>
      <c r="M802" s="3">
        <v>756088</v>
      </c>
      <c r="N802" s="3">
        <v>847046</v>
      </c>
      <c r="O802" s="2">
        <v>0.1457</v>
      </c>
    </row>
    <row r="803" spans="1:15" x14ac:dyDescent="0.25">
      <c r="A803" s="1">
        <v>2020</v>
      </c>
      <c r="B803" s="1" t="s">
        <v>15</v>
      </c>
      <c r="C803" s="1">
        <v>109</v>
      </c>
      <c r="D803" s="1" t="s">
        <v>87</v>
      </c>
      <c r="E803" s="1" t="s">
        <v>20</v>
      </c>
      <c r="F803" s="3">
        <v>0</v>
      </c>
      <c r="G803" s="3">
        <v>0</v>
      </c>
      <c r="H803" s="3">
        <v>0</v>
      </c>
      <c r="I803" s="3">
        <v>0</v>
      </c>
      <c r="J803" s="3">
        <v>0</v>
      </c>
      <c r="K803" s="3">
        <v>0</v>
      </c>
      <c r="L803" s="3">
        <v>0</v>
      </c>
      <c r="M803" s="3">
        <v>0</v>
      </c>
      <c r="N803" s="3">
        <v>0</v>
      </c>
      <c r="O803" s="2">
        <v>0</v>
      </c>
    </row>
    <row r="804" spans="1:15" x14ac:dyDescent="0.25">
      <c r="A804" s="1">
        <v>2020</v>
      </c>
      <c r="B804" s="1" t="s">
        <v>15</v>
      </c>
      <c r="C804" s="1">
        <v>109</v>
      </c>
      <c r="D804" s="1" t="s">
        <v>87</v>
      </c>
      <c r="E804" s="1" t="s">
        <v>21</v>
      </c>
      <c r="F804" s="3">
        <v>0</v>
      </c>
      <c r="G804" s="3">
        <v>0</v>
      </c>
      <c r="H804" s="3">
        <v>0</v>
      </c>
      <c r="I804" s="3">
        <v>0</v>
      </c>
      <c r="J804" s="3">
        <v>116276</v>
      </c>
      <c r="K804" s="3">
        <v>1968825</v>
      </c>
      <c r="L804" s="3">
        <v>116276</v>
      </c>
      <c r="M804" s="3">
        <v>1968825</v>
      </c>
      <c r="N804" s="3">
        <v>2085101</v>
      </c>
      <c r="O804" s="2">
        <v>0.35870000000000002</v>
      </c>
    </row>
    <row r="805" spans="1:15" x14ac:dyDescent="0.25">
      <c r="A805" s="1">
        <v>2020</v>
      </c>
      <c r="B805" s="1" t="s">
        <v>15</v>
      </c>
      <c r="C805" s="1">
        <v>109</v>
      </c>
      <c r="D805" s="1" t="s">
        <v>87</v>
      </c>
      <c r="E805" s="1" t="s">
        <v>22</v>
      </c>
      <c r="F805" s="3">
        <v>0</v>
      </c>
      <c r="G805" s="3">
        <v>0</v>
      </c>
      <c r="H805" s="3">
        <v>0</v>
      </c>
      <c r="I805" s="3">
        <v>0</v>
      </c>
      <c r="J805" s="3">
        <v>65469</v>
      </c>
      <c r="K805" s="3">
        <v>2324914</v>
      </c>
      <c r="L805" s="3">
        <v>65469</v>
      </c>
      <c r="M805" s="3">
        <v>2324914</v>
      </c>
      <c r="N805" s="3">
        <v>2390384</v>
      </c>
      <c r="O805" s="2">
        <v>0.41110000000000002</v>
      </c>
    </row>
    <row r="806" spans="1:15" x14ac:dyDescent="0.25">
      <c r="A806" s="1">
        <v>2020</v>
      </c>
      <c r="B806" s="1" t="s">
        <v>15</v>
      </c>
      <c r="C806" s="1">
        <v>109</v>
      </c>
      <c r="D806" s="1" t="s">
        <v>87</v>
      </c>
      <c r="E806" s="1" t="s">
        <v>23</v>
      </c>
      <c r="F806" s="3">
        <v>0</v>
      </c>
      <c r="G806" s="3">
        <v>0</v>
      </c>
      <c r="H806" s="3">
        <v>0</v>
      </c>
      <c r="I806" s="3">
        <v>0</v>
      </c>
      <c r="J806" s="3">
        <v>7446</v>
      </c>
      <c r="K806" s="3">
        <v>0</v>
      </c>
      <c r="L806" s="3">
        <v>7446</v>
      </c>
      <c r="M806" s="3">
        <v>0</v>
      </c>
      <c r="N806" s="3">
        <v>7446</v>
      </c>
      <c r="O806" s="2">
        <v>1.2999999999999999E-3</v>
      </c>
    </row>
    <row r="807" spans="1:15" x14ac:dyDescent="0.25">
      <c r="A807" s="1">
        <v>2020</v>
      </c>
      <c r="B807" s="1" t="s">
        <v>15</v>
      </c>
      <c r="C807" s="1">
        <v>109</v>
      </c>
      <c r="D807" s="1" t="s">
        <v>87</v>
      </c>
      <c r="E807" s="1" t="s">
        <v>24</v>
      </c>
      <c r="F807" s="3">
        <v>0</v>
      </c>
      <c r="G807" s="3">
        <v>0</v>
      </c>
      <c r="H807" s="3">
        <v>0</v>
      </c>
      <c r="I807" s="3">
        <v>0</v>
      </c>
      <c r="J807" s="3">
        <v>0</v>
      </c>
      <c r="K807" s="3">
        <v>34971</v>
      </c>
      <c r="L807" s="3">
        <v>0</v>
      </c>
      <c r="M807" s="3">
        <v>34971</v>
      </c>
      <c r="N807" s="3">
        <v>34971</v>
      </c>
      <c r="O807" s="2">
        <v>6.0000000000000001E-3</v>
      </c>
    </row>
    <row r="808" spans="1:15" x14ac:dyDescent="0.25">
      <c r="A808" s="1">
        <v>2020</v>
      </c>
      <c r="B808" s="1" t="s">
        <v>15</v>
      </c>
      <c r="C808" s="1">
        <v>109</v>
      </c>
      <c r="D808" s="1" t="s">
        <v>87</v>
      </c>
      <c r="E808" s="1" t="s">
        <v>25</v>
      </c>
      <c r="F808" s="3">
        <v>0</v>
      </c>
      <c r="G808" s="3">
        <v>0</v>
      </c>
      <c r="H808" s="3">
        <v>0</v>
      </c>
      <c r="I808" s="3">
        <v>0</v>
      </c>
      <c r="J808" s="3">
        <v>1833</v>
      </c>
      <c r="K808" s="3">
        <v>0</v>
      </c>
      <c r="L808" s="3">
        <v>1833</v>
      </c>
      <c r="M808" s="3">
        <v>0</v>
      </c>
      <c r="N808" s="3">
        <v>1833</v>
      </c>
      <c r="O808" s="2">
        <v>2.9999999999999997E-4</v>
      </c>
    </row>
    <row r="809" spans="1:15" x14ac:dyDescent="0.25">
      <c r="A809" s="1">
        <v>2020</v>
      </c>
      <c r="B809" s="1" t="s">
        <v>15</v>
      </c>
      <c r="C809" s="1">
        <v>109</v>
      </c>
      <c r="D809" s="1" t="s">
        <v>87</v>
      </c>
      <c r="E809" s="1" t="s">
        <v>26</v>
      </c>
      <c r="F809" s="3">
        <v>0</v>
      </c>
      <c r="G809" s="3">
        <v>0</v>
      </c>
      <c r="H809" s="3">
        <v>0</v>
      </c>
      <c r="I809" s="3">
        <v>0</v>
      </c>
      <c r="J809" s="3">
        <v>1575</v>
      </c>
      <c r="K809" s="3">
        <v>871</v>
      </c>
      <c r="L809" s="3">
        <v>1575</v>
      </c>
      <c r="M809" s="3">
        <v>871</v>
      </c>
      <c r="N809" s="3">
        <v>2446</v>
      </c>
      <c r="O809" s="2">
        <v>4.0000000000000002E-4</v>
      </c>
    </row>
    <row r="810" spans="1:15" x14ac:dyDescent="0.25">
      <c r="A810" s="1">
        <v>2020</v>
      </c>
      <c r="B810" s="1" t="s">
        <v>15</v>
      </c>
      <c r="C810" s="1">
        <v>109</v>
      </c>
      <c r="D810" s="1" t="s">
        <v>87</v>
      </c>
      <c r="E810" s="1" t="s">
        <v>27</v>
      </c>
      <c r="F810" s="3">
        <v>0</v>
      </c>
      <c r="G810" s="3">
        <v>0</v>
      </c>
      <c r="H810" s="3">
        <v>0</v>
      </c>
      <c r="I810" s="3">
        <v>0</v>
      </c>
      <c r="J810" s="3">
        <v>0</v>
      </c>
      <c r="K810" s="3">
        <v>0</v>
      </c>
      <c r="L810" s="3">
        <v>0</v>
      </c>
      <c r="M810" s="3">
        <v>0</v>
      </c>
      <c r="N810" s="3">
        <v>0</v>
      </c>
      <c r="O810" s="2">
        <v>0</v>
      </c>
    </row>
    <row r="811" spans="1:15" x14ac:dyDescent="0.25">
      <c r="A811" s="1">
        <v>2020</v>
      </c>
      <c r="B811" s="1" t="s">
        <v>15</v>
      </c>
      <c r="C811" s="1">
        <v>109</v>
      </c>
      <c r="D811" s="1" t="s">
        <v>87</v>
      </c>
      <c r="E811" s="1" t="s">
        <v>28</v>
      </c>
      <c r="F811" s="3">
        <v>0</v>
      </c>
      <c r="G811" s="3">
        <v>0</v>
      </c>
      <c r="H811" s="3">
        <v>0</v>
      </c>
      <c r="I811" s="3">
        <v>0</v>
      </c>
      <c r="J811" s="3">
        <v>0</v>
      </c>
      <c r="K811" s="3">
        <v>0</v>
      </c>
      <c r="L811" s="3">
        <v>0</v>
      </c>
      <c r="M811" s="3">
        <v>0</v>
      </c>
      <c r="N811" s="3">
        <v>0</v>
      </c>
      <c r="O811" s="2">
        <v>0</v>
      </c>
    </row>
    <row r="812" spans="1:15" x14ac:dyDescent="0.25">
      <c r="A812" s="1">
        <v>2020</v>
      </c>
      <c r="B812" s="1" t="s">
        <v>15</v>
      </c>
      <c r="C812" s="1">
        <v>109</v>
      </c>
      <c r="D812" s="1" t="s">
        <v>87</v>
      </c>
      <c r="E812" s="1" t="s">
        <v>29</v>
      </c>
      <c r="F812" s="3">
        <v>0</v>
      </c>
      <c r="G812" s="3">
        <v>0</v>
      </c>
      <c r="H812" s="3">
        <v>0</v>
      </c>
      <c r="I812" s="3">
        <v>0</v>
      </c>
      <c r="J812" s="3">
        <v>57</v>
      </c>
      <c r="K812" s="3">
        <v>42741</v>
      </c>
      <c r="L812" s="3">
        <v>57</v>
      </c>
      <c r="M812" s="3">
        <v>42741</v>
      </c>
      <c r="N812" s="3">
        <v>42799</v>
      </c>
      <c r="O812" s="2">
        <v>7.4000000000000003E-3</v>
      </c>
    </row>
    <row r="813" spans="1:15" x14ac:dyDescent="0.25">
      <c r="A813" s="1">
        <v>2020</v>
      </c>
      <c r="B813" s="1" t="s">
        <v>15</v>
      </c>
      <c r="C813" s="1">
        <v>109</v>
      </c>
      <c r="D813" s="1" t="s">
        <v>87</v>
      </c>
      <c r="E813" s="1" t="s">
        <v>30</v>
      </c>
      <c r="F813" s="3">
        <v>0</v>
      </c>
      <c r="G813" s="3">
        <v>0</v>
      </c>
      <c r="H813" s="3">
        <v>0</v>
      </c>
      <c r="I813" s="3">
        <v>0</v>
      </c>
      <c r="J813" s="3">
        <v>0</v>
      </c>
      <c r="K813" s="3">
        <v>95946</v>
      </c>
      <c r="L813" s="3">
        <v>0</v>
      </c>
      <c r="M813" s="3">
        <v>95946</v>
      </c>
      <c r="N813" s="3">
        <v>95946</v>
      </c>
      <c r="O813" s="2">
        <v>1.6500000000000001E-2</v>
      </c>
    </row>
    <row r="814" spans="1:15" x14ac:dyDescent="0.25">
      <c r="A814" s="1">
        <v>2020</v>
      </c>
      <c r="B814" s="1" t="s">
        <v>15</v>
      </c>
      <c r="C814" s="1">
        <v>111</v>
      </c>
      <c r="D814" s="1" t="s">
        <v>88</v>
      </c>
      <c r="E814" s="1" t="s">
        <v>17</v>
      </c>
      <c r="F814" s="3">
        <v>0</v>
      </c>
      <c r="G814" s="3">
        <v>0</v>
      </c>
      <c r="H814" s="3">
        <v>0</v>
      </c>
      <c r="I814" s="3">
        <v>0</v>
      </c>
      <c r="J814" s="3">
        <v>0</v>
      </c>
      <c r="K814" s="3">
        <v>0</v>
      </c>
      <c r="L814" s="3">
        <v>0</v>
      </c>
      <c r="M814" s="3">
        <v>0</v>
      </c>
      <c r="N814" s="3">
        <v>0</v>
      </c>
      <c r="O814" s="2">
        <v>0</v>
      </c>
    </row>
    <row r="815" spans="1:15" x14ac:dyDescent="0.25">
      <c r="A815" s="1">
        <v>2020</v>
      </c>
      <c r="B815" s="1" t="s">
        <v>15</v>
      </c>
      <c r="C815" s="1">
        <v>111</v>
      </c>
      <c r="D815" s="1" t="s">
        <v>88</v>
      </c>
      <c r="E815" s="1" t="s">
        <v>18</v>
      </c>
      <c r="F815" s="3">
        <v>31</v>
      </c>
      <c r="G815" s="3">
        <v>0</v>
      </c>
      <c r="H815" s="3">
        <v>31</v>
      </c>
      <c r="I815" s="3">
        <v>0</v>
      </c>
      <c r="J815" s="3">
        <v>0</v>
      </c>
      <c r="K815" s="3">
        <v>0</v>
      </c>
      <c r="L815" s="3">
        <v>31</v>
      </c>
      <c r="M815" s="3">
        <v>0</v>
      </c>
      <c r="N815" s="3">
        <v>31</v>
      </c>
      <c r="O815" s="2">
        <v>4.0000000000000002E-4</v>
      </c>
    </row>
    <row r="816" spans="1:15" x14ac:dyDescent="0.25">
      <c r="A816" s="1">
        <v>2020</v>
      </c>
      <c r="B816" s="1" t="s">
        <v>15</v>
      </c>
      <c r="C816" s="1">
        <v>111</v>
      </c>
      <c r="D816" s="1" t="s">
        <v>88</v>
      </c>
      <c r="E816" s="1" t="s">
        <v>19</v>
      </c>
      <c r="F816" s="3">
        <v>1027</v>
      </c>
      <c r="G816" s="3">
        <v>0</v>
      </c>
      <c r="H816" s="3">
        <v>1027</v>
      </c>
      <c r="I816" s="3">
        <v>0</v>
      </c>
      <c r="J816" s="3">
        <v>0</v>
      </c>
      <c r="K816" s="3">
        <v>0</v>
      </c>
      <c r="L816" s="3">
        <v>1027</v>
      </c>
      <c r="M816" s="3">
        <v>0</v>
      </c>
      <c r="N816" s="3">
        <v>1027</v>
      </c>
      <c r="O816" s="2">
        <v>1.2999999999999999E-2</v>
      </c>
    </row>
    <row r="817" spans="1:15" x14ac:dyDescent="0.25">
      <c r="A817" s="1">
        <v>2020</v>
      </c>
      <c r="B817" s="1" t="s">
        <v>15</v>
      </c>
      <c r="C817" s="1">
        <v>111</v>
      </c>
      <c r="D817" s="1" t="s">
        <v>88</v>
      </c>
      <c r="E817" s="1" t="s">
        <v>20</v>
      </c>
      <c r="F817" s="3">
        <v>0</v>
      </c>
      <c r="G817" s="3">
        <v>0</v>
      </c>
      <c r="H817" s="3">
        <v>0</v>
      </c>
      <c r="I817" s="3">
        <v>0</v>
      </c>
      <c r="J817" s="3">
        <v>0</v>
      </c>
      <c r="K817" s="3">
        <v>0</v>
      </c>
      <c r="L817" s="3">
        <v>0</v>
      </c>
      <c r="M817" s="3">
        <v>0</v>
      </c>
      <c r="N817" s="3">
        <v>0</v>
      </c>
      <c r="O817" s="2">
        <v>0</v>
      </c>
    </row>
    <row r="818" spans="1:15" x14ac:dyDescent="0.25">
      <c r="A818" s="1">
        <v>2020</v>
      </c>
      <c r="B818" s="1" t="s">
        <v>15</v>
      </c>
      <c r="C818" s="1">
        <v>111</v>
      </c>
      <c r="D818" s="1" t="s">
        <v>88</v>
      </c>
      <c r="E818" s="1" t="s">
        <v>21</v>
      </c>
      <c r="F818" s="3">
        <v>1312</v>
      </c>
      <c r="G818" s="3">
        <v>62326</v>
      </c>
      <c r="H818" s="3">
        <v>63638</v>
      </c>
      <c r="I818" s="3">
        <v>0</v>
      </c>
      <c r="J818" s="3">
        <v>0</v>
      </c>
      <c r="K818" s="3">
        <v>5177</v>
      </c>
      <c r="L818" s="3">
        <v>1312</v>
      </c>
      <c r="M818" s="3">
        <v>67503</v>
      </c>
      <c r="N818" s="3">
        <v>68815</v>
      </c>
      <c r="O818" s="2">
        <v>0.87360000000000004</v>
      </c>
    </row>
    <row r="819" spans="1:15" x14ac:dyDescent="0.25">
      <c r="A819" s="1">
        <v>2020</v>
      </c>
      <c r="B819" s="1" t="s">
        <v>15</v>
      </c>
      <c r="C819" s="1">
        <v>111</v>
      </c>
      <c r="D819" s="1" t="s">
        <v>88</v>
      </c>
      <c r="E819" s="1" t="s">
        <v>22</v>
      </c>
      <c r="F819" s="3">
        <v>739</v>
      </c>
      <c r="G819" s="3">
        <v>0</v>
      </c>
      <c r="H819" s="3">
        <v>739</v>
      </c>
      <c r="I819" s="3">
        <v>0</v>
      </c>
      <c r="J819" s="3">
        <v>0</v>
      </c>
      <c r="K819" s="3">
        <v>0</v>
      </c>
      <c r="L819" s="3">
        <v>739</v>
      </c>
      <c r="M819" s="3">
        <v>0</v>
      </c>
      <c r="N819" s="3">
        <v>739</v>
      </c>
      <c r="O819" s="2">
        <v>9.4000000000000004E-3</v>
      </c>
    </row>
    <row r="820" spans="1:15" x14ac:dyDescent="0.25">
      <c r="A820" s="1">
        <v>2020</v>
      </c>
      <c r="B820" s="1" t="s">
        <v>15</v>
      </c>
      <c r="C820" s="1">
        <v>111</v>
      </c>
      <c r="D820" s="1" t="s">
        <v>88</v>
      </c>
      <c r="E820" s="1" t="s">
        <v>23</v>
      </c>
      <c r="F820" s="3">
        <v>84</v>
      </c>
      <c r="G820" s="3">
        <v>8038</v>
      </c>
      <c r="H820" s="3">
        <v>8122</v>
      </c>
      <c r="I820" s="3">
        <v>0</v>
      </c>
      <c r="J820" s="3">
        <v>0</v>
      </c>
      <c r="K820" s="3">
        <v>0</v>
      </c>
      <c r="L820" s="3">
        <v>84</v>
      </c>
      <c r="M820" s="3">
        <v>8038</v>
      </c>
      <c r="N820" s="3">
        <v>8122</v>
      </c>
      <c r="O820" s="2">
        <v>0.1031</v>
      </c>
    </row>
    <row r="821" spans="1:15" x14ac:dyDescent="0.25">
      <c r="A821" s="1">
        <v>2020</v>
      </c>
      <c r="B821" s="1" t="s">
        <v>15</v>
      </c>
      <c r="C821" s="1">
        <v>111</v>
      </c>
      <c r="D821" s="1" t="s">
        <v>88</v>
      </c>
      <c r="E821" s="1" t="s">
        <v>24</v>
      </c>
      <c r="F821" s="3">
        <v>0</v>
      </c>
      <c r="G821" s="3">
        <v>0</v>
      </c>
      <c r="H821" s="3">
        <v>0</v>
      </c>
      <c r="I821" s="3">
        <v>0</v>
      </c>
      <c r="J821" s="3">
        <v>0</v>
      </c>
      <c r="K821" s="3">
        <v>0</v>
      </c>
      <c r="L821" s="3">
        <v>0</v>
      </c>
      <c r="M821" s="3">
        <v>0</v>
      </c>
      <c r="N821" s="3">
        <v>0</v>
      </c>
      <c r="O821" s="2">
        <v>0</v>
      </c>
    </row>
    <row r="822" spans="1:15" x14ac:dyDescent="0.25">
      <c r="A822" s="1">
        <v>2020</v>
      </c>
      <c r="B822" s="1" t="s">
        <v>15</v>
      </c>
      <c r="C822" s="1">
        <v>111</v>
      </c>
      <c r="D822" s="1" t="s">
        <v>88</v>
      </c>
      <c r="E822" s="1" t="s">
        <v>25</v>
      </c>
      <c r="F822" s="3">
        <v>21</v>
      </c>
      <c r="G822" s="3">
        <v>0</v>
      </c>
      <c r="H822" s="3">
        <v>21</v>
      </c>
      <c r="I822" s="3">
        <v>0</v>
      </c>
      <c r="J822" s="3">
        <v>0</v>
      </c>
      <c r="K822" s="3">
        <v>0</v>
      </c>
      <c r="L822" s="3">
        <v>21</v>
      </c>
      <c r="M822" s="3">
        <v>0</v>
      </c>
      <c r="N822" s="3">
        <v>21</v>
      </c>
      <c r="O822" s="2">
        <v>2.9999999999999997E-4</v>
      </c>
    </row>
    <row r="823" spans="1:15" x14ac:dyDescent="0.25">
      <c r="A823" s="1">
        <v>2020</v>
      </c>
      <c r="B823" s="1" t="s">
        <v>15</v>
      </c>
      <c r="C823" s="1">
        <v>111</v>
      </c>
      <c r="D823" s="1" t="s">
        <v>88</v>
      </c>
      <c r="E823" s="1" t="s">
        <v>26</v>
      </c>
      <c r="F823" s="3">
        <v>18</v>
      </c>
      <c r="G823" s="3">
        <v>0</v>
      </c>
      <c r="H823" s="3">
        <v>18</v>
      </c>
      <c r="I823" s="3">
        <v>0</v>
      </c>
      <c r="J823" s="3">
        <v>0</v>
      </c>
      <c r="K823" s="3">
        <v>0</v>
      </c>
      <c r="L823" s="3">
        <v>18</v>
      </c>
      <c r="M823" s="3">
        <v>0</v>
      </c>
      <c r="N823" s="3">
        <v>18</v>
      </c>
      <c r="O823" s="2">
        <v>2.0000000000000001E-4</v>
      </c>
    </row>
    <row r="824" spans="1:15" x14ac:dyDescent="0.25">
      <c r="A824" s="1">
        <v>2020</v>
      </c>
      <c r="B824" s="1" t="s">
        <v>15</v>
      </c>
      <c r="C824" s="1">
        <v>111</v>
      </c>
      <c r="D824" s="1" t="s">
        <v>88</v>
      </c>
      <c r="E824" s="1" t="s">
        <v>27</v>
      </c>
      <c r="F824" s="3">
        <v>0</v>
      </c>
      <c r="G824" s="3">
        <v>0</v>
      </c>
      <c r="H824" s="3">
        <v>0</v>
      </c>
      <c r="I824" s="3">
        <v>0</v>
      </c>
      <c r="J824" s="3">
        <v>0</v>
      </c>
      <c r="K824" s="3">
        <v>0</v>
      </c>
      <c r="L824" s="3">
        <v>0</v>
      </c>
      <c r="M824" s="3">
        <v>0</v>
      </c>
      <c r="N824" s="3">
        <v>0</v>
      </c>
      <c r="O824" s="2">
        <v>0</v>
      </c>
    </row>
    <row r="825" spans="1:15" x14ac:dyDescent="0.25">
      <c r="A825" s="1">
        <v>2020</v>
      </c>
      <c r="B825" s="1" t="s">
        <v>15</v>
      </c>
      <c r="C825" s="1">
        <v>111</v>
      </c>
      <c r="D825" s="1" t="s">
        <v>88</v>
      </c>
      <c r="E825" s="1" t="s">
        <v>28</v>
      </c>
      <c r="F825" s="3">
        <v>0</v>
      </c>
      <c r="G825" s="3">
        <v>0</v>
      </c>
      <c r="H825" s="3">
        <v>0</v>
      </c>
      <c r="I825" s="3">
        <v>0</v>
      </c>
      <c r="J825" s="3">
        <v>0</v>
      </c>
      <c r="K825" s="3">
        <v>0</v>
      </c>
      <c r="L825" s="3">
        <v>0</v>
      </c>
      <c r="M825" s="3">
        <v>0</v>
      </c>
      <c r="N825" s="3">
        <v>0</v>
      </c>
      <c r="O825" s="2">
        <v>0</v>
      </c>
    </row>
    <row r="826" spans="1:15" x14ac:dyDescent="0.25">
      <c r="A826" s="1">
        <v>2020</v>
      </c>
      <c r="B826" s="1" t="s">
        <v>15</v>
      </c>
      <c r="C826" s="1">
        <v>111</v>
      </c>
      <c r="D826" s="1" t="s">
        <v>88</v>
      </c>
      <c r="E826" s="1" t="s">
        <v>29</v>
      </c>
      <c r="F826" s="3">
        <v>1</v>
      </c>
      <c r="G826" s="3">
        <v>0</v>
      </c>
      <c r="H826" s="3">
        <v>1</v>
      </c>
      <c r="I826" s="3">
        <v>0</v>
      </c>
      <c r="J826" s="3">
        <v>0</v>
      </c>
      <c r="K826" s="3">
        <v>0</v>
      </c>
      <c r="L826" s="3">
        <v>1</v>
      </c>
      <c r="M826" s="3">
        <v>0</v>
      </c>
      <c r="N826" s="3">
        <v>1</v>
      </c>
      <c r="O826" s="2">
        <v>0</v>
      </c>
    </row>
    <row r="827" spans="1:15" x14ac:dyDescent="0.25">
      <c r="A827" s="1">
        <v>2020</v>
      </c>
      <c r="B827" s="1" t="s">
        <v>15</v>
      </c>
      <c r="C827" s="1">
        <v>111</v>
      </c>
      <c r="D827" s="1" t="s">
        <v>88</v>
      </c>
      <c r="E827" s="1" t="s">
        <v>30</v>
      </c>
      <c r="F827" s="3">
        <v>0</v>
      </c>
      <c r="G827" s="3">
        <v>0</v>
      </c>
      <c r="H827" s="3">
        <v>0</v>
      </c>
      <c r="I827" s="3">
        <v>0</v>
      </c>
      <c r="J827" s="3">
        <v>0</v>
      </c>
      <c r="K827" s="3">
        <v>0</v>
      </c>
      <c r="L827" s="3">
        <v>0</v>
      </c>
      <c r="M827" s="3">
        <v>0</v>
      </c>
      <c r="N827" s="3">
        <v>0</v>
      </c>
      <c r="O827" s="2">
        <v>0</v>
      </c>
    </row>
    <row r="828" spans="1:15" x14ac:dyDescent="0.25">
      <c r="A828" s="1">
        <v>2020</v>
      </c>
      <c r="B828" s="1" t="s">
        <v>15</v>
      </c>
      <c r="C828" s="1">
        <v>117</v>
      </c>
      <c r="D828" s="1" t="s">
        <v>89</v>
      </c>
      <c r="E828" s="1" t="s">
        <v>17</v>
      </c>
      <c r="F828" s="3">
        <v>0</v>
      </c>
      <c r="G828" s="3">
        <v>0</v>
      </c>
      <c r="H828" s="3">
        <v>0</v>
      </c>
      <c r="I828" s="3">
        <v>0</v>
      </c>
      <c r="J828" s="3">
        <v>0</v>
      </c>
      <c r="K828" s="3">
        <v>0</v>
      </c>
      <c r="L828" s="3">
        <v>0</v>
      </c>
      <c r="M828" s="3">
        <v>0</v>
      </c>
      <c r="N828" s="3">
        <v>0</v>
      </c>
      <c r="O828" s="2">
        <v>0</v>
      </c>
    </row>
    <row r="829" spans="1:15" x14ac:dyDescent="0.25">
      <c r="A829" s="1">
        <v>2020</v>
      </c>
      <c r="B829" s="1" t="s">
        <v>15</v>
      </c>
      <c r="C829" s="1">
        <v>117</v>
      </c>
      <c r="D829" s="1" t="s">
        <v>89</v>
      </c>
      <c r="E829" s="1" t="s">
        <v>18</v>
      </c>
      <c r="F829" s="3">
        <v>99</v>
      </c>
      <c r="G829" s="3">
        <v>0</v>
      </c>
      <c r="H829" s="3">
        <v>99</v>
      </c>
      <c r="I829" s="3">
        <v>0</v>
      </c>
      <c r="J829" s="3">
        <v>0</v>
      </c>
      <c r="K829" s="3">
        <v>0</v>
      </c>
      <c r="L829" s="3">
        <v>99</v>
      </c>
      <c r="M829" s="3">
        <v>0</v>
      </c>
      <c r="N829" s="3">
        <v>99</v>
      </c>
      <c r="O829" s="2">
        <v>4.0000000000000002E-4</v>
      </c>
    </row>
    <row r="830" spans="1:15" x14ac:dyDescent="0.25">
      <c r="A830" s="1">
        <v>2020</v>
      </c>
      <c r="B830" s="1" t="s">
        <v>15</v>
      </c>
      <c r="C830" s="1">
        <v>117</v>
      </c>
      <c r="D830" s="1" t="s">
        <v>89</v>
      </c>
      <c r="E830" s="1" t="s">
        <v>19</v>
      </c>
      <c r="F830" s="3">
        <v>3258</v>
      </c>
      <c r="G830" s="3">
        <v>0</v>
      </c>
      <c r="H830" s="3">
        <v>3258</v>
      </c>
      <c r="I830" s="3">
        <v>0</v>
      </c>
      <c r="J830" s="3">
        <v>0</v>
      </c>
      <c r="K830" s="3">
        <v>0</v>
      </c>
      <c r="L830" s="3">
        <v>3258</v>
      </c>
      <c r="M830" s="3">
        <v>0</v>
      </c>
      <c r="N830" s="3">
        <v>3258</v>
      </c>
      <c r="O830" s="2">
        <v>1.3899999999999999E-2</v>
      </c>
    </row>
    <row r="831" spans="1:15" x14ac:dyDescent="0.25">
      <c r="A831" s="1">
        <v>2020</v>
      </c>
      <c r="B831" s="1" t="s">
        <v>15</v>
      </c>
      <c r="C831" s="1">
        <v>117</v>
      </c>
      <c r="D831" s="1" t="s">
        <v>89</v>
      </c>
      <c r="E831" s="1" t="s">
        <v>20</v>
      </c>
      <c r="F831" s="3">
        <v>0</v>
      </c>
      <c r="G831" s="3">
        <v>0</v>
      </c>
      <c r="H831" s="3">
        <v>0</v>
      </c>
      <c r="I831" s="3">
        <v>0</v>
      </c>
      <c r="J831" s="3">
        <v>0</v>
      </c>
      <c r="K831" s="3">
        <v>0</v>
      </c>
      <c r="L831" s="3">
        <v>0</v>
      </c>
      <c r="M831" s="3">
        <v>0</v>
      </c>
      <c r="N831" s="3">
        <v>0</v>
      </c>
      <c r="O831" s="2">
        <v>0</v>
      </c>
    </row>
    <row r="832" spans="1:15" x14ac:dyDescent="0.25">
      <c r="A832" s="1">
        <v>2020</v>
      </c>
      <c r="B832" s="1" t="s">
        <v>15</v>
      </c>
      <c r="C832" s="1">
        <v>117</v>
      </c>
      <c r="D832" s="1" t="s">
        <v>89</v>
      </c>
      <c r="E832" s="1" t="s">
        <v>21</v>
      </c>
      <c r="F832" s="3">
        <v>4165</v>
      </c>
      <c r="G832" s="3">
        <v>197775</v>
      </c>
      <c r="H832" s="3">
        <v>201940</v>
      </c>
      <c r="I832" s="3">
        <v>0</v>
      </c>
      <c r="J832" s="3">
        <v>0</v>
      </c>
      <c r="K832" s="3">
        <v>0</v>
      </c>
      <c r="L832" s="3">
        <v>4165</v>
      </c>
      <c r="M832" s="3">
        <v>197775</v>
      </c>
      <c r="N832" s="3">
        <v>201940</v>
      </c>
      <c r="O832" s="2">
        <v>0.86480000000000001</v>
      </c>
    </row>
    <row r="833" spans="1:15" x14ac:dyDescent="0.25">
      <c r="A833" s="1">
        <v>2020</v>
      </c>
      <c r="B833" s="1" t="s">
        <v>15</v>
      </c>
      <c r="C833" s="1">
        <v>117</v>
      </c>
      <c r="D833" s="1" t="s">
        <v>89</v>
      </c>
      <c r="E833" s="1" t="s">
        <v>22</v>
      </c>
      <c r="F833" s="3">
        <v>2345</v>
      </c>
      <c r="G833" s="3">
        <v>0</v>
      </c>
      <c r="H833" s="3">
        <v>2345</v>
      </c>
      <c r="I833" s="3">
        <v>0</v>
      </c>
      <c r="J833" s="3">
        <v>0</v>
      </c>
      <c r="K833" s="3">
        <v>0</v>
      </c>
      <c r="L833" s="3">
        <v>2345</v>
      </c>
      <c r="M833" s="3">
        <v>0</v>
      </c>
      <c r="N833" s="3">
        <v>2345</v>
      </c>
      <c r="O833" s="2">
        <v>0.01</v>
      </c>
    </row>
    <row r="834" spans="1:15" x14ac:dyDescent="0.25">
      <c r="A834" s="1">
        <v>2020</v>
      </c>
      <c r="B834" s="1" t="s">
        <v>15</v>
      </c>
      <c r="C834" s="1">
        <v>117</v>
      </c>
      <c r="D834" s="1" t="s">
        <v>89</v>
      </c>
      <c r="E834" s="1" t="s">
        <v>23</v>
      </c>
      <c r="F834" s="3">
        <v>267</v>
      </c>
      <c r="G834" s="3">
        <v>25506</v>
      </c>
      <c r="H834" s="3">
        <v>25773</v>
      </c>
      <c r="I834" s="3">
        <v>0</v>
      </c>
      <c r="J834" s="3">
        <v>0</v>
      </c>
      <c r="K834" s="3">
        <v>0</v>
      </c>
      <c r="L834" s="3">
        <v>267</v>
      </c>
      <c r="M834" s="3">
        <v>25506</v>
      </c>
      <c r="N834" s="3">
        <v>25773</v>
      </c>
      <c r="O834" s="2">
        <v>0.1104</v>
      </c>
    </row>
    <row r="835" spans="1:15" x14ac:dyDescent="0.25">
      <c r="A835" s="1">
        <v>2020</v>
      </c>
      <c r="B835" s="1" t="s">
        <v>15</v>
      </c>
      <c r="C835" s="1">
        <v>117</v>
      </c>
      <c r="D835" s="1" t="s">
        <v>89</v>
      </c>
      <c r="E835" s="1" t="s">
        <v>24</v>
      </c>
      <c r="F835" s="3">
        <v>0</v>
      </c>
      <c r="G835" s="3">
        <v>0</v>
      </c>
      <c r="H835" s="3">
        <v>0</v>
      </c>
      <c r="I835" s="3">
        <v>0</v>
      </c>
      <c r="J835" s="3">
        <v>0</v>
      </c>
      <c r="K835" s="3">
        <v>0</v>
      </c>
      <c r="L835" s="3">
        <v>0</v>
      </c>
      <c r="M835" s="3">
        <v>0</v>
      </c>
      <c r="N835" s="3">
        <v>0</v>
      </c>
      <c r="O835" s="2">
        <v>0</v>
      </c>
    </row>
    <row r="836" spans="1:15" x14ac:dyDescent="0.25">
      <c r="A836" s="1">
        <v>2020</v>
      </c>
      <c r="B836" s="1" t="s">
        <v>15</v>
      </c>
      <c r="C836" s="1">
        <v>117</v>
      </c>
      <c r="D836" s="1" t="s">
        <v>89</v>
      </c>
      <c r="E836" s="1" t="s">
        <v>25</v>
      </c>
      <c r="F836" s="3">
        <v>66</v>
      </c>
      <c r="G836" s="3">
        <v>0</v>
      </c>
      <c r="H836" s="3">
        <v>66</v>
      </c>
      <c r="I836" s="3">
        <v>0</v>
      </c>
      <c r="J836" s="3">
        <v>0</v>
      </c>
      <c r="K836" s="3">
        <v>0</v>
      </c>
      <c r="L836" s="3">
        <v>66</v>
      </c>
      <c r="M836" s="3">
        <v>0</v>
      </c>
      <c r="N836" s="3">
        <v>66</v>
      </c>
      <c r="O836" s="2">
        <v>2.9999999999999997E-4</v>
      </c>
    </row>
    <row r="837" spans="1:15" x14ac:dyDescent="0.25">
      <c r="A837" s="1">
        <v>2020</v>
      </c>
      <c r="B837" s="1" t="s">
        <v>15</v>
      </c>
      <c r="C837" s="1">
        <v>117</v>
      </c>
      <c r="D837" s="1" t="s">
        <v>89</v>
      </c>
      <c r="E837" s="1" t="s">
        <v>26</v>
      </c>
      <c r="F837" s="3">
        <v>56</v>
      </c>
      <c r="G837" s="3">
        <v>0</v>
      </c>
      <c r="H837" s="3">
        <v>56</v>
      </c>
      <c r="I837" s="3">
        <v>0</v>
      </c>
      <c r="J837" s="3">
        <v>0</v>
      </c>
      <c r="K837" s="3">
        <v>0</v>
      </c>
      <c r="L837" s="3">
        <v>56</v>
      </c>
      <c r="M837" s="3">
        <v>0</v>
      </c>
      <c r="N837" s="3">
        <v>56</v>
      </c>
      <c r="O837" s="2">
        <v>2.0000000000000001E-4</v>
      </c>
    </row>
    <row r="838" spans="1:15" x14ac:dyDescent="0.25">
      <c r="A838" s="1">
        <v>2020</v>
      </c>
      <c r="B838" s="1" t="s">
        <v>15</v>
      </c>
      <c r="C838" s="1">
        <v>117</v>
      </c>
      <c r="D838" s="1" t="s">
        <v>89</v>
      </c>
      <c r="E838" s="1" t="s">
        <v>27</v>
      </c>
      <c r="F838" s="3">
        <v>0</v>
      </c>
      <c r="G838" s="3">
        <v>0</v>
      </c>
      <c r="H838" s="3">
        <v>0</v>
      </c>
      <c r="I838" s="3">
        <v>0</v>
      </c>
      <c r="J838" s="3">
        <v>0</v>
      </c>
      <c r="K838" s="3">
        <v>0</v>
      </c>
      <c r="L838" s="3">
        <v>0</v>
      </c>
      <c r="M838" s="3">
        <v>0</v>
      </c>
      <c r="N838" s="3">
        <v>0</v>
      </c>
      <c r="O838" s="2">
        <v>0</v>
      </c>
    </row>
    <row r="839" spans="1:15" x14ac:dyDescent="0.25">
      <c r="A839" s="1">
        <v>2020</v>
      </c>
      <c r="B839" s="1" t="s">
        <v>15</v>
      </c>
      <c r="C839" s="1">
        <v>117</v>
      </c>
      <c r="D839" s="1" t="s">
        <v>89</v>
      </c>
      <c r="E839" s="1" t="s">
        <v>28</v>
      </c>
      <c r="F839" s="3">
        <v>0</v>
      </c>
      <c r="G839" s="3">
        <v>0</v>
      </c>
      <c r="H839" s="3">
        <v>0</v>
      </c>
      <c r="I839" s="3">
        <v>0</v>
      </c>
      <c r="J839" s="3">
        <v>0</v>
      </c>
      <c r="K839" s="3">
        <v>0</v>
      </c>
      <c r="L839" s="3">
        <v>0</v>
      </c>
      <c r="M839" s="3">
        <v>0</v>
      </c>
      <c r="N839" s="3">
        <v>0</v>
      </c>
      <c r="O839" s="2">
        <v>0</v>
      </c>
    </row>
    <row r="840" spans="1:15" x14ac:dyDescent="0.25">
      <c r="A840" s="1">
        <v>2020</v>
      </c>
      <c r="B840" s="1" t="s">
        <v>15</v>
      </c>
      <c r="C840" s="1">
        <v>117</v>
      </c>
      <c r="D840" s="1" t="s">
        <v>89</v>
      </c>
      <c r="E840" s="1" t="s">
        <v>29</v>
      </c>
      <c r="F840" s="3">
        <v>2</v>
      </c>
      <c r="G840" s="3">
        <v>0</v>
      </c>
      <c r="H840" s="3">
        <v>2</v>
      </c>
      <c r="I840" s="3">
        <v>0</v>
      </c>
      <c r="J840" s="3">
        <v>0</v>
      </c>
      <c r="K840" s="3">
        <v>0</v>
      </c>
      <c r="L840" s="3">
        <v>2</v>
      </c>
      <c r="M840" s="3">
        <v>0</v>
      </c>
      <c r="N840" s="3">
        <v>2</v>
      </c>
      <c r="O840" s="2">
        <v>0</v>
      </c>
    </row>
    <row r="841" spans="1:15" x14ac:dyDescent="0.25">
      <c r="A841" s="1">
        <v>2020</v>
      </c>
      <c r="B841" s="1" t="s">
        <v>15</v>
      </c>
      <c r="C841" s="1">
        <v>117</v>
      </c>
      <c r="D841" s="1" t="s">
        <v>89</v>
      </c>
      <c r="E841" s="1" t="s">
        <v>30</v>
      </c>
      <c r="F841" s="3">
        <v>0</v>
      </c>
      <c r="G841" s="3">
        <v>0</v>
      </c>
      <c r="H841" s="3">
        <v>0</v>
      </c>
      <c r="I841" s="3">
        <v>0</v>
      </c>
      <c r="J841" s="3">
        <v>0</v>
      </c>
      <c r="K841" s="3">
        <v>0</v>
      </c>
      <c r="L841" s="3">
        <v>0</v>
      </c>
      <c r="M841" s="3">
        <v>0</v>
      </c>
      <c r="N841" s="3">
        <v>0</v>
      </c>
      <c r="O841" s="2">
        <v>0</v>
      </c>
    </row>
    <row r="842" spans="1:15" x14ac:dyDescent="0.25">
      <c r="A842" s="1">
        <v>2020</v>
      </c>
      <c r="B842" s="1" t="s">
        <v>15</v>
      </c>
      <c r="C842" s="1">
        <v>118</v>
      </c>
      <c r="D842" s="1" t="s">
        <v>90</v>
      </c>
      <c r="E842" s="1" t="s">
        <v>17</v>
      </c>
      <c r="F842" s="3">
        <v>0</v>
      </c>
      <c r="G842" s="3">
        <v>0</v>
      </c>
      <c r="H842" s="3">
        <v>0</v>
      </c>
      <c r="I842" s="3">
        <v>0</v>
      </c>
      <c r="J842" s="3">
        <v>0</v>
      </c>
      <c r="K842" s="3">
        <v>0</v>
      </c>
      <c r="L842" s="3">
        <v>0</v>
      </c>
      <c r="M842" s="3">
        <v>0</v>
      </c>
      <c r="N842" s="3">
        <v>0</v>
      </c>
      <c r="O842" s="2">
        <v>0</v>
      </c>
    </row>
    <row r="843" spans="1:15" x14ac:dyDescent="0.25">
      <c r="A843" s="1">
        <v>2020</v>
      </c>
      <c r="B843" s="1" t="s">
        <v>15</v>
      </c>
      <c r="C843" s="1">
        <v>118</v>
      </c>
      <c r="D843" s="1" t="s">
        <v>90</v>
      </c>
      <c r="E843" s="1" t="s">
        <v>18</v>
      </c>
      <c r="F843" s="3">
        <v>168</v>
      </c>
      <c r="G843" s="3">
        <v>0</v>
      </c>
      <c r="H843" s="3">
        <v>168</v>
      </c>
      <c r="I843" s="3">
        <v>0</v>
      </c>
      <c r="J843" s="3">
        <v>0</v>
      </c>
      <c r="K843" s="3">
        <v>0</v>
      </c>
      <c r="L843" s="3">
        <v>168</v>
      </c>
      <c r="M843" s="3">
        <v>0</v>
      </c>
      <c r="N843" s="3">
        <v>168</v>
      </c>
      <c r="O843" s="2">
        <v>4.0000000000000002E-4</v>
      </c>
    </row>
    <row r="844" spans="1:15" x14ac:dyDescent="0.25">
      <c r="A844" s="1">
        <v>2020</v>
      </c>
      <c r="B844" s="1" t="s">
        <v>15</v>
      </c>
      <c r="C844" s="1">
        <v>118</v>
      </c>
      <c r="D844" s="1" t="s">
        <v>90</v>
      </c>
      <c r="E844" s="1" t="s">
        <v>19</v>
      </c>
      <c r="F844" s="3">
        <v>5510</v>
      </c>
      <c r="G844" s="3">
        <v>0</v>
      </c>
      <c r="H844" s="3">
        <v>5510</v>
      </c>
      <c r="I844" s="3">
        <v>0</v>
      </c>
      <c r="J844" s="3">
        <v>0</v>
      </c>
      <c r="K844" s="3">
        <v>0</v>
      </c>
      <c r="L844" s="3">
        <v>5510</v>
      </c>
      <c r="M844" s="3">
        <v>0</v>
      </c>
      <c r="N844" s="3">
        <v>5510</v>
      </c>
      <c r="O844" s="2">
        <v>1.3899999999999999E-2</v>
      </c>
    </row>
    <row r="845" spans="1:15" x14ac:dyDescent="0.25">
      <c r="A845" s="1">
        <v>2020</v>
      </c>
      <c r="B845" s="1" t="s">
        <v>15</v>
      </c>
      <c r="C845" s="1">
        <v>118</v>
      </c>
      <c r="D845" s="1" t="s">
        <v>90</v>
      </c>
      <c r="E845" s="1" t="s">
        <v>20</v>
      </c>
      <c r="F845" s="3">
        <v>0</v>
      </c>
      <c r="G845" s="3">
        <v>0</v>
      </c>
      <c r="H845" s="3">
        <v>0</v>
      </c>
      <c r="I845" s="3">
        <v>0</v>
      </c>
      <c r="J845" s="3">
        <v>0</v>
      </c>
      <c r="K845" s="3">
        <v>0</v>
      </c>
      <c r="L845" s="3">
        <v>0</v>
      </c>
      <c r="M845" s="3">
        <v>0</v>
      </c>
      <c r="N845" s="3">
        <v>0</v>
      </c>
      <c r="O845" s="2">
        <v>0</v>
      </c>
    </row>
    <row r="846" spans="1:15" x14ac:dyDescent="0.25">
      <c r="A846" s="1">
        <v>2020</v>
      </c>
      <c r="B846" s="1" t="s">
        <v>15</v>
      </c>
      <c r="C846" s="1">
        <v>118</v>
      </c>
      <c r="D846" s="1" t="s">
        <v>90</v>
      </c>
      <c r="E846" s="1" t="s">
        <v>21</v>
      </c>
      <c r="F846" s="3">
        <v>7044</v>
      </c>
      <c r="G846" s="3">
        <v>334525</v>
      </c>
      <c r="H846" s="3">
        <v>341569</v>
      </c>
      <c r="I846" s="3">
        <v>0</v>
      </c>
      <c r="J846" s="3">
        <v>0</v>
      </c>
      <c r="K846" s="3">
        <v>0</v>
      </c>
      <c r="L846" s="3">
        <v>7044</v>
      </c>
      <c r="M846" s="3">
        <v>334525</v>
      </c>
      <c r="N846" s="3">
        <v>341569</v>
      </c>
      <c r="O846" s="2">
        <v>0.86480000000000001</v>
      </c>
    </row>
    <row r="847" spans="1:15" x14ac:dyDescent="0.25">
      <c r="A847" s="1">
        <v>2020</v>
      </c>
      <c r="B847" s="1" t="s">
        <v>15</v>
      </c>
      <c r="C847" s="1">
        <v>118</v>
      </c>
      <c r="D847" s="1" t="s">
        <v>90</v>
      </c>
      <c r="E847" s="1" t="s">
        <v>22</v>
      </c>
      <c r="F847" s="3">
        <v>3966</v>
      </c>
      <c r="G847" s="3">
        <v>0</v>
      </c>
      <c r="H847" s="3">
        <v>3966</v>
      </c>
      <c r="I847" s="3">
        <v>0</v>
      </c>
      <c r="J847" s="3">
        <v>0</v>
      </c>
      <c r="K847" s="3">
        <v>0</v>
      </c>
      <c r="L847" s="3">
        <v>3966</v>
      </c>
      <c r="M847" s="3">
        <v>0</v>
      </c>
      <c r="N847" s="3">
        <v>3966</v>
      </c>
      <c r="O847" s="2">
        <v>0.01</v>
      </c>
    </row>
    <row r="848" spans="1:15" x14ac:dyDescent="0.25">
      <c r="A848" s="1">
        <v>2020</v>
      </c>
      <c r="B848" s="1" t="s">
        <v>15</v>
      </c>
      <c r="C848" s="1">
        <v>118</v>
      </c>
      <c r="D848" s="1" t="s">
        <v>90</v>
      </c>
      <c r="E848" s="1" t="s">
        <v>23</v>
      </c>
      <c r="F848" s="3">
        <v>451</v>
      </c>
      <c r="G848" s="3">
        <v>43142</v>
      </c>
      <c r="H848" s="3">
        <v>43593</v>
      </c>
      <c r="I848" s="3">
        <v>0</v>
      </c>
      <c r="J848" s="3">
        <v>0</v>
      </c>
      <c r="K848" s="3">
        <v>0</v>
      </c>
      <c r="L848" s="3">
        <v>451</v>
      </c>
      <c r="M848" s="3">
        <v>43142</v>
      </c>
      <c r="N848" s="3">
        <v>43593</v>
      </c>
      <c r="O848" s="2">
        <v>0.1104</v>
      </c>
    </row>
    <row r="849" spans="1:15" x14ac:dyDescent="0.25">
      <c r="A849" s="1">
        <v>2020</v>
      </c>
      <c r="B849" s="1" t="s">
        <v>15</v>
      </c>
      <c r="C849" s="1">
        <v>118</v>
      </c>
      <c r="D849" s="1" t="s">
        <v>90</v>
      </c>
      <c r="E849" s="1" t="s">
        <v>24</v>
      </c>
      <c r="F849" s="3">
        <v>0</v>
      </c>
      <c r="G849" s="3">
        <v>0</v>
      </c>
      <c r="H849" s="3">
        <v>0</v>
      </c>
      <c r="I849" s="3">
        <v>0</v>
      </c>
      <c r="J849" s="3">
        <v>0</v>
      </c>
      <c r="K849" s="3">
        <v>0</v>
      </c>
      <c r="L849" s="3">
        <v>0</v>
      </c>
      <c r="M849" s="3">
        <v>0</v>
      </c>
      <c r="N849" s="3">
        <v>0</v>
      </c>
      <c r="O849" s="2">
        <v>0</v>
      </c>
    </row>
    <row r="850" spans="1:15" x14ac:dyDescent="0.25">
      <c r="A850" s="1">
        <v>2020</v>
      </c>
      <c r="B850" s="1" t="s">
        <v>15</v>
      </c>
      <c r="C850" s="1">
        <v>118</v>
      </c>
      <c r="D850" s="1" t="s">
        <v>90</v>
      </c>
      <c r="E850" s="1" t="s">
        <v>25</v>
      </c>
      <c r="F850" s="3">
        <v>111</v>
      </c>
      <c r="G850" s="3">
        <v>0</v>
      </c>
      <c r="H850" s="3">
        <v>111</v>
      </c>
      <c r="I850" s="3">
        <v>0</v>
      </c>
      <c r="J850" s="3">
        <v>0</v>
      </c>
      <c r="K850" s="3">
        <v>0</v>
      </c>
      <c r="L850" s="3">
        <v>111</v>
      </c>
      <c r="M850" s="3">
        <v>0</v>
      </c>
      <c r="N850" s="3">
        <v>111</v>
      </c>
      <c r="O850" s="2">
        <v>2.9999999999999997E-4</v>
      </c>
    </row>
    <row r="851" spans="1:15" x14ac:dyDescent="0.25">
      <c r="A851" s="1">
        <v>2020</v>
      </c>
      <c r="B851" s="1" t="s">
        <v>15</v>
      </c>
      <c r="C851" s="1">
        <v>118</v>
      </c>
      <c r="D851" s="1" t="s">
        <v>90</v>
      </c>
      <c r="E851" s="1" t="s">
        <v>26</v>
      </c>
      <c r="F851" s="3">
        <v>95</v>
      </c>
      <c r="G851" s="3">
        <v>0</v>
      </c>
      <c r="H851" s="3">
        <v>95</v>
      </c>
      <c r="I851" s="3">
        <v>0</v>
      </c>
      <c r="J851" s="3">
        <v>0</v>
      </c>
      <c r="K851" s="3">
        <v>0</v>
      </c>
      <c r="L851" s="3">
        <v>95</v>
      </c>
      <c r="M851" s="3">
        <v>0</v>
      </c>
      <c r="N851" s="3">
        <v>95</v>
      </c>
      <c r="O851" s="2">
        <v>2.0000000000000001E-4</v>
      </c>
    </row>
    <row r="852" spans="1:15" x14ac:dyDescent="0.25">
      <c r="A852" s="1">
        <v>2020</v>
      </c>
      <c r="B852" s="1" t="s">
        <v>15</v>
      </c>
      <c r="C852" s="1">
        <v>118</v>
      </c>
      <c r="D852" s="1" t="s">
        <v>90</v>
      </c>
      <c r="E852" s="1" t="s">
        <v>27</v>
      </c>
      <c r="F852" s="3">
        <v>0</v>
      </c>
      <c r="G852" s="3">
        <v>0</v>
      </c>
      <c r="H852" s="3">
        <v>0</v>
      </c>
      <c r="I852" s="3">
        <v>0</v>
      </c>
      <c r="J852" s="3">
        <v>0</v>
      </c>
      <c r="K852" s="3">
        <v>0</v>
      </c>
      <c r="L852" s="3">
        <v>0</v>
      </c>
      <c r="M852" s="3">
        <v>0</v>
      </c>
      <c r="N852" s="3">
        <v>0</v>
      </c>
      <c r="O852" s="2">
        <v>0</v>
      </c>
    </row>
    <row r="853" spans="1:15" x14ac:dyDescent="0.25">
      <c r="A853" s="1">
        <v>2020</v>
      </c>
      <c r="B853" s="1" t="s">
        <v>15</v>
      </c>
      <c r="C853" s="1">
        <v>118</v>
      </c>
      <c r="D853" s="1" t="s">
        <v>90</v>
      </c>
      <c r="E853" s="1" t="s">
        <v>28</v>
      </c>
      <c r="F853" s="3">
        <v>0</v>
      </c>
      <c r="G853" s="3">
        <v>0</v>
      </c>
      <c r="H853" s="3">
        <v>0</v>
      </c>
      <c r="I853" s="3">
        <v>0</v>
      </c>
      <c r="J853" s="3">
        <v>0</v>
      </c>
      <c r="K853" s="3">
        <v>0</v>
      </c>
      <c r="L853" s="3">
        <v>0</v>
      </c>
      <c r="M853" s="3">
        <v>0</v>
      </c>
      <c r="N853" s="3">
        <v>0</v>
      </c>
      <c r="O853" s="2">
        <v>0</v>
      </c>
    </row>
    <row r="854" spans="1:15" x14ac:dyDescent="0.25">
      <c r="A854" s="1">
        <v>2020</v>
      </c>
      <c r="B854" s="1" t="s">
        <v>15</v>
      </c>
      <c r="C854" s="1">
        <v>118</v>
      </c>
      <c r="D854" s="1" t="s">
        <v>90</v>
      </c>
      <c r="E854" s="1" t="s">
        <v>29</v>
      </c>
      <c r="F854" s="3">
        <v>3</v>
      </c>
      <c r="G854" s="3">
        <v>0</v>
      </c>
      <c r="H854" s="3">
        <v>3</v>
      </c>
      <c r="I854" s="3">
        <v>0</v>
      </c>
      <c r="J854" s="3">
        <v>0</v>
      </c>
      <c r="K854" s="3">
        <v>0</v>
      </c>
      <c r="L854" s="3">
        <v>3</v>
      </c>
      <c r="M854" s="3">
        <v>0</v>
      </c>
      <c r="N854" s="3">
        <v>3</v>
      </c>
      <c r="O854" s="2">
        <v>0</v>
      </c>
    </row>
    <row r="855" spans="1:15" x14ac:dyDescent="0.25">
      <c r="A855" s="1">
        <v>2020</v>
      </c>
      <c r="B855" s="1" t="s">
        <v>15</v>
      </c>
      <c r="C855" s="1">
        <v>118</v>
      </c>
      <c r="D855" s="1" t="s">
        <v>90</v>
      </c>
      <c r="E855" s="1" t="s">
        <v>30</v>
      </c>
      <c r="F855" s="3">
        <v>0</v>
      </c>
      <c r="G855" s="3">
        <v>0</v>
      </c>
      <c r="H855" s="3">
        <v>0</v>
      </c>
      <c r="I855" s="3">
        <v>0</v>
      </c>
      <c r="J855" s="3">
        <v>0</v>
      </c>
      <c r="K855" s="3">
        <v>0</v>
      </c>
      <c r="L855" s="3">
        <v>0</v>
      </c>
      <c r="M855" s="3">
        <v>0</v>
      </c>
      <c r="N855" s="3">
        <v>0</v>
      </c>
      <c r="O855" s="2">
        <v>0</v>
      </c>
    </row>
    <row r="856" spans="1:15" x14ac:dyDescent="0.25">
      <c r="A856" s="1">
        <v>2020</v>
      </c>
      <c r="B856" s="1" t="s">
        <v>15</v>
      </c>
      <c r="C856" s="1">
        <v>119</v>
      </c>
      <c r="D856" s="1" t="s">
        <v>91</v>
      </c>
      <c r="E856" s="1" t="s">
        <v>17</v>
      </c>
      <c r="F856" s="3">
        <v>0</v>
      </c>
      <c r="G856" s="3">
        <v>0</v>
      </c>
      <c r="H856" s="3">
        <v>0</v>
      </c>
      <c r="I856" s="3">
        <v>0</v>
      </c>
      <c r="J856" s="3">
        <v>0</v>
      </c>
      <c r="K856" s="3">
        <v>0</v>
      </c>
      <c r="L856" s="3">
        <v>0</v>
      </c>
      <c r="M856" s="3">
        <v>0</v>
      </c>
      <c r="N856" s="3">
        <v>0</v>
      </c>
      <c r="O856" s="2">
        <v>0</v>
      </c>
    </row>
    <row r="857" spans="1:15" x14ac:dyDescent="0.25">
      <c r="A857" s="1">
        <v>2020</v>
      </c>
      <c r="B857" s="1" t="s">
        <v>15</v>
      </c>
      <c r="C857" s="1">
        <v>119</v>
      </c>
      <c r="D857" s="1" t="s">
        <v>91</v>
      </c>
      <c r="E857" s="1" t="s">
        <v>18</v>
      </c>
      <c r="F857" s="3">
        <v>56</v>
      </c>
      <c r="G857" s="3">
        <v>0</v>
      </c>
      <c r="H857" s="3">
        <v>56</v>
      </c>
      <c r="I857" s="3">
        <v>0</v>
      </c>
      <c r="J857" s="3">
        <v>0</v>
      </c>
      <c r="K857" s="3">
        <v>0</v>
      </c>
      <c r="L857" s="3">
        <v>56</v>
      </c>
      <c r="M857" s="3">
        <v>0</v>
      </c>
      <c r="N857" s="3">
        <v>56</v>
      </c>
      <c r="O857" s="2">
        <v>4.0000000000000002E-4</v>
      </c>
    </row>
    <row r="858" spans="1:15" x14ac:dyDescent="0.25">
      <c r="A858" s="1">
        <v>2020</v>
      </c>
      <c r="B858" s="1" t="s">
        <v>15</v>
      </c>
      <c r="C858" s="1">
        <v>119</v>
      </c>
      <c r="D858" s="1" t="s">
        <v>91</v>
      </c>
      <c r="E858" s="1" t="s">
        <v>19</v>
      </c>
      <c r="F858" s="3">
        <v>1832</v>
      </c>
      <c r="G858" s="3">
        <v>0</v>
      </c>
      <c r="H858" s="3">
        <v>1832</v>
      </c>
      <c r="I858" s="3">
        <v>0</v>
      </c>
      <c r="J858" s="3">
        <v>0</v>
      </c>
      <c r="K858" s="3">
        <v>0</v>
      </c>
      <c r="L858" s="3">
        <v>1832</v>
      </c>
      <c r="M858" s="3">
        <v>0</v>
      </c>
      <c r="N858" s="3">
        <v>1832</v>
      </c>
      <c r="O858" s="2">
        <v>1.3899999999999999E-2</v>
      </c>
    </row>
    <row r="859" spans="1:15" x14ac:dyDescent="0.25">
      <c r="A859" s="1">
        <v>2020</v>
      </c>
      <c r="B859" s="1" t="s">
        <v>15</v>
      </c>
      <c r="C859" s="1">
        <v>119</v>
      </c>
      <c r="D859" s="1" t="s">
        <v>91</v>
      </c>
      <c r="E859" s="1" t="s">
        <v>20</v>
      </c>
      <c r="F859" s="3">
        <v>0</v>
      </c>
      <c r="G859" s="3">
        <v>0</v>
      </c>
      <c r="H859" s="3">
        <v>0</v>
      </c>
      <c r="I859" s="3">
        <v>0</v>
      </c>
      <c r="J859" s="3">
        <v>0</v>
      </c>
      <c r="K859" s="3">
        <v>0</v>
      </c>
      <c r="L859" s="3">
        <v>0</v>
      </c>
      <c r="M859" s="3">
        <v>0</v>
      </c>
      <c r="N859" s="3">
        <v>0</v>
      </c>
      <c r="O859" s="2">
        <v>0</v>
      </c>
    </row>
    <row r="860" spans="1:15" x14ac:dyDescent="0.25">
      <c r="A860" s="1">
        <v>2020</v>
      </c>
      <c r="B860" s="1" t="s">
        <v>15</v>
      </c>
      <c r="C860" s="1">
        <v>119</v>
      </c>
      <c r="D860" s="1" t="s">
        <v>91</v>
      </c>
      <c r="E860" s="1" t="s">
        <v>21</v>
      </c>
      <c r="F860" s="3">
        <v>2342</v>
      </c>
      <c r="G860" s="3">
        <v>111229</v>
      </c>
      <c r="H860" s="3">
        <v>113571</v>
      </c>
      <c r="I860" s="3">
        <v>0</v>
      </c>
      <c r="J860" s="3">
        <v>0</v>
      </c>
      <c r="K860" s="3">
        <v>0</v>
      </c>
      <c r="L860" s="3">
        <v>2342</v>
      </c>
      <c r="M860" s="3">
        <v>111229</v>
      </c>
      <c r="N860" s="3">
        <v>113571</v>
      </c>
      <c r="O860" s="2">
        <v>0.86480000000000001</v>
      </c>
    </row>
    <row r="861" spans="1:15" x14ac:dyDescent="0.25">
      <c r="A861" s="1">
        <v>2020</v>
      </c>
      <c r="B861" s="1" t="s">
        <v>15</v>
      </c>
      <c r="C861" s="1">
        <v>119</v>
      </c>
      <c r="D861" s="1" t="s">
        <v>91</v>
      </c>
      <c r="E861" s="1" t="s">
        <v>22</v>
      </c>
      <c r="F861" s="3">
        <v>1319</v>
      </c>
      <c r="G861" s="3">
        <v>0</v>
      </c>
      <c r="H861" s="3">
        <v>1319</v>
      </c>
      <c r="I861" s="3">
        <v>0</v>
      </c>
      <c r="J861" s="3">
        <v>0</v>
      </c>
      <c r="K861" s="3">
        <v>0</v>
      </c>
      <c r="L861" s="3">
        <v>1319</v>
      </c>
      <c r="M861" s="3">
        <v>0</v>
      </c>
      <c r="N861" s="3">
        <v>1319</v>
      </c>
      <c r="O861" s="2">
        <v>0.01</v>
      </c>
    </row>
    <row r="862" spans="1:15" x14ac:dyDescent="0.25">
      <c r="A862" s="1">
        <v>2020</v>
      </c>
      <c r="B862" s="1" t="s">
        <v>15</v>
      </c>
      <c r="C862" s="1">
        <v>119</v>
      </c>
      <c r="D862" s="1" t="s">
        <v>91</v>
      </c>
      <c r="E862" s="1" t="s">
        <v>23</v>
      </c>
      <c r="F862" s="3">
        <v>150</v>
      </c>
      <c r="G862" s="3">
        <v>14344</v>
      </c>
      <c r="H862" s="3">
        <v>14494</v>
      </c>
      <c r="I862" s="3">
        <v>0</v>
      </c>
      <c r="J862" s="3">
        <v>0</v>
      </c>
      <c r="K862" s="3">
        <v>0</v>
      </c>
      <c r="L862" s="3">
        <v>150</v>
      </c>
      <c r="M862" s="3">
        <v>14344</v>
      </c>
      <c r="N862" s="3">
        <v>14494</v>
      </c>
      <c r="O862" s="2">
        <v>0.1104</v>
      </c>
    </row>
    <row r="863" spans="1:15" x14ac:dyDescent="0.25">
      <c r="A863" s="1">
        <v>2020</v>
      </c>
      <c r="B863" s="1" t="s">
        <v>15</v>
      </c>
      <c r="C863" s="1">
        <v>119</v>
      </c>
      <c r="D863" s="1" t="s">
        <v>91</v>
      </c>
      <c r="E863" s="1" t="s">
        <v>24</v>
      </c>
      <c r="F863" s="3">
        <v>0</v>
      </c>
      <c r="G863" s="3">
        <v>0</v>
      </c>
      <c r="H863" s="3">
        <v>0</v>
      </c>
      <c r="I863" s="3">
        <v>0</v>
      </c>
      <c r="J863" s="3">
        <v>0</v>
      </c>
      <c r="K863" s="3">
        <v>0</v>
      </c>
      <c r="L863" s="3">
        <v>0</v>
      </c>
      <c r="M863" s="3">
        <v>0</v>
      </c>
      <c r="N863" s="3">
        <v>0</v>
      </c>
      <c r="O863" s="2">
        <v>0</v>
      </c>
    </row>
    <row r="864" spans="1:15" x14ac:dyDescent="0.25">
      <c r="A864" s="1">
        <v>2020</v>
      </c>
      <c r="B864" s="1" t="s">
        <v>15</v>
      </c>
      <c r="C864" s="1">
        <v>119</v>
      </c>
      <c r="D864" s="1" t="s">
        <v>91</v>
      </c>
      <c r="E864" s="1" t="s">
        <v>25</v>
      </c>
      <c r="F864" s="3">
        <v>37</v>
      </c>
      <c r="G864" s="3">
        <v>0</v>
      </c>
      <c r="H864" s="3">
        <v>37</v>
      </c>
      <c r="I864" s="3">
        <v>0</v>
      </c>
      <c r="J864" s="3">
        <v>0</v>
      </c>
      <c r="K864" s="3">
        <v>0</v>
      </c>
      <c r="L864" s="3">
        <v>37</v>
      </c>
      <c r="M864" s="3">
        <v>0</v>
      </c>
      <c r="N864" s="3">
        <v>37</v>
      </c>
      <c r="O864" s="2">
        <v>2.9999999999999997E-4</v>
      </c>
    </row>
    <row r="865" spans="1:15" x14ac:dyDescent="0.25">
      <c r="A865" s="1">
        <v>2020</v>
      </c>
      <c r="B865" s="1" t="s">
        <v>15</v>
      </c>
      <c r="C865" s="1">
        <v>119</v>
      </c>
      <c r="D865" s="1" t="s">
        <v>91</v>
      </c>
      <c r="E865" s="1" t="s">
        <v>26</v>
      </c>
      <c r="F865" s="3">
        <v>32</v>
      </c>
      <c r="G865" s="3">
        <v>0</v>
      </c>
      <c r="H865" s="3">
        <v>32</v>
      </c>
      <c r="I865" s="3">
        <v>0</v>
      </c>
      <c r="J865" s="3">
        <v>0</v>
      </c>
      <c r="K865" s="3">
        <v>0</v>
      </c>
      <c r="L865" s="3">
        <v>32</v>
      </c>
      <c r="M865" s="3">
        <v>0</v>
      </c>
      <c r="N865" s="3">
        <v>32</v>
      </c>
      <c r="O865" s="2">
        <v>2.0000000000000001E-4</v>
      </c>
    </row>
    <row r="866" spans="1:15" x14ac:dyDescent="0.25">
      <c r="A866" s="1">
        <v>2020</v>
      </c>
      <c r="B866" s="1" t="s">
        <v>15</v>
      </c>
      <c r="C866" s="1">
        <v>119</v>
      </c>
      <c r="D866" s="1" t="s">
        <v>91</v>
      </c>
      <c r="E866" s="1" t="s">
        <v>27</v>
      </c>
      <c r="F866" s="3">
        <v>0</v>
      </c>
      <c r="G866" s="3">
        <v>0</v>
      </c>
      <c r="H866" s="3">
        <v>0</v>
      </c>
      <c r="I866" s="3">
        <v>0</v>
      </c>
      <c r="J866" s="3">
        <v>0</v>
      </c>
      <c r="K866" s="3">
        <v>0</v>
      </c>
      <c r="L866" s="3">
        <v>0</v>
      </c>
      <c r="M866" s="3">
        <v>0</v>
      </c>
      <c r="N866" s="3">
        <v>0</v>
      </c>
      <c r="O866" s="2">
        <v>0</v>
      </c>
    </row>
    <row r="867" spans="1:15" x14ac:dyDescent="0.25">
      <c r="A867" s="1">
        <v>2020</v>
      </c>
      <c r="B867" s="1" t="s">
        <v>15</v>
      </c>
      <c r="C867" s="1">
        <v>119</v>
      </c>
      <c r="D867" s="1" t="s">
        <v>91</v>
      </c>
      <c r="E867" s="1" t="s">
        <v>28</v>
      </c>
      <c r="F867" s="3">
        <v>0</v>
      </c>
      <c r="G867" s="3">
        <v>0</v>
      </c>
      <c r="H867" s="3">
        <v>0</v>
      </c>
      <c r="I867" s="3">
        <v>0</v>
      </c>
      <c r="J867" s="3">
        <v>0</v>
      </c>
      <c r="K867" s="3">
        <v>0</v>
      </c>
      <c r="L867" s="3">
        <v>0</v>
      </c>
      <c r="M867" s="3">
        <v>0</v>
      </c>
      <c r="N867" s="3">
        <v>0</v>
      </c>
      <c r="O867" s="2">
        <v>0</v>
      </c>
    </row>
    <row r="868" spans="1:15" x14ac:dyDescent="0.25">
      <c r="A868" s="1">
        <v>2020</v>
      </c>
      <c r="B868" s="1" t="s">
        <v>15</v>
      </c>
      <c r="C868" s="1">
        <v>119</v>
      </c>
      <c r="D868" s="1" t="s">
        <v>91</v>
      </c>
      <c r="E868" s="1" t="s">
        <v>29</v>
      </c>
      <c r="F868" s="3">
        <v>1</v>
      </c>
      <c r="G868" s="3">
        <v>0</v>
      </c>
      <c r="H868" s="3">
        <v>1</v>
      </c>
      <c r="I868" s="3">
        <v>0</v>
      </c>
      <c r="J868" s="3">
        <v>0</v>
      </c>
      <c r="K868" s="3">
        <v>0</v>
      </c>
      <c r="L868" s="3">
        <v>1</v>
      </c>
      <c r="M868" s="3">
        <v>0</v>
      </c>
      <c r="N868" s="3">
        <v>1</v>
      </c>
      <c r="O868" s="2">
        <v>0</v>
      </c>
    </row>
    <row r="869" spans="1:15" x14ac:dyDescent="0.25">
      <c r="A869" s="1">
        <v>2020</v>
      </c>
      <c r="B869" s="1" t="s">
        <v>15</v>
      </c>
      <c r="C869" s="1">
        <v>119</v>
      </c>
      <c r="D869" s="1" t="s">
        <v>91</v>
      </c>
      <c r="E869" s="1" t="s">
        <v>30</v>
      </c>
      <c r="F869" s="3">
        <v>0</v>
      </c>
      <c r="G869" s="3">
        <v>0</v>
      </c>
      <c r="H869" s="3">
        <v>0</v>
      </c>
      <c r="I869" s="3">
        <v>0</v>
      </c>
      <c r="J869" s="3">
        <v>0</v>
      </c>
      <c r="K869" s="3">
        <v>0</v>
      </c>
      <c r="L869" s="3">
        <v>0</v>
      </c>
      <c r="M869" s="3">
        <v>0</v>
      </c>
      <c r="N869" s="3">
        <v>0</v>
      </c>
      <c r="O869" s="2">
        <v>0</v>
      </c>
    </row>
    <row r="870" spans="1:15" x14ac:dyDescent="0.25">
      <c r="A870" s="1">
        <v>2020</v>
      </c>
      <c r="B870" s="1" t="s">
        <v>15</v>
      </c>
      <c r="C870" s="1">
        <v>120</v>
      </c>
      <c r="D870" s="1" t="s">
        <v>92</v>
      </c>
      <c r="E870" s="1" t="s">
        <v>17</v>
      </c>
      <c r="F870" s="3">
        <v>0</v>
      </c>
      <c r="G870" s="3">
        <v>0</v>
      </c>
      <c r="H870" s="3">
        <v>0</v>
      </c>
      <c r="I870" s="3">
        <v>0</v>
      </c>
      <c r="J870" s="3">
        <v>0</v>
      </c>
      <c r="K870" s="3">
        <v>0</v>
      </c>
      <c r="L870" s="3">
        <v>0</v>
      </c>
      <c r="M870" s="3">
        <v>0</v>
      </c>
      <c r="N870" s="3">
        <v>0</v>
      </c>
      <c r="O870" s="2">
        <v>0</v>
      </c>
    </row>
    <row r="871" spans="1:15" x14ac:dyDescent="0.25">
      <c r="A871" s="1">
        <v>2020</v>
      </c>
      <c r="B871" s="1" t="s">
        <v>15</v>
      </c>
      <c r="C871" s="1">
        <v>120</v>
      </c>
      <c r="D871" s="1" t="s">
        <v>92</v>
      </c>
      <c r="E871" s="1" t="s">
        <v>18</v>
      </c>
      <c r="F871" s="3">
        <v>63</v>
      </c>
      <c r="G871" s="3">
        <v>0</v>
      </c>
      <c r="H871" s="3">
        <v>63</v>
      </c>
      <c r="I871" s="3">
        <v>0</v>
      </c>
      <c r="J871" s="3">
        <v>0</v>
      </c>
      <c r="K871" s="3">
        <v>0</v>
      </c>
      <c r="L871" s="3">
        <v>63</v>
      </c>
      <c r="M871" s="3">
        <v>0</v>
      </c>
      <c r="N871" s="3">
        <v>63</v>
      </c>
      <c r="O871" s="2">
        <v>4.0000000000000002E-4</v>
      </c>
    </row>
    <row r="872" spans="1:15" x14ac:dyDescent="0.25">
      <c r="A872" s="1">
        <v>2020</v>
      </c>
      <c r="B872" s="1" t="s">
        <v>15</v>
      </c>
      <c r="C872" s="1">
        <v>120</v>
      </c>
      <c r="D872" s="1" t="s">
        <v>92</v>
      </c>
      <c r="E872" s="1" t="s">
        <v>19</v>
      </c>
      <c r="F872" s="3">
        <v>2057</v>
      </c>
      <c r="G872" s="3">
        <v>0</v>
      </c>
      <c r="H872" s="3">
        <v>2057</v>
      </c>
      <c r="I872" s="3">
        <v>0</v>
      </c>
      <c r="J872" s="3">
        <v>0</v>
      </c>
      <c r="K872" s="3">
        <v>0</v>
      </c>
      <c r="L872" s="3">
        <v>2057</v>
      </c>
      <c r="M872" s="3">
        <v>0</v>
      </c>
      <c r="N872" s="3">
        <v>2057</v>
      </c>
      <c r="O872" s="2">
        <v>1.3899999999999999E-2</v>
      </c>
    </row>
    <row r="873" spans="1:15" x14ac:dyDescent="0.25">
      <c r="A873" s="1">
        <v>2020</v>
      </c>
      <c r="B873" s="1" t="s">
        <v>15</v>
      </c>
      <c r="C873" s="1">
        <v>120</v>
      </c>
      <c r="D873" s="1" t="s">
        <v>92</v>
      </c>
      <c r="E873" s="1" t="s">
        <v>20</v>
      </c>
      <c r="F873" s="3">
        <v>0</v>
      </c>
      <c r="G873" s="3">
        <v>0</v>
      </c>
      <c r="H873" s="3">
        <v>0</v>
      </c>
      <c r="I873" s="3">
        <v>0</v>
      </c>
      <c r="J873" s="3">
        <v>0</v>
      </c>
      <c r="K873" s="3">
        <v>0</v>
      </c>
      <c r="L873" s="3">
        <v>0</v>
      </c>
      <c r="M873" s="3">
        <v>0</v>
      </c>
      <c r="N873" s="3">
        <v>0</v>
      </c>
      <c r="O873" s="2">
        <v>0</v>
      </c>
    </row>
    <row r="874" spans="1:15" x14ac:dyDescent="0.25">
      <c r="A874" s="1">
        <v>2020</v>
      </c>
      <c r="B874" s="1" t="s">
        <v>15</v>
      </c>
      <c r="C874" s="1">
        <v>120</v>
      </c>
      <c r="D874" s="1" t="s">
        <v>92</v>
      </c>
      <c r="E874" s="1" t="s">
        <v>21</v>
      </c>
      <c r="F874" s="3">
        <v>2630</v>
      </c>
      <c r="G874" s="3">
        <v>124903</v>
      </c>
      <c r="H874" s="3">
        <v>127533</v>
      </c>
      <c r="I874" s="3">
        <v>0</v>
      </c>
      <c r="J874" s="3">
        <v>0</v>
      </c>
      <c r="K874" s="3">
        <v>0</v>
      </c>
      <c r="L874" s="3">
        <v>2630</v>
      </c>
      <c r="M874" s="3">
        <v>124903</v>
      </c>
      <c r="N874" s="3">
        <v>127534</v>
      </c>
      <c r="O874" s="2">
        <v>0.86480000000000001</v>
      </c>
    </row>
    <row r="875" spans="1:15" x14ac:dyDescent="0.25">
      <c r="A875" s="1">
        <v>2020</v>
      </c>
      <c r="B875" s="1" t="s">
        <v>15</v>
      </c>
      <c r="C875" s="1">
        <v>120</v>
      </c>
      <c r="D875" s="1" t="s">
        <v>92</v>
      </c>
      <c r="E875" s="1" t="s">
        <v>22</v>
      </c>
      <c r="F875" s="3">
        <v>1481</v>
      </c>
      <c r="G875" s="3">
        <v>0</v>
      </c>
      <c r="H875" s="3">
        <v>1481</v>
      </c>
      <c r="I875" s="3">
        <v>0</v>
      </c>
      <c r="J875" s="3">
        <v>0</v>
      </c>
      <c r="K875" s="3">
        <v>0</v>
      </c>
      <c r="L875" s="3">
        <v>1481</v>
      </c>
      <c r="M875" s="3">
        <v>0</v>
      </c>
      <c r="N875" s="3">
        <v>1481</v>
      </c>
      <c r="O875" s="2">
        <v>0.01</v>
      </c>
    </row>
    <row r="876" spans="1:15" x14ac:dyDescent="0.25">
      <c r="A876" s="1">
        <v>2020</v>
      </c>
      <c r="B876" s="1" t="s">
        <v>15</v>
      </c>
      <c r="C876" s="1">
        <v>120</v>
      </c>
      <c r="D876" s="1" t="s">
        <v>92</v>
      </c>
      <c r="E876" s="1" t="s">
        <v>23</v>
      </c>
      <c r="F876" s="3">
        <v>168</v>
      </c>
      <c r="G876" s="3">
        <v>16108</v>
      </c>
      <c r="H876" s="3">
        <v>16276</v>
      </c>
      <c r="I876" s="3">
        <v>0</v>
      </c>
      <c r="J876" s="3">
        <v>0</v>
      </c>
      <c r="K876" s="3">
        <v>0</v>
      </c>
      <c r="L876" s="3">
        <v>168</v>
      </c>
      <c r="M876" s="3">
        <v>16108</v>
      </c>
      <c r="N876" s="3">
        <v>16276</v>
      </c>
      <c r="O876" s="2">
        <v>0.1104</v>
      </c>
    </row>
    <row r="877" spans="1:15" x14ac:dyDescent="0.25">
      <c r="A877" s="1">
        <v>2020</v>
      </c>
      <c r="B877" s="1" t="s">
        <v>15</v>
      </c>
      <c r="C877" s="1">
        <v>120</v>
      </c>
      <c r="D877" s="1" t="s">
        <v>92</v>
      </c>
      <c r="E877" s="1" t="s">
        <v>24</v>
      </c>
      <c r="F877" s="3">
        <v>0</v>
      </c>
      <c r="G877" s="3">
        <v>0</v>
      </c>
      <c r="H877" s="3">
        <v>0</v>
      </c>
      <c r="I877" s="3">
        <v>0</v>
      </c>
      <c r="J877" s="3">
        <v>0</v>
      </c>
      <c r="K877" s="3">
        <v>0</v>
      </c>
      <c r="L877" s="3">
        <v>0</v>
      </c>
      <c r="M877" s="3">
        <v>0</v>
      </c>
      <c r="N877" s="3">
        <v>0</v>
      </c>
      <c r="O877" s="2">
        <v>0</v>
      </c>
    </row>
    <row r="878" spans="1:15" x14ac:dyDescent="0.25">
      <c r="A878" s="1">
        <v>2020</v>
      </c>
      <c r="B878" s="1" t="s">
        <v>15</v>
      </c>
      <c r="C878" s="1">
        <v>120</v>
      </c>
      <c r="D878" s="1" t="s">
        <v>92</v>
      </c>
      <c r="E878" s="1" t="s">
        <v>25</v>
      </c>
      <c r="F878" s="3">
        <v>41</v>
      </c>
      <c r="G878" s="3">
        <v>0</v>
      </c>
      <c r="H878" s="3">
        <v>41</v>
      </c>
      <c r="I878" s="3">
        <v>0</v>
      </c>
      <c r="J878" s="3">
        <v>0</v>
      </c>
      <c r="K878" s="3">
        <v>0</v>
      </c>
      <c r="L878" s="3">
        <v>41</v>
      </c>
      <c r="M878" s="3">
        <v>0</v>
      </c>
      <c r="N878" s="3">
        <v>41</v>
      </c>
      <c r="O878" s="2">
        <v>2.9999999999999997E-4</v>
      </c>
    </row>
    <row r="879" spans="1:15" x14ac:dyDescent="0.25">
      <c r="A879" s="1">
        <v>2020</v>
      </c>
      <c r="B879" s="1" t="s">
        <v>15</v>
      </c>
      <c r="C879" s="1">
        <v>120</v>
      </c>
      <c r="D879" s="1" t="s">
        <v>92</v>
      </c>
      <c r="E879" s="1" t="s">
        <v>26</v>
      </c>
      <c r="F879" s="3">
        <v>36</v>
      </c>
      <c r="G879" s="3">
        <v>0</v>
      </c>
      <c r="H879" s="3">
        <v>36</v>
      </c>
      <c r="I879" s="3">
        <v>0</v>
      </c>
      <c r="J879" s="3">
        <v>0</v>
      </c>
      <c r="K879" s="3">
        <v>0</v>
      </c>
      <c r="L879" s="3">
        <v>36</v>
      </c>
      <c r="M879" s="3">
        <v>0</v>
      </c>
      <c r="N879" s="3">
        <v>36</v>
      </c>
      <c r="O879" s="2">
        <v>2.0000000000000001E-4</v>
      </c>
    </row>
    <row r="880" spans="1:15" x14ac:dyDescent="0.25">
      <c r="A880" s="1">
        <v>2020</v>
      </c>
      <c r="B880" s="1" t="s">
        <v>15</v>
      </c>
      <c r="C880" s="1">
        <v>120</v>
      </c>
      <c r="D880" s="1" t="s">
        <v>92</v>
      </c>
      <c r="E880" s="1" t="s">
        <v>27</v>
      </c>
      <c r="F880" s="3">
        <v>0</v>
      </c>
      <c r="G880" s="3">
        <v>0</v>
      </c>
      <c r="H880" s="3">
        <v>0</v>
      </c>
      <c r="I880" s="3">
        <v>0</v>
      </c>
      <c r="J880" s="3">
        <v>0</v>
      </c>
      <c r="K880" s="3">
        <v>0</v>
      </c>
      <c r="L880" s="3">
        <v>0</v>
      </c>
      <c r="M880" s="3">
        <v>0</v>
      </c>
      <c r="N880" s="3">
        <v>0</v>
      </c>
      <c r="O880" s="2">
        <v>0</v>
      </c>
    </row>
    <row r="881" spans="1:15" x14ac:dyDescent="0.25">
      <c r="A881" s="1">
        <v>2020</v>
      </c>
      <c r="B881" s="1" t="s">
        <v>15</v>
      </c>
      <c r="C881" s="1">
        <v>120</v>
      </c>
      <c r="D881" s="1" t="s">
        <v>92</v>
      </c>
      <c r="E881" s="1" t="s">
        <v>28</v>
      </c>
      <c r="F881" s="3">
        <v>0</v>
      </c>
      <c r="G881" s="3">
        <v>0</v>
      </c>
      <c r="H881" s="3">
        <v>0</v>
      </c>
      <c r="I881" s="3">
        <v>0</v>
      </c>
      <c r="J881" s="3">
        <v>0</v>
      </c>
      <c r="K881" s="3">
        <v>0</v>
      </c>
      <c r="L881" s="3">
        <v>0</v>
      </c>
      <c r="M881" s="3">
        <v>0</v>
      </c>
      <c r="N881" s="3">
        <v>0</v>
      </c>
      <c r="O881" s="2">
        <v>0</v>
      </c>
    </row>
    <row r="882" spans="1:15" x14ac:dyDescent="0.25">
      <c r="A882" s="1">
        <v>2020</v>
      </c>
      <c r="B882" s="1" t="s">
        <v>15</v>
      </c>
      <c r="C882" s="1">
        <v>120</v>
      </c>
      <c r="D882" s="1" t="s">
        <v>92</v>
      </c>
      <c r="E882" s="1" t="s">
        <v>29</v>
      </c>
      <c r="F882" s="3">
        <v>1</v>
      </c>
      <c r="G882" s="3">
        <v>0</v>
      </c>
      <c r="H882" s="3">
        <v>1</v>
      </c>
      <c r="I882" s="3">
        <v>0</v>
      </c>
      <c r="J882" s="3">
        <v>0</v>
      </c>
      <c r="K882" s="3">
        <v>0</v>
      </c>
      <c r="L882" s="3">
        <v>1</v>
      </c>
      <c r="M882" s="3">
        <v>0</v>
      </c>
      <c r="N882" s="3">
        <v>1</v>
      </c>
      <c r="O882" s="2">
        <v>0</v>
      </c>
    </row>
    <row r="883" spans="1:15" x14ac:dyDescent="0.25">
      <c r="A883" s="1">
        <v>2020</v>
      </c>
      <c r="B883" s="1" t="s">
        <v>15</v>
      </c>
      <c r="C883" s="1">
        <v>120</v>
      </c>
      <c r="D883" s="1" t="s">
        <v>92</v>
      </c>
      <c r="E883" s="1" t="s">
        <v>30</v>
      </c>
      <c r="F883" s="3">
        <v>0</v>
      </c>
      <c r="G883" s="3">
        <v>0</v>
      </c>
      <c r="H883" s="3">
        <v>0</v>
      </c>
      <c r="I883" s="3">
        <v>0</v>
      </c>
      <c r="J883" s="3">
        <v>0</v>
      </c>
      <c r="K883" s="3">
        <v>0</v>
      </c>
      <c r="L883" s="3">
        <v>0</v>
      </c>
      <c r="M883" s="3">
        <v>0</v>
      </c>
      <c r="N883" s="3">
        <v>0</v>
      </c>
      <c r="O883" s="2">
        <v>0</v>
      </c>
    </row>
    <row r="884" spans="1:15" x14ac:dyDescent="0.25">
      <c r="A884" s="1">
        <v>2020</v>
      </c>
      <c r="B884" s="1" t="s">
        <v>15</v>
      </c>
      <c r="C884" s="1">
        <v>124</v>
      </c>
      <c r="D884" s="1" t="s">
        <v>93</v>
      </c>
      <c r="E884" s="1" t="s">
        <v>17</v>
      </c>
      <c r="F884" s="3">
        <v>0</v>
      </c>
      <c r="G884" s="3">
        <v>0</v>
      </c>
      <c r="H884" s="3">
        <v>0</v>
      </c>
      <c r="I884" s="3">
        <v>0</v>
      </c>
      <c r="J884" s="3">
        <v>0</v>
      </c>
      <c r="K884" s="3">
        <v>0</v>
      </c>
      <c r="L884" s="3">
        <v>0</v>
      </c>
      <c r="M884" s="3">
        <v>0</v>
      </c>
      <c r="N884" s="3">
        <v>0</v>
      </c>
      <c r="O884" s="1"/>
    </row>
    <row r="885" spans="1:15" x14ac:dyDescent="0.25">
      <c r="A885" s="1">
        <v>2020</v>
      </c>
      <c r="B885" s="1" t="s">
        <v>15</v>
      </c>
      <c r="C885" s="1">
        <v>124</v>
      </c>
      <c r="D885" s="1" t="s">
        <v>93</v>
      </c>
      <c r="E885" s="1" t="s">
        <v>18</v>
      </c>
      <c r="F885" s="3">
        <v>0</v>
      </c>
      <c r="G885" s="3">
        <v>0</v>
      </c>
      <c r="H885" s="3">
        <v>0</v>
      </c>
      <c r="I885" s="3">
        <v>0</v>
      </c>
      <c r="J885" s="3">
        <v>0</v>
      </c>
      <c r="K885" s="3">
        <v>0</v>
      </c>
      <c r="L885" s="3">
        <v>0</v>
      </c>
      <c r="M885" s="3">
        <v>0</v>
      </c>
      <c r="N885" s="3">
        <v>0</v>
      </c>
      <c r="O885" s="1"/>
    </row>
    <row r="886" spans="1:15" x14ac:dyDescent="0.25">
      <c r="A886" s="1">
        <v>2020</v>
      </c>
      <c r="B886" s="1" t="s">
        <v>15</v>
      </c>
      <c r="C886" s="1">
        <v>124</v>
      </c>
      <c r="D886" s="1" t="s">
        <v>93</v>
      </c>
      <c r="E886" s="1" t="s">
        <v>19</v>
      </c>
      <c r="F886" s="3">
        <v>0</v>
      </c>
      <c r="G886" s="3">
        <v>0</v>
      </c>
      <c r="H886" s="3">
        <v>0</v>
      </c>
      <c r="I886" s="3">
        <v>0</v>
      </c>
      <c r="J886" s="3">
        <v>0</v>
      </c>
      <c r="K886" s="3">
        <v>0</v>
      </c>
      <c r="L886" s="3">
        <v>0</v>
      </c>
      <c r="M886" s="3">
        <v>0</v>
      </c>
      <c r="N886" s="3">
        <v>0</v>
      </c>
      <c r="O886" s="1"/>
    </row>
    <row r="887" spans="1:15" x14ac:dyDescent="0.25">
      <c r="A887" s="1">
        <v>2020</v>
      </c>
      <c r="B887" s="1" t="s">
        <v>15</v>
      </c>
      <c r="C887" s="1">
        <v>124</v>
      </c>
      <c r="D887" s="1" t="s">
        <v>93</v>
      </c>
      <c r="E887" s="1" t="s">
        <v>20</v>
      </c>
      <c r="F887" s="3">
        <v>0</v>
      </c>
      <c r="G887" s="3">
        <v>0</v>
      </c>
      <c r="H887" s="3">
        <v>0</v>
      </c>
      <c r="I887" s="3">
        <v>0</v>
      </c>
      <c r="J887" s="3">
        <v>0</v>
      </c>
      <c r="K887" s="3">
        <v>0</v>
      </c>
      <c r="L887" s="3">
        <v>0</v>
      </c>
      <c r="M887" s="3">
        <v>0</v>
      </c>
      <c r="N887" s="3">
        <v>0</v>
      </c>
      <c r="O887" s="1"/>
    </row>
    <row r="888" spans="1:15" x14ac:dyDescent="0.25">
      <c r="A888" s="1">
        <v>2020</v>
      </c>
      <c r="B888" s="1" t="s">
        <v>15</v>
      </c>
      <c r="C888" s="1">
        <v>124</v>
      </c>
      <c r="D888" s="1" t="s">
        <v>93</v>
      </c>
      <c r="E888" s="1" t="s">
        <v>21</v>
      </c>
      <c r="F888" s="3">
        <v>0</v>
      </c>
      <c r="G888" s="3">
        <v>0</v>
      </c>
      <c r="H888" s="3">
        <v>0</v>
      </c>
      <c r="I888" s="3">
        <v>0</v>
      </c>
      <c r="J888" s="3">
        <v>0</v>
      </c>
      <c r="K888" s="3">
        <v>0</v>
      </c>
      <c r="L888" s="3">
        <v>0</v>
      </c>
      <c r="M888" s="3">
        <v>0</v>
      </c>
      <c r="N888" s="3">
        <v>0</v>
      </c>
      <c r="O888" s="1"/>
    </row>
    <row r="889" spans="1:15" x14ac:dyDescent="0.25">
      <c r="A889" s="1">
        <v>2020</v>
      </c>
      <c r="B889" s="1" t="s">
        <v>15</v>
      </c>
      <c r="C889" s="1">
        <v>124</v>
      </c>
      <c r="D889" s="1" t="s">
        <v>93</v>
      </c>
      <c r="E889" s="1" t="s">
        <v>22</v>
      </c>
      <c r="F889" s="3">
        <v>0</v>
      </c>
      <c r="G889" s="3">
        <v>0</v>
      </c>
      <c r="H889" s="3">
        <v>0</v>
      </c>
      <c r="I889" s="3">
        <v>0</v>
      </c>
      <c r="J889" s="3">
        <v>0</v>
      </c>
      <c r="K889" s="3">
        <v>0</v>
      </c>
      <c r="L889" s="3">
        <v>0</v>
      </c>
      <c r="M889" s="3">
        <v>0</v>
      </c>
      <c r="N889" s="3">
        <v>0</v>
      </c>
      <c r="O889" s="1"/>
    </row>
    <row r="890" spans="1:15" x14ac:dyDescent="0.25">
      <c r="A890" s="1">
        <v>2020</v>
      </c>
      <c r="B890" s="1" t="s">
        <v>15</v>
      </c>
      <c r="C890" s="1">
        <v>124</v>
      </c>
      <c r="D890" s="1" t="s">
        <v>93</v>
      </c>
      <c r="E890" s="1" t="s">
        <v>23</v>
      </c>
      <c r="F890" s="3">
        <v>0</v>
      </c>
      <c r="G890" s="3">
        <v>0</v>
      </c>
      <c r="H890" s="3">
        <v>0</v>
      </c>
      <c r="I890" s="3">
        <v>0</v>
      </c>
      <c r="J890" s="3">
        <v>0</v>
      </c>
      <c r="K890" s="3">
        <v>0</v>
      </c>
      <c r="L890" s="3">
        <v>0</v>
      </c>
      <c r="M890" s="3">
        <v>0</v>
      </c>
      <c r="N890" s="3">
        <v>0</v>
      </c>
      <c r="O890" s="1"/>
    </row>
    <row r="891" spans="1:15" x14ac:dyDescent="0.25">
      <c r="A891" s="1">
        <v>2020</v>
      </c>
      <c r="B891" s="1" t="s">
        <v>15</v>
      </c>
      <c r="C891" s="1">
        <v>124</v>
      </c>
      <c r="D891" s="1" t="s">
        <v>93</v>
      </c>
      <c r="E891" s="1" t="s">
        <v>24</v>
      </c>
      <c r="F891" s="3">
        <v>0</v>
      </c>
      <c r="G891" s="3">
        <v>0</v>
      </c>
      <c r="H891" s="3">
        <v>0</v>
      </c>
      <c r="I891" s="3">
        <v>0</v>
      </c>
      <c r="J891" s="3">
        <v>0</v>
      </c>
      <c r="K891" s="3">
        <v>0</v>
      </c>
      <c r="L891" s="3">
        <v>0</v>
      </c>
      <c r="M891" s="3">
        <v>0</v>
      </c>
      <c r="N891" s="3">
        <v>0</v>
      </c>
      <c r="O891" s="1"/>
    </row>
    <row r="892" spans="1:15" x14ac:dyDescent="0.25">
      <c r="A892" s="1">
        <v>2020</v>
      </c>
      <c r="B892" s="1" t="s">
        <v>15</v>
      </c>
      <c r="C892" s="1">
        <v>124</v>
      </c>
      <c r="D892" s="1" t="s">
        <v>93</v>
      </c>
      <c r="E892" s="1" t="s">
        <v>25</v>
      </c>
      <c r="F892" s="3">
        <v>0</v>
      </c>
      <c r="G892" s="3">
        <v>0</v>
      </c>
      <c r="H892" s="3">
        <v>0</v>
      </c>
      <c r="I892" s="3">
        <v>0</v>
      </c>
      <c r="J892" s="3">
        <v>0</v>
      </c>
      <c r="K892" s="3">
        <v>0</v>
      </c>
      <c r="L892" s="3">
        <v>0</v>
      </c>
      <c r="M892" s="3">
        <v>0</v>
      </c>
      <c r="N892" s="3">
        <v>0</v>
      </c>
      <c r="O892" s="1"/>
    </row>
    <row r="893" spans="1:15" x14ac:dyDescent="0.25">
      <c r="A893" s="1">
        <v>2020</v>
      </c>
      <c r="B893" s="1" t="s">
        <v>15</v>
      </c>
      <c r="C893" s="1">
        <v>124</v>
      </c>
      <c r="D893" s="1" t="s">
        <v>93</v>
      </c>
      <c r="E893" s="1" t="s">
        <v>26</v>
      </c>
      <c r="F893" s="3">
        <v>0</v>
      </c>
      <c r="G893" s="3">
        <v>0</v>
      </c>
      <c r="H893" s="3">
        <v>0</v>
      </c>
      <c r="I893" s="3">
        <v>0</v>
      </c>
      <c r="J893" s="3">
        <v>0</v>
      </c>
      <c r="K893" s="3">
        <v>0</v>
      </c>
      <c r="L893" s="3">
        <v>0</v>
      </c>
      <c r="M893" s="3">
        <v>0</v>
      </c>
      <c r="N893" s="3">
        <v>0</v>
      </c>
      <c r="O893" s="1"/>
    </row>
    <row r="894" spans="1:15" x14ac:dyDescent="0.25">
      <c r="A894" s="1">
        <v>2020</v>
      </c>
      <c r="B894" s="1" t="s">
        <v>15</v>
      </c>
      <c r="C894" s="1">
        <v>124</v>
      </c>
      <c r="D894" s="1" t="s">
        <v>93</v>
      </c>
      <c r="E894" s="1" t="s">
        <v>27</v>
      </c>
      <c r="F894" s="3">
        <v>0</v>
      </c>
      <c r="G894" s="3">
        <v>0</v>
      </c>
      <c r="H894" s="3">
        <v>0</v>
      </c>
      <c r="I894" s="3">
        <v>0</v>
      </c>
      <c r="J894" s="3">
        <v>0</v>
      </c>
      <c r="K894" s="3">
        <v>0</v>
      </c>
      <c r="L894" s="3">
        <v>0</v>
      </c>
      <c r="M894" s="3">
        <v>0</v>
      </c>
      <c r="N894" s="3">
        <v>0</v>
      </c>
      <c r="O894" s="1"/>
    </row>
    <row r="895" spans="1:15" x14ac:dyDescent="0.25">
      <c r="A895" s="1">
        <v>2020</v>
      </c>
      <c r="B895" s="1" t="s">
        <v>15</v>
      </c>
      <c r="C895" s="1">
        <v>124</v>
      </c>
      <c r="D895" s="1" t="s">
        <v>93</v>
      </c>
      <c r="E895" s="1" t="s">
        <v>28</v>
      </c>
      <c r="F895" s="3">
        <v>0</v>
      </c>
      <c r="G895" s="3">
        <v>0</v>
      </c>
      <c r="H895" s="3">
        <v>0</v>
      </c>
      <c r="I895" s="3">
        <v>0</v>
      </c>
      <c r="J895" s="3">
        <v>0</v>
      </c>
      <c r="K895" s="3">
        <v>0</v>
      </c>
      <c r="L895" s="3">
        <v>0</v>
      </c>
      <c r="M895" s="3">
        <v>0</v>
      </c>
      <c r="N895" s="3">
        <v>0</v>
      </c>
      <c r="O895" s="1"/>
    </row>
    <row r="896" spans="1:15" x14ac:dyDescent="0.25">
      <c r="A896" s="1">
        <v>2020</v>
      </c>
      <c r="B896" s="1" t="s">
        <v>15</v>
      </c>
      <c r="C896" s="1">
        <v>124</v>
      </c>
      <c r="D896" s="1" t="s">
        <v>93</v>
      </c>
      <c r="E896" s="1" t="s">
        <v>29</v>
      </c>
      <c r="F896" s="3">
        <v>0</v>
      </c>
      <c r="G896" s="3">
        <v>0</v>
      </c>
      <c r="H896" s="3">
        <v>0</v>
      </c>
      <c r="I896" s="3">
        <v>0</v>
      </c>
      <c r="J896" s="3">
        <v>0</v>
      </c>
      <c r="K896" s="3">
        <v>0</v>
      </c>
      <c r="L896" s="3">
        <v>0</v>
      </c>
      <c r="M896" s="3">
        <v>0</v>
      </c>
      <c r="N896" s="3">
        <v>0</v>
      </c>
      <c r="O896" s="1"/>
    </row>
    <row r="897" spans="1:15" x14ac:dyDescent="0.25">
      <c r="A897" s="1">
        <v>2020</v>
      </c>
      <c r="B897" s="1" t="s">
        <v>15</v>
      </c>
      <c r="C897" s="1">
        <v>124</v>
      </c>
      <c r="D897" s="1" t="s">
        <v>93</v>
      </c>
      <c r="E897" s="1" t="s">
        <v>30</v>
      </c>
      <c r="F897" s="3">
        <v>0</v>
      </c>
      <c r="G897" s="3">
        <v>0</v>
      </c>
      <c r="H897" s="3">
        <v>0</v>
      </c>
      <c r="I897" s="3">
        <v>0</v>
      </c>
      <c r="J897" s="3">
        <v>0</v>
      </c>
      <c r="K897" s="3">
        <v>0</v>
      </c>
      <c r="L897" s="3">
        <v>0</v>
      </c>
      <c r="M897" s="3">
        <v>0</v>
      </c>
      <c r="N897" s="3">
        <v>0</v>
      </c>
      <c r="O897" s="1"/>
    </row>
    <row r="898" spans="1:15" x14ac:dyDescent="0.25">
      <c r="A898" s="1">
        <v>2020</v>
      </c>
      <c r="B898" s="1" t="s">
        <v>15</v>
      </c>
      <c r="C898" s="1">
        <v>130</v>
      </c>
      <c r="D898" s="1" t="s">
        <v>94</v>
      </c>
      <c r="E898" s="1" t="s">
        <v>17</v>
      </c>
      <c r="F898" s="3">
        <v>0</v>
      </c>
      <c r="G898" s="3">
        <v>0</v>
      </c>
      <c r="H898" s="3">
        <v>0</v>
      </c>
      <c r="I898" s="3">
        <v>0</v>
      </c>
      <c r="J898" s="3">
        <v>0</v>
      </c>
      <c r="K898" s="3">
        <v>0</v>
      </c>
      <c r="L898" s="3">
        <v>0</v>
      </c>
      <c r="M898" s="3">
        <v>0</v>
      </c>
      <c r="N898" s="3">
        <v>0</v>
      </c>
      <c r="O898" s="2">
        <v>0</v>
      </c>
    </row>
    <row r="899" spans="1:15" x14ac:dyDescent="0.25">
      <c r="A899" s="1">
        <v>2020</v>
      </c>
      <c r="B899" s="1" t="s">
        <v>15</v>
      </c>
      <c r="C899" s="1">
        <v>130</v>
      </c>
      <c r="D899" s="1" t="s">
        <v>94</v>
      </c>
      <c r="E899" s="1" t="s">
        <v>18</v>
      </c>
      <c r="F899" s="3">
        <v>44</v>
      </c>
      <c r="G899" s="3">
        <v>0</v>
      </c>
      <c r="H899" s="3">
        <v>44</v>
      </c>
      <c r="I899" s="3">
        <v>0</v>
      </c>
      <c r="J899" s="3">
        <v>10830</v>
      </c>
      <c r="K899" s="3">
        <v>0</v>
      </c>
      <c r="L899" s="3">
        <v>10875</v>
      </c>
      <c r="M899" s="3">
        <v>0</v>
      </c>
      <c r="N899" s="3">
        <v>10875</v>
      </c>
      <c r="O899" s="2">
        <v>2.3999999999999998E-3</v>
      </c>
    </row>
    <row r="900" spans="1:15" x14ac:dyDescent="0.25">
      <c r="A900" s="1">
        <v>2020</v>
      </c>
      <c r="B900" s="1" t="s">
        <v>15</v>
      </c>
      <c r="C900" s="1">
        <v>130</v>
      </c>
      <c r="D900" s="1" t="s">
        <v>94</v>
      </c>
      <c r="E900" s="1" t="s">
        <v>19</v>
      </c>
      <c r="F900" s="3">
        <v>1447</v>
      </c>
      <c r="G900" s="3">
        <v>0</v>
      </c>
      <c r="H900" s="3">
        <v>1447</v>
      </c>
      <c r="I900" s="3">
        <v>0</v>
      </c>
      <c r="J900" s="3">
        <v>354611</v>
      </c>
      <c r="K900" s="3">
        <v>1604372</v>
      </c>
      <c r="L900" s="3">
        <v>356058</v>
      </c>
      <c r="M900" s="3">
        <v>1604372</v>
      </c>
      <c r="N900" s="3">
        <v>1960431</v>
      </c>
      <c r="O900" s="2">
        <v>0.43980000000000002</v>
      </c>
    </row>
    <row r="901" spans="1:15" x14ac:dyDescent="0.25">
      <c r="A901" s="1">
        <v>2020</v>
      </c>
      <c r="B901" s="1" t="s">
        <v>15</v>
      </c>
      <c r="C901" s="1">
        <v>130</v>
      </c>
      <c r="D901" s="1" t="s">
        <v>94</v>
      </c>
      <c r="E901" s="1" t="s">
        <v>20</v>
      </c>
      <c r="F901" s="3">
        <v>0</v>
      </c>
      <c r="G901" s="3">
        <v>0</v>
      </c>
      <c r="H901" s="3">
        <v>0</v>
      </c>
      <c r="I901" s="3">
        <v>0</v>
      </c>
      <c r="J901" s="3">
        <v>0</v>
      </c>
      <c r="K901" s="3">
        <v>0</v>
      </c>
      <c r="L901" s="3">
        <v>0</v>
      </c>
      <c r="M901" s="3">
        <v>0</v>
      </c>
      <c r="N901" s="3">
        <v>0</v>
      </c>
      <c r="O901" s="2">
        <v>0</v>
      </c>
    </row>
    <row r="902" spans="1:15" x14ac:dyDescent="0.25">
      <c r="A902" s="1">
        <v>2020</v>
      </c>
      <c r="B902" s="1" t="s">
        <v>15</v>
      </c>
      <c r="C902" s="1">
        <v>130</v>
      </c>
      <c r="D902" s="1" t="s">
        <v>94</v>
      </c>
      <c r="E902" s="1" t="s">
        <v>21</v>
      </c>
      <c r="F902" s="3">
        <v>1850</v>
      </c>
      <c r="G902" s="3">
        <v>87846</v>
      </c>
      <c r="H902" s="3">
        <v>89696</v>
      </c>
      <c r="I902" s="3">
        <v>0</v>
      </c>
      <c r="J902" s="3">
        <v>453313</v>
      </c>
      <c r="K902" s="3">
        <v>531491</v>
      </c>
      <c r="L902" s="3">
        <v>455163</v>
      </c>
      <c r="M902" s="3">
        <v>619337</v>
      </c>
      <c r="N902" s="3">
        <v>1074499</v>
      </c>
      <c r="O902" s="2">
        <v>0.24099999999999999</v>
      </c>
    </row>
    <row r="903" spans="1:15" x14ac:dyDescent="0.25">
      <c r="A903" s="1">
        <v>2020</v>
      </c>
      <c r="B903" s="1" t="s">
        <v>15</v>
      </c>
      <c r="C903" s="1">
        <v>130</v>
      </c>
      <c r="D903" s="1" t="s">
        <v>94</v>
      </c>
      <c r="E903" s="1" t="s">
        <v>22</v>
      </c>
      <c r="F903" s="3">
        <v>1042</v>
      </c>
      <c r="G903" s="3">
        <v>0</v>
      </c>
      <c r="H903" s="3">
        <v>1042</v>
      </c>
      <c r="I903" s="3">
        <v>0</v>
      </c>
      <c r="J903" s="3">
        <v>255240</v>
      </c>
      <c r="K903" s="3">
        <v>809860</v>
      </c>
      <c r="L903" s="3">
        <v>256281</v>
      </c>
      <c r="M903" s="3">
        <v>809860</v>
      </c>
      <c r="N903" s="3">
        <v>1066141</v>
      </c>
      <c r="O903" s="2">
        <v>0.2392</v>
      </c>
    </row>
    <row r="904" spans="1:15" x14ac:dyDescent="0.25">
      <c r="A904" s="1">
        <v>2020</v>
      </c>
      <c r="B904" s="1" t="s">
        <v>15</v>
      </c>
      <c r="C904" s="1">
        <v>130</v>
      </c>
      <c r="D904" s="1" t="s">
        <v>94</v>
      </c>
      <c r="E904" s="1" t="s">
        <v>23</v>
      </c>
      <c r="F904" s="3">
        <v>118</v>
      </c>
      <c r="G904" s="3">
        <v>11329</v>
      </c>
      <c r="H904" s="3">
        <v>11447</v>
      </c>
      <c r="I904" s="3">
        <v>0</v>
      </c>
      <c r="J904" s="3">
        <v>29030</v>
      </c>
      <c r="K904" s="3">
        <v>0</v>
      </c>
      <c r="L904" s="3">
        <v>29148</v>
      </c>
      <c r="M904" s="3">
        <v>11329</v>
      </c>
      <c r="N904" s="3">
        <v>40477</v>
      </c>
      <c r="O904" s="2">
        <v>9.1000000000000004E-3</v>
      </c>
    </row>
    <row r="905" spans="1:15" x14ac:dyDescent="0.25">
      <c r="A905" s="1">
        <v>2020</v>
      </c>
      <c r="B905" s="1" t="s">
        <v>15</v>
      </c>
      <c r="C905" s="1">
        <v>130</v>
      </c>
      <c r="D905" s="1" t="s">
        <v>94</v>
      </c>
      <c r="E905" s="1" t="s">
        <v>24</v>
      </c>
      <c r="F905" s="3">
        <v>0</v>
      </c>
      <c r="G905" s="3">
        <v>0</v>
      </c>
      <c r="H905" s="3">
        <v>0</v>
      </c>
      <c r="I905" s="3">
        <v>0</v>
      </c>
      <c r="J905" s="3">
        <v>0</v>
      </c>
      <c r="K905" s="3">
        <v>0</v>
      </c>
      <c r="L905" s="3">
        <v>0</v>
      </c>
      <c r="M905" s="3">
        <v>0</v>
      </c>
      <c r="N905" s="3">
        <v>0</v>
      </c>
      <c r="O905" s="2">
        <v>0</v>
      </c>
    </row>
    <row r="906" spans="1:15" x14ac:dyDescent="0.25">
      <c r="A906" s="1">
        <v>2020</v>
      </c>
      <c r="B906" s="1" t="s">
        <v>15</v>
      </c>
      <c r="C906" s="1">
        <v>130</v>
      </c>
      <c r="D906" s="1" t="s">
        <v>94</v>
      </c>
      <c r="E906" s="1" t="s">
        <v>25</v>
      </c>
      <c r="F906" s="3">
        <v>29</v>
      </c>
      <c r="G906" s="3">
        <v>0</v>
      </c>
      <c r="H906" s="3">
        <v>29</v>
      </c>
      <c r="I906" s="3">
        <v>0</v>
      </c>
      <c r="J906" s="3">
        <v>7146</v>
      </c>
      <c r="K906" s="3">
        <v>0</v>
      </c>
      <c r="L906" s="3">
        <v>7175</v>
      </c>
      <c r="M906" s="3">
        <v>0</v>
      </c>
      <c r="N906" s="3">
        <v>7175</v>
      </c>
      <c r="O906" s="2">
        <v>1.6000000000000001E-3</v>
      </c>
    </row>
    <row r="907" spans="1:15" x14ac:dyDescent="0.25">
      <c r="A907" s="1">
        <v>2020</v>
      </c>
      <c r="B907" s="1" t="s">
        <v>15</v>
      </c>
      <c r="C907" s="1">
        <v>130</v>
      </c>
      <c r="D907" s="1" t="s">
        <v>94</v>
      </c>
      <c r="E907" s="1" t="s">
        <v>26</v>
      </c>
      <c r="F907" s="3">
        <v>25</v>
      </c>
      <c r="G907" s="3">
        <v>0</v>
      </c>
      <c r="H907" s="3">
        <v>25</v>
      </c>
      <c r="I907" s="3">
        <v>0</v>
      </c>
      <c r="J907" s="3">
        <v>6141</v>
      </c>
      <c r="K907" s="3">
        <v>957</v>
      </c>
      <c r="L907" s="3">
        <v>6166</v>
      </c>
      <c r="M907" s="3">
        <v>957</v>
      </c>
      <c r="N907" s="3">
        <v>7123</v>
      </c>
      <c r="O907" s="2">
        <v>1.6000000000000001E-3</v>
      </c>
    </row>
    <row r="908" spans="1:15" x14ac:dyDescent="0.25">
      <c r="A908" s="1">
        <v>2020</v>
      </c>
      <c r="B908" s="1" t="s">
        <v>15</v>
      </c>
      <c r="C908" s="1">
        <v>130</v>
      </c>
      <c r="D908" s="1" t="s">
        <v>94</v>
      </c>
      <c r="E908" s="1" t="s">
        <v>27</v>
      </c>
      <c r="F908" s="3">
        <v>0</v>
      </c>
      <c r="G908" s="3">
        <v>0</v>
      </c>
      <c r="H908" s="3">
        <v>0</v>
      </c>
      <c r="I908" s="3">
        <v>0</v>
      </c>
      <c r="J908" s="3">
        <v>0</v>
      </c>
      <c r="K908" s="3">
        <v>0</v>
      </c>
      <c r="L908" s="3">
        <v>0</v>
      </c>
      <c r="M908" s="3">
        <v>0</v>
      </c>
      <c r="N908" s="3">
        <v>0</v>
      </c>
      <c r="O908" s="2">
        <v>0</v>
      </c>
    </row>
    <row r="909" spans="1:15" x14ac:dyDescent="0.25">
      <c r="A909" s="1">
        <v>2020</v>
      </c>
      <c r="B909" s="1" t="s">
        <v>15</v>
      </c>
      <c r="C909" s="1">
        <v>130</v>
      </c>
      <c r="D909" s="1" t="s">
        <v>94</v>
      </c>
      <c r="E909" s="1" t="s">
        <v>28</v>
      </c>
      <c r="F909" s="3">
        <v>0</v>
      </c>
      <c r="G909" s="3">
        <v>0</v>
      </c>
      <c r="H909" s="3">
        <v>0</v>
      </c>
      <c r="I909" s="3">
        <v>0</v>
      </c>
      <c r="J909" s="3">
        <v>0</v>
      </c>
      <c r="K909" s="3">
        <v>0</v>
      </c>
      <c r="L909" s="3">
        <v>0</v>
      </c>
      <c r="M909" s="3">
        <v>0</v>
      </c>
      <c r="N909" s="3">
        <v>0</v>
      </c>
      <c r="O909" s="2">
        <v>0</v>
      </c>
    </row>
    <row r="910" spans="1:15" x14ac:dyDescent="0.25">
      <c r="A910" s="1">
        <v>2020</v>
      </c>
      <c r="B910" s="1" t="s">
        <v>15</v>
      </c>
      <c r="C910" s="1">
        <v>130</v>
      </c>
      <c r="D910" s="1" t="s">
        <v>94</v>
      </c>
      <c r="E910" s="1" t="s">
        <v>29</v>
      </c>
      <c r="F910" s="3">
        <v>1</v>
      </c>
      <c r="G910" s="3">
        <v>0</v>
      </c>
      <c r="H910" s="3">
        <v>1</v>
      </c>
      <c r="I910" s="3">
        <v>0</v>
      </c>
      <c r="J910" s="3">
        <v>223</v>
      </c>
      <c r="K910" s="3">
        <v>0</v>
      </c>
      <c r="L910" s="3">
        <v>224</v>
      </c>
      <c r="M910" s="3">
        <v>0</v>
      </c>
      <c r="N910" s="3">
        <v>224</v>
      </c>
      <c r="O910" s="2">
        <v>1E-4</v>
      </c>
    </row>
    <row r="911" spans="1:15" x14ac:dyDescent="0.25">
      <c r="A911" s="1">
        <v>2020</v>
      </c>
      <c r="B911" s="1" t="s">
        <v>15</v>
      </c>
      <c r="C911" s="1">
        <v>130</v>
      </c>
      <c r="D911" s="1" t="s">
        <v>94</v>
      </c>
      <c r="E911" s="1" t="s">
        <v>30</v>
      </c>
      <c r="F911" s="3">
        <v>0</v>
      </c>
      <c r="G911" s="3">
        <v>0</v>
      </c>
      <c r="H911" s="3">
        <v>0</v>
      </c>
      <c r="I911" s="3">
        <v>0</v>
      </c>
      <c r="J911" s="3">
        <v>0</v>
      </c>
      <c r="K911" s="3">
        <v>290848</v>
      </c>
      <c r="L911" s="3">
        <v>0</v>
      </c>
      <c r="M911" s="3">
        <v>290848</v>
      </c>
      <c r="N911" s="3">
        <v>290848</v>
      </c>
      <c r="O911" s="2">
        <v>6.5199999999999994E-2</v>
      </c>
    </row>
    <row r="912" spans="1:15" x14ac:dyDescent="0.25">
      <c r="A912" s="1">
        <v>2020</v>
      </c>
      <c r="B912" s="1" t="s">
        <v>15</v>
      </c>
      <c r="C912" s="1">
        <v>143</v>
      </c>
      <c r="D912" s="1" t="s">
        <v>95</v>
      </c>
      <c r="E912" s="1" t="s">
        <v>17</v>
      </c>
      <c r="F912" s="3">
        <v>0</v>
      </c>
      <c r="G912" s="3">
        <v>0</v>
      </c>
      <c r="H912" s="3">
        <v>0</v>
      </c>
      <c r="I912" s="3">
        <v>0</v>
      </c>
      <c r="J912" s="3">
        <v>0</v>
      </c>
      <c r="K912" s="3">
        <v>0</v>
      </c>
      <c r="L912" s="3">
        <v>0</v>
      </c>
      <c r="M912" s="3">
        <v>0</v>
      </c>
      <c r="N912" s="3">
        <v>0</v>
      </c>
      <c r="O912" s="1"/>
    </row>
    <row r="913" spans="1:15" x14ac:dyDescent="0.25">
      <c r="A913" s="1">
        <v>2020</v>
      </c>
      <c r="B913" s="1" t="s">
        <v>15</v>
      </c>
      <c r="C913" s="1">
        <v>143</v>
      </c>
      <c r="D913" s="1" t="s">
        <v>95</v>
      </c>
      <c r="E913" s="1" t="s">
        <v>18</v>
      </c>
      <c r="F913" s="3">
        <v>0</v>
      </c>
      <c r="G913" s="3">
        <v>0</v>
      </c>
      <c r="H913" s="3">
        <v>0</v>
      </c>
      <c r="I913" s="3">
        <v>0</v>
      </c>
      <c r="J913" s="3">
        <v>0</v>
      </c>
      <c r="K913" s="3">
        <v>0</v>
      </c>
      <c r="L913" s="3">
        <v>0</v>
      </c>
      <c r="M913" s="3">
        <v>0</v>
      </c>
      <c r="N913" s="3">
        <v>0</v>
      </c>
      <c r="O913" s="1"/>
    </row>
    <row r="914" spans="1:15" x14ac:dyDescent="0.25">
      <c r="A914" s="1">
        <v>2020</v>
      </c>
      <c r="B914" s="1" t="s">
        <v>15</v>
      </c>
      <c r="C914" s="1">
        <v>143</v>
      </c>
      <c r="D914" s="1" t="s">
        <v>95</v>
      </c>
      <c r="E914" s="1" t="s">
        <v>19</v>
      </c>
      <c r="F914" s="3">
        <v>0</v>
      </c>
      <c r="G914" s="3">
        <v>0</v>
      </c>
      <c r="H914" s="3">
        <v>0</v>
      </c>
      <c r="I914" s="3">
        <v>0</v>
      </c>
      <c r="J914" s="3">
        <v>0</v>
      </c>
      <c r="K914" s="3">
        <v>0</v>
      </c>
      <c r="L914" s="3">
        <v>0</v>
      </c>
      <c r="M914" s="3">
        <v>0</v>
      </c>
      <c r="N914" s="3">
        <v>0</v>
      </c>
      <c r="O914" s="1"/>
    </row>
    <row r="915" spans="1:15" x14ac:dyDescent="0.25">
      <c r="A915" s="1">
        <v>2020</v>
      </c>
      <c r="B915" s="1" t="s">
        <v>15</v>
      </c>
      <c r="C915" s="1">
        <v>143</v>
      </c>
      <c r="D915" s="1" t="s">
        <v>95</v>
      </c>
      <c r="E915" s="1" t="s">
        <v>20</v>
      </c>
      <c r="F915" s="3">
        <v>0</v>
      </c>
      <c r="G915" s="3">
        <v>0</v>
      </c>
      <c r="H915" s="3">
        <v>0</v>
      </c>
      <c r="I915" s="3">
        <v>0</v>
      </c>
      <c r="J915" s="3">
        <v>0</v>
      </c>
      <c r="K915" s="3">
        <v>0</v>
      </c>
      <c r="L915" s="3">
        <v>0</v>
      </c>
      <c r="M915" s="3">
        <v>0</v>
      </c>
      <c r="N915" s="3">
        <v>0</v>
      </c>
      <c r="O915" s="1"/>
    </row>
    <row r="916" spans="1:15" x14ac:dyDescent="0.25">
      <c r="A916" s="1">
        <v>2020</v>
      </c>
      <c r="B916" s="1" t="s">
        <v>15</v>
      </c>
      <c r="C916" s="1">
        <v>143</v>
      </c>
      <c r="D916" s="1" t="s">
        <v>95</v>
      </c>
      <c r="E916" s="1" t="s">
        <v>21</v>
      </c>
      <c r="F916" s="3">
        <v>0</v>
      </c>
      <c r="G916" s="3">
        <v>0</v>
      </c>
      <c r="H916" s="3">
        <v>0</v>
      </c>
      <c r="I916" s="3">
        <v>0</v>
      </c>
      <c r="J916" s="3">
        <v>0</v>
      </c>
      <c r="K916" s="3">
        <v>0</v>
      </c>
      <c r="L916" s="3">
        <v>0</v>
      </c>
      <c r="M916" s="3">
        <v>0</v>
      </c>
      <c r="N916" s="3">
        <v>0</v>
      </c>
      <c r="O916" s="1"/>
    </row>
    <row r="917" spans="1:15" x14ac:dyDescent="0.25">
      <c r="A917" s="1">
        <v>2020</v>
      </c>
      <c r="B917" s="1" t="s">
        <v>15</v>
      </c>
      <c r="C917" s="1">
        <v>143</v>
      </c>
      <c r="D917" s="1" t="s">
        <v>95</v>
      </c>
      <c r="E917" s="1" t="s">
        <v>22</v>
      </c>
      <c r="F917" s="3">
        <v>0</v>
      </c>
      <c r="G917" s="3">
        <v>0</v>
      </c>
      <c r="H917" s="3">
        <v>0</v>
      </c>
      <c r="I917" s="3">
        <v>0</v>
      </c>
      <c r="J917" s="3">
        <v>0</v>
      </c>
      <c r="K917" s="3">
        <v>0</v>
      </c>
      <c r="L917" s="3">
        <v>0</v>
      </c>
      <c r="M917" s="3">
        <v>0</v>
      </c>
      <c r="N917" s="3">
        <v>0</v>
      </c>
      <c r="O917" s="1"/>
    </row>
    <row r="918" spans="1:15" x14ac:dyDescent="0.25">
      <c r="A918" s="1">
        <v>2020</v>
      </c>
      <c r="B918" s="1" t="s">
        <v>15</v>
      </c>
      <c r="C918" s="1">
        <v>143</v>
      </c>
      <c r="D918" s="1" t="s">
        <v>95</v>
      </c>
      <c r="E918" s="1" t="s">
        <v>23</v>
      </c>
      <c r="F918" s="3">
        <v>0</v>
      </c>
      <c r="G918" s="3">
        <v>0</v>
      </c>
      <c r="H918" s="3">
        <v>0</v>
      </c>
      <c r="I918" s="3">
        <v>0</v>
      </c>
      <c r="J918" s="3">
        <v>0</v>
      </c>
      <c r="K918" s="3">
        <v>0</v>
      </c>
      <c r="L918" s="3">
        <v>0</v>
      </c>
      <c r="M918" s="3">
        <v>0</v>
      </c>
      <c r="N918" s="3">
        <v>0</v>
      </c>
      <c r="O918" s="1"/>
    </row>
    <row r="919" spans="1:15" x14ac:dyDescent="0.25">
      <c r="A919" s="1">
        <v>2020</v>
      </c>
      <c r="B919" s="1" t="s">
        <v>15</v>
      </c>
      <c r="C919" s="1">
        <v>143</v>
      </c>
      <c r="D919" s="1" t="s">
        <v>95</v>
      </c>
      <c r="E919" s="1" t="s">
        <v>24</v>
      </c>
      <c r="F919" s="3">
        <v>0</v>
      </c>
      <c r="G919" s="3">
        <v>0</v>
      </c>
      <c r="H919" s="3">
        <v>0</v>
      </c>
      <c r="I919" s="3">
        <v>0</v>
      </c>
      <c r="J919" s="3">
        <v>0</v>
      </c>
      <c r="K919" s="3">
        <v>0</v>
      </c>
      <c r="L919" s="3">
        <v>0</v>
      </c>
      <c r="M919" s="3">
        <v>0</v>
      </c>
      <c r="N919" s="3">
        <v>0</v>
      </c>
      <c r="O919" s="1"/>
    </row>
    <row r="920" spans="1:15" x14ac:dyDescent="0.25">
      <c r="A920" s="1">
        <v>2020</v>
      </c>
      <c r="B920" s="1" t="s">
        <v>15</v>
      </c>
      <c r="C920" s="1">
        <v>143</v>
      </c>
      <c r="D920" s="1" t="s">
        <v>95</v>
      </c>
      <c r="E920" s="1" t="s">
        <v>25</v>
      </c>
      <c r="F920" s="3">
        <v>0</v>
      </c>
      <c r="G920" s="3">
        <v>0</v>
      </c>
      <c r="H920" s="3">
        <v>0</v>
      </c>
      <c r="I920" s="3">
        <v>0</v>
      </c>
      <c r="J920" s="3">
        <v>0</v>
      </c>
      <c r="K920" s="3">
        <v>0</v>
      </c>
      <c r="L920" s="3">
        <v>0</v>
      </c>
      <c r="M920" s="3">
        <v>0</v>
      </c>
      <c r="N920" s="3">
        <v>0</v>
      </c>
      <c r="O920" s="1"/>
    </row>
    <row r="921" spans="1:15" x14ac:dyDescent="0.25">
      <c r="A921" s="1">
        <v>2020</v>
      </c>
      <c r="B921" s="1" t="s">
        <v>15</v>
      </c>
      <c r="C921" s="1">
        <v>143</v>
      </c>
      <c r="D921" s="1" t="s">
        <v>95</v>
      </c>
      <c r="E921" s="1" t="s">
        <v>26</v>
      </c>
      <c r="F921" s="3">
        <v>0</v>
      </c>
      <c r="G921" s="3">
        <v>0</v>
      </c>
      <c r="H921" s="3">
        <v>0</v>
      </c>
      <c r="I921" s="3">
        <v>0</v>
      </c>
      <c r="J921" s="3">
        <v>0</v>
      </c>
      <c r="K921" s="3">
        <v>0</v>
      </c>
      <c r="L921" s="3">
        <v>0</v>
      </c>
      <c r="M921" s="3">
        <v>0</v>
      </c>
      <c r="N921" s="3">
        <v>0</v>
      </c>
      <c r="O921" s="1"/>
    </row>
    <row r="922" spans="1:15" x14ac:dyDescent="0.25">
      <c r="A922" s="1">
        <v>2020</v>
      </c>
      <c r="B922" s="1" t="s">
        <v>15</v>
      </c>
      <c r="C922" s="1">
        <v>143</v>
      </c>
      <c r="D922" s="1" t="s">
        <v>95</v>
      </c>
      <c r="E922" s="1" t="s">
        <v>27</v>
      </c>
      <c r="F922" s="3">
        <v>0</v>
      </c>
      <c r="G922" s="3">
        <v>0</v>
      </c>
      <c r="H922" s="3">
        <v>0</v>
      </c>
      <c r="I922" s="3">
        <v>0</v>
      </c>
      <c r="J922" s="3">
        <v>0</v>
      </c>
      <c r="K922" s="3">
        <v>0</v>
      </c>
      <c r="L922" s="3">
        <v>0</v>
      </c>
      <c r="M922" s="3">
        <v>0</v>
      </c>
      <c r="N922" s="3">
        <v>0</v>
      </c>
      <c r="O922" s="1"/>
    </row>
    <row r="923" spans="1:15" x14ac:dyDescent="0.25">
      <c r="A923" s="1">
        <v>2020</v>
      </c>
      <c r="B923" s="1" t="s">
        <v>15</v>
      </c>
      <c r="C923" s="1">
        <v>143</v>
      </c>
      <c r="D923" s="1" t="s">
        <v>95</v>
      </c>
      <c r="E923" s="1" t="s">
        <v>28</v>
      </c>
      <c r="F923" s="3">
        <v>0</v>
      </c>
      <c r="G923" s="3">
        <v>0</v>
      </c>
      <c r="H923" s="3">
        <v>0</v>
      </c>
      <c r="I923" s="3">
        <v>0</v>
      </c>
      <c r="J923" s="3">
        <v>0</v>
      </c>
      <c r="K923" s="3">
        <v>0</v>
      </c>
      <c r="L923" s="3">
        <v>0</v>
      </c>
      <c r="M923" s="3">
        <v>0</v>
      </c>
      <c r="N923" s="3">
        <v>0</v>
      </c>
      <c r="O923" s="1"/>
    </row>
    <row r="924" spans="1:15" x14ac:dyDescent="0.25">
      <c r="A924" s="1">
        <v>2020</v>
      </c>
      <c r="B924" s="1" t="s">
        <v>15</v>
      </c>
      <c r="C924" s="1">
        <v>143</v>
      </c>
      <c r="D924" s="1" t="s">
        <v>95</v>
      </c>
      <c r="E924" s="1" t="s">
        <v>29</v>
      </c>
      <c r="F924" s="3">
        <v>0</v>
      </c>
      <c r="G924" s="3">
        <v>0</v>
      </c>
      <c r="H924" s="3">
        <v>0</v>
      </c>
      <c r="I924" s="3">
        <v>0</v>
      </c>
      <c r="J924" s="3">
        <v>0</v>
      </c>
      <c r="K924" s="3">
        <v>0</v>
      </c>
      <c r="L924" s="3">
        <v>0</v>
      </c>
      <c r="M924" s="3">
        <v>0</v>
      </c>
      <c r="N924" s="3">
        <v>0</v>
      </c>
      <c r="O924" s="1"/>
    </row>
    <row r="925" spans="1:15" x14ac:dyDescent="0.25">
      <c r="A925" s="1">
        <v>2020</v>
      </c>
      <c r="B925" s="1" t="s">
        <v>15</v>
      </c>
      <c r="C925" s="1">
        <v>143</v>
      </c>
      <c r="D925" s="1" t="s">
        <v>95</v>
      </c>
      <c r="E925" s="1" t="s">
        <v>30</v>
      </c>
      <c r="F925" s="3">
        <v>0</v>
      </c>
      <c r="G925" s="3">
        <v>0</v>
      </c>
      <c r="H925" s="3">
        <v>0</v>
      </c>
      <c r="I925" s="3">
        <v>0</v>
      </c>
      <c r="J925" s="3">
        <v>0</v>
      </c>
      <c r="K925" s="3">
        <v>0</v>
      </c>
      <c r="L925" s="3">
        <v>0</v>
      </c>
      <c r="M925" s="3">
        <v>0</v>
      </c>
      <c r="N925" s="3">
        <v>0</v>
      </c>
      <c r="O925" s="1"/>
    </row>
    <row r="926" spans="1:15" x14ac:dyDescent="0.25">
      <c r="A926" s="1">
        <v>2020</v>
      </c>
      <c r="B926" s="1" t="s">
        <v>15</v>
      </c>
      <c r="C926" s="1">
        <v>144</v>
      </c>
      <c r="D926" s="1" t="s">
        <v>96</v>
      </c>
      <c r="E926" s="1" t="s">
        <v>17</v>
      </c>
      <c r="F926" s="3">
        <v>0</v>
      </c>
      <c r="G926" s="3">
        <v>0</v>
      </c>
      <c r="H926" s="3">
        <v>0</v>
      </c>
      <c r="I926" s="3">
        <v>0</v>
      </c>
      <c r="J926" s="3">
        <v>0</v>
      </c>
      <c r="K926" s="3">
        <v>0</v>
      </c>
      <c r="L926" s="3">
        <v>0</v>
      </c>
      <c r="M926" s="3">
        <v>0</v>
      </c>
      <c r="N926" s="3">
        <v>0</v>
      </c>
      <c r="O926" s="2">
        <v>0</v>
      </c>
    </row>
    <row r="927" spans="1:15" x14ac:dyDescent="0.25">
      <c r="A927" s="1">
        <v>2020</v>
      </c>
      <c r="B927" s="1" t="s">
        <v>15</v>
      </c>
      <c r="C927" s="1">
        <v>144</v>
      </c>
      <c r="D927" s="1" t="s">
        <v>96</v>
      </c>
      <c r="E927" s="1" t="s">
        <v>18</v>
      </c>
      <c r="F927" s="3">
        <v>12</v>
      </c>
      <c r="G927" s="3">
        <v>0</v>
      </c>
      <c r="H927" s="3">
        <v>12</v>
      </c>
      <c r="I927" s="3">
        <v>0</v>
      </c>
      <c r="J927" s="3">
        <v>0</v>
      </c>
      <c r="K927" s="3">
        <v>0</v>
      </c>
      <c r="L927" s="3">
        <v>12</v>
      </c>
      <c r="M927" s="3">
        <v>0</v>
      </c>
      <c r="N927" s="3">
        <v>12</v>
      </c>
      <c r="O927" s="2">
        <v>4.0000000000000002E-4</v>
      </c>
    </row>
    <row r="928" spans="1:15" x14ac:dyDescent="0.25">
      <c r="A928" s="1">
        <v>2020</v>
      </c>
      <c r="B928" s="1" t="s">
        <v>15</v>
      </c>
      <c r="C928" s="1">
        <v>144</v>
      </c>
      <c r="D928" s="1" t="s">
        <v>96</v>
      </c>
      <c r="E928" s="1" t="s">
        <v>19</v>
      </c>
      <c r="F928" s="3">
        <v>387</v>
      </c>
      <c r="G928" s="3">
        <v>0</v>
      </c>
      <c r="H928" s="3">
        <v>387</v>
      </c>
      <c r="I928" s="3">
        <v>0</v>
      </c>
      <c r="J928" s="3">
        <v>0</v>
      </c>
      <c r="K928" s="3">
        <v>0</v>
      </c>
      <c r="L928" s="3">
        <v>387</v>
      </c>
      <c r="M928" s="3">
        <v>0</v>
      </c>
      <c r="N928" s="3">
        <v>387</v>
      </c>
      <c r="O928" s="2">
        <v>1.3899999999999999E-2</v>
      </c>
    </row>
    <row r="929" spans="1:15" x14ac:dyDescent="0.25">
      <c r="A929" s="1">
        <v>2020</v>
      </c>
      <c r="B929" s="1" t="s">
        <v>15</v>
      </c>
      <c r="C929" s="1">
        <v>144</v>
      </c>
      <c r="D929" s="1" t="s">
        <v>96</v>
      </c>
      <c r="E929" s="1" t="s">
        <v>20</v>
      </c>
      <c r="F929" s="3">
        <v>0</v>
      </c>
      <c r="G929" s="3">
        <v>0</v>
      </c>
      <c r="H929" s="3">
        <v>0</v>
      </c>
      <c r="I929" s="3">
        <v>0</v>
      </c>
      <c r="J929" s="3">
        <v>0</v>
      </c>
      <c r="K929" s="3">
        <v>0</v>
      </c>
      <c r="L929" s="3">
        <v>0</v>
      </c>
      <c r="M929" s="3">
        <v>0</v>
      </c>
      <c r="N929" s="3">
        <v>0</v>
      </c>
      <c r="O929" s="2">
        <v>0</v>
      </c>
    </row>
    <row r="930" spans="1:15" x14ac:dyDescent="0.25">
      <c r="A930" s="1">
        <v>2020</v>
      </c>
      <c r="B930" s="1" t="s">
        <v>15</v>
      </c>
      <c r="C930" s="1">
        <v>144</v>
      </c>
      <c r="D930" s="1" t="s">
        <v>96</v>
      </c>
      <c r="E930" s="1" t="s">
        <v>21</v>
      </c>
      <c r="F930" s="3">
        <v>495</v>
      </c>
      <c r="G930" s="3">
        <v>23497</v>
      </c>
      <c r="H930" s="3">
        <v>23992</v>
      </c>
      <c r="I930" s="3">
        <v>0</v>
      </c>
      <c r="J930" s="3">
        <v>0</v>
      </c>
      <c r="K930" s="3">
        <v>0</v>
      </c>
      <c r="L930" s="3">
        <v>495</v>
      </c>
      <c r="M930" s="3">
        <v>23497</v>
      </c>
      <c r="N930" s="3">
        <v>23992</v>
      </c>
      <c r="O930" s="2">
        <v>0.86480000000000001</v>
      </c>
    </row>
    <row r="931" spans="1:15" x14ac:dyDescent="0.25">
      <c r="A931" s="1">
        <v>2020</v>
      </c>
      <c r="B931" s="1" t="s">
        <v>15</v>
      </c>
      <c r="C931" s="1">
        <v>144</v>
      </c>
      <c r="D931" s="1" t="s">
        <v>96</v>
      </c>
      <c r="E931" s="1" t="s">
        <v>22</v>
      </c>
      <c r="F931" s="3">
        <v>279</v>
      </c>
      <c r="G931" s="3">
        <v>0</v>
      </c>
      <c r="H931" s="3">
        <v>279</v>
      </c>
      <c r="I931" s="3">
        <v>0</v>
      </c>
      <c r="J931" s="3">
        <v>0</v>
      </c>
      <c r="K931" s="3">
        <v>0</v>
      </c>
      <c r="L931" s="3">
        <v>279</v>
      </c>
      <c r="M931" s="3">
        <v>0</v>
      </c>
      <c r="N931" s="3">
        <v>279</v>
      </c>
      <c r="O931" s="2">
        <v>0.01</v>
      </c>
    </row>
    <row r="932" spans="1:15" x14ac:dyDescent="0.25">
      <c r="A932" s="1">
        <v>2020</v>
      </c>
      <c r="B932" s="1" t="s">
        <v>15</v>
      </c>
      <c r="C932" s="1">
        <v>144</v>
      </c>
      <c r="D932" s="1" t="s">
        <v>96</v>
      </c>
      <c r="E932" s="1" t="s">
        <v>23</v>
      </c>
      <c r="F932" s="3">
        <v>32</v>
      </c>
      <c r="G932" s="3">
        <v>3030</v>
      </c>
      <c r="H932" s="3">
        <v>3062</v>
      </c>
      <c r="I932" s="3">
        <v>0</v>
      </c>
      <c r="J932" s="3">
        <v>0</v>
      </c>
      <c r="K932" s="3">
        <v>0</v>
      </c>
      <c r="L932" s="3">
        <v>32</v>
      </c>
      <c r="M932" s="3">
        <v>3030</v>
      </c>
      <c r="N932" s="3">
        <v>3062</v>
      </c>
      <c r="O932" s="2">
        <v>0.1104</v>
      </c>
    </row>
    <row r="933" spans="1:15" x14ac:dyDescent="0.25">
      <c r="A933" s="1">
        <v>2020</v>
      </c>
      <c r="B933" s="1" t="s">
        <v>15</v>
      </c>
      <c r="C933" s="1">
        <v>144</v>
      </c>
      <c r="D933" s="1" t="s">
        <v>96</v>
      </c>
      <c r="E933" s="1" t="s">
        <v>24</v>
      </c>
      <c r="F933" s="3">
        <v>0</v>
      </c>
      <c r="G933" s="3">
        <v>0</v>
      </c>
      <c r="H933" s="3">
        <v>0</v>
      </c>
      <c r="I933" s="3">
        <v>0</v>
      </c>
      <c r="J933" s="3">
        <v>0</v>
      </c>
      <c r="K933" s="3">
        <v>0</v>
      </c>
      <c r="L933" s="3">
        <v>0</v>
      </c>
      <c r="M933" s="3">
        <v>0</v>
      </c>
      <c r="N933" s="3">
        <v>0</v>
      </c>
      <c r="O933" s="2">
        <v>0</v>
      </c>
    </row>
    <row r="934" spans="1:15" x14ac:dyDescent="0.25">
      <c r="A934" s="1">
        <v>2020</v>
      </c>
      <c r="B934" s="1" t="s">
        <v>15</v>
      </c>
      <c r="C934" s="1">
        <v>144</v>
      </c>
      <c r="D934" s="1" t="s">
        <v>96</v>
      </c>
      <c r="E934" s="1" t="s">
        <v>25</v>
      </c>
      <c r="F934" s="3">
        <v>8</v>
      </c>
      <c r="G934" s="3">
        <v>0</v>
      </c>
      <c r="H934" s="3">
        <v>8</v>
      </c>
      <c r="I934" s="3">
        <v>0</v>
      </c>
      <c r="J934" s="3">
        <v>0</v>
      </c>
      <c r="K934" s="3">
        <v>0</v>
      </c>
      <c r="L934" s="3">
        <v>8</v>
      </c>
      <c r="M934" s="3">
        <v>0</v>
      </c>
      <c r="N934" s="3">
        <v>8</v>
      </c>
      <c r="O934" s="2">
        <v>2.9999999999999997E-4</v>
      </c>
    </row>
    <row r="935" spans="1:15" x14ac:dyDescent="0.25">
      <c r="A935" s="1">
        <v>2020</v>
      </c>
      <c r="B935" s="1" t="s">
        <v>15</v>
      </c>
      <c r="C935" s="1">
        <v>144</v>
      </c>
      <c r="D935" s="1" t="s">
        <v>96</v>
      </c>
      <c r="E935" s="1" t="s">
        <v>26</v>
      </c>
      <c r="F935" s="3">
        <v>7</v>
      </c>
      <c r="G935" s="3">
        <v>0</v>
      </c>
      <c r="H935" s="3">
        <v>7</v>
      </c>
      <c r="I935" s="3">
        <v>0</v>
      </c>
      <c r="J935" s="3">
        <v>0</v>
      </c>
      <c r="K935" s="3">
        <v>0</v>
      </c>
      <c r="L935" s="3">
        <v>7</v>
      </c>
      <c r="M935" s="3">
        <v>0</v>
      </c>
      <c r="N935" s="3">
        <v>7</v>
      </c>
      <c r="O935" s="2">
        <v>2.0000000000000001E-4</v>
      </c>
    </row>
    <row r="936" spans="1:15" x14ac:dyDescent="0.25">
      <c r="A936" s="1">
        <v>2020</v>
      </c>
      <c r="B936" s="1" t="s">
        <v>15</v>
      </c>
      <c r="C936" s="1">
        <v>144</v>
      </c>
      <c r="D936" s="1" t="s">
        <v>96</v>
      </c>
      <c r="E936" s="1" t="s">
        <v>27</v>
      </c>
      <c r="F936" s="3">
        <v>0</v>
      </c>
      <c r="G936" s="3">
        <v>0</v>
      </c>
      <c r="H936" s="3">
        <v>0</v>
      </c>
      <c r="I936" s="3">
        <v>0</v>
      </c>
      <c r="J936" s="3">
        <v>0</v>
      </c>
      <c r="K936" s="3">
        <v>0</v>
      </c>
      <c r="L936" s="3">
        <v>0</v>
      </c>
      <c r="M936" s="3">
        <v>0</v>
      </c>
      <c r="N936" s="3">
        <v>0</v>
      </c>
      <c r="O936" s="2">
        <v>0</v>
      </c>
    </row>
    <row r="937" spans="1:15" x14ac:dyDescent="0.25">
      <c r="A937" s="1">
        <v>2020</v>
      </c>
      <c r="B937" s="1" t="s">
        <v>15</v>
      </c>
      <c r="C937" s="1">
        <v>144</v>
      </c>
      <c r="D937" s="1" t="s">
        <v>96</v>
      </c>
      <c r="E937" s="1" t="s">
        <v>28</v>
      </c>
      <c r="F937" s="3">
        <v>0</v>
      </c>
      <c r="G937" s="3">
        <v>0</v>
      </c>
      <c r="H937" s="3">
        <v>0</v>
      </c>
      <c r="I937" s="3">
        <v>0</v>
      </c>
      <c r="J937" s="3">
        <v>0</v>
      </c>
      <c r="K937" s="3">
        <v>0</v>
      </c>
      <c r="L937" s="3">
        <v>0</v>
      </c>
      <c r="M937" s="3">
        <v>0</v>
      </c>
      <c r="N937" s="3">
        <v>0</v>
      </c>
      <c r="O937" s="2">
        <v>0</v>
      </c>
    </row>
    <row r="938" spans="1:15" x14ac:dyDescent="0.25">
      <c r="A938" s="1">
        <v>2020</v>
      </c>
      <c r="B938" s="1" t="s">
        <v>15</v>
      </c>
      <c r="C938" s="1">
        <v>144</v>
      </c>
      <c r="D938" s="1" t="s">
        <v>96</v>
      </c>
      <c r="E938" s="1" t="s">
        <v>29</v>
      </c>
      <c r="F938" s="3">
        <v>0</v>
      </c>
      <c r="G938" s="3">
        <v>0</v>
      </c>
      <c r="H938" s="3">
        <v>0</v>
      </c>
      <c r="I938" s="3">
        <v>0</v>
      </c>
      <c r="J938" s="3">
        <v>0</v>
      </c>
      <c r="K938" s="3">
        <v>0</v>
      </c>
      <c r="L938" s="3">
        <v>0</v>
      </c>
      <c r="M938" s="3">
        <v>0</v>
      </c>
      <c r="N938" s="3">
        <v>0</v>
      </c>
      <c r="O938" s="2">
        <v>0</v>
      </c>
    </row>
    <row r="939" spans="1:15" x14ac:dyDescent="0.25">
      <c r="A939" s="1">
        <v>2020</v>
      </c>
      <c r="B939" s="1" t="s">
        <v>15</v>
      </c>
      <c r="C939" s="1">
        <v>144</v>
      </c>
      <c r="D939" s="1" t="s">
        <v>96</v>
      </c>
      <c r="E939" s="1" t="s">
        <v>30</v>
      </c>
      <c r="F939" s="3">
        <v>0</v>
      </c>
      <c r="G939" s="3">
        <v>0</v>
      </c>
      <c r="H939" s="3">
        <v>0</v>
      </c>
      <c r="I939" s="3">
        <v>0</v>
      </c>
      <c r="J939" s="3">
        <v>0</v>
      </c>
      <c r="K939" s="3">
        <v>0</v>
      </c>
      <c r="L939" s="3">
        <v>0</v>
      </c>
      <c r="M939" s="3">
        <v>0</v>
      </c>
      <c r="N939" s="3">
        <v>0</v>
      </c>
      <c r="O939" s="2">
        <v>0</v>
      </c>
    </row>
    <row r="940" spans="1:15" x14ac:dyDescent="0.25">
      <c r="A940" s="1">
        <v>2020</v>
      </c>
      <c r="B940" s="1" t="s">
        <v>15</v>
      </c>
      <c r="C940" s="1">
        <v>157</v>
      </c>
      <c r="D940" s="1" t="s">
        <v>65</v>
      </c>
      <c r="E940" s="1" t="s">
        <v>17</v>
      </c>
      <c r="F940" s="3">
        <v>0</v>
      </c>
      <c r="G940" s="3">
        <v>0</v>
      </c>
      <c r="H940" s="3">
        <v>0</v>
      </c>
      <c r="I940" s="3">
        <v>0</v>
      </c>
      <c r="J940" s="3">
        <v>0</v>
      </c>
      <c r="K940" s="3">
        <v>0</v>
      </c>
      <c r="L940" s="3">
        <v>0</v>
      </c>
      <c r="M940" s="3">
        <v>0</v>
      </c>
      <c r="N940" s="3">
        <v>0</v>
      </c>
      <c r="O940" s="2">
        <v>0</v>
      </c>
    </row>
    <row r="941" spans="1:15" x14ac:dyDescent="0.25">
      <c r="A941" s="1">
        <v>2020</v>
      </c>
      <c r="B941" s="1" t="s">
        <v>15</v>
      </c>
      <c r="C941" s="1">
        <v>157</v>
      </c>
      <c r="D941" s="1" t="s">
        <v>65</v>
      </c>
      <c r="E941" s="1" t="s">
        <v>18</v>
      </c>
      <c r="F941" s="3">
        <v>27</v>
      </c>
      <c r="G941" s="3">
        <v>0</v>
      </c>
      <c r="H941" s="3">
        <v>27</v>
      </c>
      <c r="I941" s="3">
        <v>0</v>
      </c>
      <c r="J941" s="3">
        <v>38</v>
      </c>
      <c r="K941" s="3">
        <v>0</v>
      </c>
      <c r="L941" s="3">
        <v>65</v>
      </c>
      <c r="M941" s="3">
        <v>0</v>
      </c>
      <c r="N941" s="3">
        <v>65</v>
      </c>
      <c r="O941" s="2">
        <v>1E-3</v>
      </c>
    </row>
    <row r="942" spans="1:15" x14ac:dyDescent="0.25">
      <c r="A942" s="1">
        <v>2020</v>
      </c>
      <c r="B942" s="1" t="s">
        <v>15</v>
      </c>
      <c r="C942" s="1">
        <v>157</v>
      </c>
      <c r="D942" s="1" t="s">
        <v>65</v>
      </c>
      <c r="E942" s="1" t="s">
        <v>19</v>
      </c>
      <c r="F942" s="3">
        <v>886</v>
      </c>
      <c r="G942" s="3">
        <v>0</v>
      </c>
      <c r="H942" s="3">
        <v>886</v>
      </c>
      <c r="I942" s="3">
        <v>0</v>
      </c>
      <c r="J942" s="3">
        <v>1246</v>
      </c>
      <c r="K942" s="3">
        <v>0</v>
      </c>
      <c r="L942" s="3">
        <v>2131</v>
      </c>
      <c r="M942" s="3">
        <v>0</v>
      </c>
      <c r="N942" s="3">
        <v>2131</v>
      </c>
      <c r="O942" s="2">
        <v>3.1600000000000003E-2</v>
      </c>
    </row>
    <row r="943" spans="1:15" x14ac:dyDescent="0.25">
      <c r="A943" s="1">
        <v>2020</v>
      </c>
      <c r="B943" s="1" t="s">
        <v>15</v>
      </c>
      <c r="C943" s="1">
        <v>157</v>
      </c>
      <c r="D943" s="1" t="s">
        <v>65</v>
      </c>
      <c r="E943" s="1" t="s">
        <v>20</v>
      </c>
      <c r="F943" s="3">
        <v>0</v>
      </c>
      <c r="G943" s="3">
        <v>0</v>
      </c>
      <c r="H943" s="3">
        <v>0</v>
      </c>
      <c r="I943" s="3">
        <v>0</v>
      </c>
      <c r="J943" s="3">
        <v>0</v>
      </c>
      <c r="K943" s="3">
        <v>0</v>
      </c>
      <c r="L943" s="3">
        <v>0</v>
      </c>
      <c r="M943" s="3">
        <v>0</v>
      </c>
      <c r="N943" s="3">
        <v>0</v>
      </c>
      <c r="O943" s="2">
        <v>0</v>
      </c>
    </row>
    <row r="944" spans="1:15" x14ac:dyDescent="0.25">
      <c r="A944" s="1">
        <v>2020</v>
      </c>
      <c r="B944" s="1" t="s">
        <v>15</v>
      </c>
      <c r="C944" s="1">
        <v>157</v>
      </c>
      <c r="D944" s="1" t="s">
        <v>65</v>
      </c>
      <c r="E944" s="1" t="s">
        <v>21</v>
      </c>
      <c r="F944" s="3">
        <v>1132</v>
      </c>
      <c r="G944" s="3">
        <v>53768</v>
      </c>
      <c r="H944" s="3">
        <v>54900</v>
      </c>
      <c r="I944" s="3">
        <v>0</v>
      </c>
      <c r="J944" s="3">
        <v>1592</v>
      </c>
      <c r="K944" s="3">
        <v>0</v>
      </c>
      <c r="L944" s="3">
        <v>2724</v>
      </c>
      <c r="M944" s="3">
        <v>53768</v>
      </c>
      <c r="N944" s="3">
        <v>56493</v>
      </c>
      <c r="O944" s="2">
        <v>0.83809999999999996</v>
      </c>
    </row>
    <row r="945" spans="1:15" x14ac:dyDescent="0.25">
      <c r="A945" s="1">
        <v>2020</v>
      </c>
      <c r="B945" s="1" t="s">
        <v>15</v>
      </c>
      <c r="C945" s="1">
        <v>157</v>
      </c>
      <c r="D945" s="1" t="s">
        <v>65</v>
      </c>
      <c r="E945" s="1" t="s">
        <v>22</v>
      </c>
      <c r="F945" s="3">
        <v>637</v>
      </c>
      <c r="G945" s="3">
        <v>0</v>
      </c>
      <c r="H945" s="3">
        <v>637</v>
      </c>
      <c r="I945" s="3">
        <v>0</v>
      </c>
      <c r="J945" s="3">
        <v>897</v>
      </c>
      <c r="K945" s="3">
        <v>0</v>
      </c>
      <c r="L945" s="3">
        <v>1534</v>
      </c>
      <c r="M945" s="3">
        <v>0</v>
      </c>
      <c r="N945" s="3">
        <v>1534</v>
      </c>
      <c r="O945" s="2">
        <v>2.2800000000000001E-2</v>
      </c>
    </row>
    <row r="946" spans="1:15" x14ac:dyDescent="0.25">
      <c r="A946" s="1">
        <v>2020</v>
      </c>
      <c r="B946" s="1" t="s">
        <v>15</v>
      </c>
      <c r="C946" s="1">
        <v>157</v>
      </c>
      <c r="D946" s="1" t="s">
        <v>65</v>
      </c>
      <c r="E946" s="1" t="s">
        <v>23</v>
      </c>
      <c r="F946" s="3">
        <v>73</v>
      </c>
      <c r="G946" s="3">
        <v>6934</v>
      </c>
      <c r="H946" s="3">
        <v>7007</v>
      </c>
      <c r="I946" s="3">
        <v>0</v>
      </c>
      <c r="J946" s="3">
        <v>102</v>
      </c>
      <c r="K946" s="3">
        <v>0</v>
      </c>
      <c r="L946" s="3">
        <v>174</v>
      </c>
      <c r="M946" s="3">
        <v>6934</v>
      </c>
      <c r="N946" s="3">
        <v>7109</v>
      </c>
      <c r="O946" s="2">
        <v>0.10539999999999999</v>
      </c>
    </row>
    <row r="947" spans="1:15" x14ac:dyDescent="0.25">
      <c r="A947" s="1">
        <v>2020</v>
      </c>
      <c r="B947" s="1" t="s">
        <v>15</v>
      </c>
      <c r="C947" s="1">
        <v>157</v>
      </c>
      <c r="D947" s="1" t="s">
        <v>65</v>
      </c>
      <c r="E947" s="1" t="s">
        <v>24</v>
      </c>
      <c r="F947" s="3">
        <v>0</v>
      </c>
      <c r="G947" s="3">
        <v>0</v>
      </c>
      <c r="H947" s="3">
        <v>0</v>
      </c>
      <c r="I947" s="3">
        <v>0</v>
      </c>
      <c r="J947" s="3">
        <v>0</v>
      </c>
      <c r="K947" s="3">
        <v>0</v>
      </c>
      <c r="L947" s="3">
        <v>0</v>
      </c>
      <c r="M947" s="3">
        <v>0</v>
      </c>
      <c r="N947" s="3">
        <v>0</v>
      </c>
      <c r="O947" s="2">
        <v>0</v>
      </c>
    </row>
    <row r="948" spans="1:15" x14ac:dyDescent="0.25">
      <c r="A948" s="1">
        <v>2020</v>
      </c>
      <c r="B948" s="1" t="s">
        <v>15</v>
      </c>
      <c r="C948" s="1">
        <v>157</v>
      </c>
      <c r="D948" s="1" t="s">
        <v>65</v>
      </c>
      <c r="E948" s="1" t="s">
        <v>25</v>
      </c>
      <c r="F948" s="3">
        <v>18</v>
      </c>
      <c r="G948" s="3">
        <v>0</v>
      </c>
      <c r="H948" s="3">
        <v>18</v>
      </c>
      <c r="I948" s="3">
        <v>0</v>
      </c>
      <c r="J948" s="3">
        <v>25</v>
      </c>
      <c r="K948" s="3">
        <v>0</v>
      </c>
      <c r="L948" s="3">
        <v>43</v>
      </c>
      <c r="M948" s="3">
        <v>0</v>
      </c>
      <c r="N948" s="3">
        <v>43</v>
      </c>
      <c r="O948" s="2">
        <v>5.9999999999999995E-4</v>
      </c>
    </row>
    <row r="949" spans="1:15" x14ac:dyDescent="0.25">
      <c r="A949" s="1">
        <v>2020</v>
      </c>
      <c r="B949" s="1" t="s">
        <v>15</v>
      </c>
      <c r="C949" s="1">
        <v>157</v>
      </c>
      <c r="D949" s="1" t="s">
        <v>65</v>
      </c>
      <c r="E949" s="1" t="s">
        <v>26</v>
      </c>
      <c r="F949" s="3">
        <v>15</v>
      </c>
      <c r="G949" s="3">
        <v>0</v>
      </c>
      <c r="H949" s="3">
        <v>15</v>
      </c>
      <c r="I949" s="3">
        <v>0</v>
      </c>
      <c r="J949" s="3">
        <v>22</v>
      </c>
      <c r="K949" s="3">
        <v>0</v>
      </c>
      <c r="L949" s="3">
        <v>37</v>
      </c>
      <c r="M949" s="3">
        <v>0</v>
      </c>
      <c r="N949" s="3">
        <v>37</v>
      </c>
      <c r="O949" s="2">
        <v>5.0000000000000001E-4</v>
      </c>
    </row>
    <row r="950" spans="1:15" x14ac:dyDescent="0.25">
      <c r="A950" s="1">
        <v>2020</v>
      </c>
      <c r="B950" s="1" t="s">
        <v>15</v>
      </c>
      <c r="C950" s="1">
        <v>157</v>
      </c>
      <c r="D950" s="1" t="s">
        <v>65</v>
      </c>
      <c r="E950" s="1" t="s">
        <v>27</v>
      </c>
      <c r="F950" s="3">
        <v>0</v>
      </c>
      <c r="G950" s="3">
        <v>0</v>
      </c>
      <c r="H950" s="3">
        <v>0</v>
      </c>
      <c r="I950" s="3">
        <v>0</v>
      </c>
      <c r="J950" s="3">
        <v>0</v>
      </c>
      <c r="K950" s="3">
        <v>0</v>
      </c>
      <c r="L950" s="3">
        <v>0</v>
      </c>
      <c r="M950" s="3">
        <v>0</v>
      </c>
      <c r="N950" s="3">
        <v>0</v>
      </c>
      <c r="O950" s="2">
        <v>0</v>
      </c>
    </row>
    <row r="951" spans="1:15" x14ac:dyDescent="0.25">
      <c r="A951" s="1">
        <v>2020</v>
      </c>
      <c r="B951" s="1" t="s">
        <v>15</v>
      </c>
      <c r="C951" s="1">
        <v>157</v>
      </c>
      <c r="D951" s="1" t="s">
        <v>65</v>
      </c>
      <c r="E951" s="1" t="s">
        <v>28</v>
      </c>
      <c r="F951" s="3">
        <v>0</v>
      </c>
      <c r="G951" s="3">
        <v>0</v>
      </c>
      <c r="H951" s="3">
        <v>0</v>
      </c>
      <c r="I951" s="3">
        <v>0</v>
      </c>
      <c r="J951" s="3">
        <v>0</v>
      </c>
      <c r="K951" s="3">
        <v>0</v>
      </c>
      <c r="L951" s="3">
        <v>0</v>
      </c>
      <c r="M951" s="3">
        <v>0</v>
      </c>
      <c r="N951" s="3">
        <v>0</v>
      </c>
      <c r="O951" s="2">
        <v>0</v>
      </c>
    </row>
    <row r="952" spans="1:15" x14ac:dyDescent="0.25">
      <c r="A952" s="1">
        <v>2020</v>
      </c>
      <c r="B952" s="1" t="s">
        <v>15</v>
      </c>
      <c r="C952" s="1">
        <v>157</v>
      </c>
      <c r="D952" s="1" t="s">
        <v>65</v>
      </c>
      <c r="E952" s="1" t="s">
        <v>29</v>
      </c>
      <c r="F952" s="3">
        <v>1</v>
      </c>
      <c r="G952" s="3">
        <v>0</v>
      </c>
      <c r="H952" s="3">
        <v>1</v>
      </c>
      <c r="I952" s="3">
        <v>0</v>
      </c>
      <c r="J952" s="3">
        <v>1</v>
      </c>
      <c r="K952" s="3">
        <v>0</v>
      </c>
      <c r="L952" s="3">
        <v>1</v>
      </c>
      <c r="M952" s="3">
        <v>0</v>
      </c>
      <c r="N952" s="3">
        <v>1</v>
      </c>
      <c r="O952" s="2">
        <v>0</v>
      </c>
    </row>
    <row r="953" spans="1:15" x14ac:dyDescent="0.25">
      <c r="A953" s="1">
        <v>2020</v>
      </c>
      <c r="B953" s="1" t="s">
        <v>15</v>
      </c>
      <c r="C953" s="1">
        <v>157</v>
      </c>
      <c r="D953" s="1" t="s">
        <v>65</v>
      </c>
      <c r="E953" s="1" t="s">
        <v>30</v>
      </c>
      <c r="F953" s="3">
        <v>0</v>
      </c>
      <c r="G953" s="3">
        <v>0</v>
      </c>
      <c r="H953" s="3">
        <v>0</v>
      </c>
      <c r="I953" s="3">
        <v>0</v>
      </c>
      <c r="J953" s="3">
        <v>0</v>
      </c>
      <c r="K953" s="3">
        <v>0</v>
      </c>
      <c r="L953" s="3">
        <v>0</v>
      </c>
      <c r="M953" s="3">
        <v>0</v>
      </c>
      <c r="N953" s="3">
        <v>0</v>
      </c>
      <c r="O953" s="2">
        <v>0</v>
      </c>
    </row>
    <row r="954" spans="1:15" x14ac:dyDescent="0.25">
      <c r="A954" s="1">
        <v>2020</v>
      </c>
      <c r="B954" s="1" t="s">
        <v>15</v>
      </c>
      <c r="C954" s="1">
        <v>158</v>
      </c>
      <c r="D954" s="1" t="s">
        <v>66</v>
      </c>
      <c r="E954" s="1" t="s">
        <v>17</v>
      </c>
      <c r="F954" s="3">
        <v>0</v>
      </c>
      <c r="G954" s="3">
        <v>0</v>
      </c>
      <c r="H954" s="3">
        <v>0</v>
      </c>
      <c r="I954" s="3">
        <v>0</v>
      </c>
      <c r="J954" s="3">
        <v>0</v>
      </c>
      <c r="K954" s="3">
        <v>0</v>
      </c>
      <c r="L954" s="3">
        <v>0</v>
      </c>
      <c r="M954" s="3">
        <v>0</v>
      </c>
      <c r="N954" s="3">
        <v>0</v>
      </c>
      <c r="O954" s="2">
        <v>0</v>
      </c>
    </row>
    <row r="955" spans="1:15" x14ac:dyDescent="0.25">
      <c r="A955" s="1">
        <v>2020</v>
      </c>
      <c r="B955" s="1" t="s">
        <v>15</v>
      </c>
      <c r="C955" s="1">
        <v>158</v>
      </c>
      <c r="D955" s="1" t="s">
        <v>66</v>
      </c>
      <c r="E955" s="1" t="s">
        <v>18</v>
      </c>
      <c r="F955" s="3">
        <v>96</v>
      </c>
      <c r="G955" s="3">
        <v>0</v>
      </c>
      <c r="H955" s="3">
        <v>96</v>
      </c>
      <c r="I955" s="3">
        <v>0</v>
      </c>
      <c r="J955" s="3">
        <v>0</v>
      </c>
      <c r="K955" s="3">
        <v>0</v>
      </c>
      <c r="L955" s="3">
        <v>96</v>
      </c>
      <c r="M955" s="3">
        <v>0</v>
      </c>
      <c r="N955" s="3">
        <v>96</v>
      </c>
      <c r="O955" s="2">
        <v>4.0000000000000002E-4</v>
      </c>
    </row>
    <row r="956" spans="1:15" x14ac:dyDescent="0.25">
      <c r="A956" s="1">
        <v>2020</v>
      </c>
      <c r="B956" s="1" t="s">
        <v>15</v>
      </c>
      <c r="C956" s="1">
        <v>158</v>
      </c>
      <c r="D956" s="1" t="s">
        <v>66</v>
      </c>
      <c r="E956" s="1" t="s">
        <v>19</v>
      </c>
      <c r="F956" s="3">
        <v>3137</v>
      </c>
      <c r="G956" s="3">
        <v>0</v>
      </c>
      <c r="H956" s="3">
        <v>3137</v>
      </c>
      <c r="I956" s="3">
        <v>0</v>
      </c>
      <c r="J956" s="3">
        <v>0</v>
      </c>
      <c r="K956" s="3">
        <v>0</v>
      </c>
      <c r="L956" s="3">
        <v>3137</v>
      </c>
      <c r="M956" s="3">
        <v>0</v>
      </c>
      <c r="N956" s="3">
        <v>3137</v>
      </c>
      <c r="O956" s="2">
        <v>1.3899999999999999E-2</v>
      </c>
    </row>
    <row r="957" spans="1:15" x14ac:dyDescent="0.25">
      <c r="A957" s="1">
        <v>2020</v>
      </c>
      <c r="B957" s="1" t="s">
        <v>15</v>
      </c>
      <c r="C957" s="1">
        <v>158</v>
      </c>
      <c r="D957" s="1" t="s">
        <v>66</v>
      </c>
      <c r="E957" s="1" t="s">
        <v>20</v>
      </c>
      <c r="F957" s="3">
        <v>0</v>
      </c>
      <c r="G957" s="3">
        <v>0</v>
      </c>
      <c r="H957" s="3">
        <v>0</v>
      </c>
      <c r="I957" s="3">
        <v>0</v>
      </c>
      <c r="J957" s="3">
        <v>0</v>
      </c>
      <c r="K957" s="3">
        <v>0</v>
      </c>
      <c r="L957" s="3">
        <v>0</v>
      </c>
      <c r="M957" s="3">
        <v>0</v>
      </c>
      <c r="N957" s="3">
        <v>0</v>
      </c>
      <c r="O957" s="2">
        <v>0</v>
      </c>
    </row>
    <row r="958" spans="1:15" x14ac:dyDescent="0.25">
      <c r="A958" s="1">
        <v>2020</v>
      </c>
      <c r="B958" s="1" t="s">
        <v>15</v>
      </c>
      <c r="C958" s="1">
        <v>158</v>
      </c>
      <c r="D958" s="1" t="s">
        <v>66</v>
      </c>
      <c r="E958" s="1" t="s">
        <v>21</v>
      </c>
      <c r="F958" s="3">
        <v>4011</v>
      </c>
      <c r="G958" s="3">
        <v>190465</v>
      </c>
      <c r="H958" s="3">
        <v>194476</v>
      </c>
      <c r="I958" s="3">
        <v>0</v>
      </c>
      <c r="J958" s="3">
        <v>0</v>
      </c>
      <c r="K958" s="3">
        <v>0</v>
      </c>
      <c r="L958" s="3">
        <v>4011</v>
      </c>
      <c r="M958" s="3">
        <v>190465</v>
      </c>
      <c r="N958" s="3">
        <v>194476</v>
      </c>
      <c r="O958" s="2">
        <v>0.86480000000000001</v>
      </c>
    </row>
    <row r="959" spans="1:15" x14ac:dyDescent="0.25">
      <c r="A959" s="1">
        <v>2020</v>
      </c>
      <c r="B959" s="1" t="s">
        <v>15</v>
      </c>
      <c r="C959" s="1">
        <v>158</v>
      </c>
      <c r="D959" s="1" t="s">
        <v>66</v>
      </c>
      <c r="E959" s="1" t="s">
        <v>22</v>
      </c>
      <c r="F959" s="3">
        <v>2258</v>
      </c>
      <c r="G959" s="3">
        <v>0</v>
      </c>
      <c r="H959" s="3">
        <v>2258</v>
      </c>
      <c r="I959" s="3">
        <v>0</v>
      </c>
      <c r="J959" s="3">
        <v>0</v>
      </c>
      <c r="K959" s="3">
        <v>0</v>
      </c>
      <c r="L959" s="3">
        <v>2258</v>
      </c>
      <c r="M959" s="3">
        <v>0</v>
      </c>
      <c r="N959" s="3">
        <v>2258</v>
      </c>
      <c r="O959" s="2">
        <v>0.01</v>
      </c>
    </row>
    <row r="960" spans="1:15" x14ac:dyDescent="0.25">
      <c r="A960" s="1">
        <v>2020</v>
      </c>
      <c r="B960" s="1" t="s">
        <v>15</v>
      </c>
      <c r="C960" s="1">
        <v>158</v>
      </c>
      <c r="D960" s="1" t="s">
        <v>66</v>
      </c>
      <c r="E960" s="1" t="s">
        <v>23</v>
      </c>
      <c r="F960" s="3">
        <v>257</v>
      </c>
      <c r="G960" s="3">
        <v>24563</v>
      </c>
      <c r="H960" s="3">
        <v>24820</v>
      </c>
      <c r="I960" s="3">
        <v>0</v>
      </c>
      <c r="J960" s="3">
        <v>0</v>
      </c>
      <c r="K960" s="3">
        <v>0</v>
      </c>
      <c r="L960" s="3">
        <v>257</v>
      </c>
      <c r="M960" s="3">
        <v>24563</v>
      </c>
      <c r="N960" s="3">
        <v>24820</v>
      </c>
      <c r="O960" s="2">
        <v>0.1104</v>
      </c>
    </row>
    <row r="961" spans="1:15" x14ac:dyDescent="0.25">
      <c r="A961" s="1">
        <v>2020</v>
      </c>
      <c r="B961" s="1" t="s">
        <v>15</v>
      </c>
      <c r="C961" s="1">
        <v>158</v>
      </c>
      <c r="D961" s="1" t="s">
        <v>66</v>
      </c>
      <c r="E961" s="1" t="s">
        <v>24</v>
      </c>
      <c r="F961" s="3">
        <v>0</v>
      </c>
      <c r="G961" s="3">
        <v>0</v>
      </c>
      <c r="H961" s="3">
        <v>0</v>
      </c>
      <c r="I961" s="3">
        <v>0</v>
      </c>
      <c r="J961" s="3">
        <v>0</v>
      </c>
      <c r="K961" s="3">
        <v>0</v>
      </c>
      <c r="L961" s="3">
        <v>0</v>
      </c>
      <c r="M961" s="3">
        <v>0</v>
      </c>
      <c r="N961" s="3">
        <v>0</v>
      </c>
      <c r="O961" s="2">
        <v>0</v>
      </c>
    </row>
    <row r="962" spans="1:15" x14ac:dyDescent="0.25">
      <c r="A962" s="1">
        <v>2020</v>
      </c>
      <c r="B962" s="1" t="s">
        <v>15</v>
      </c>
      <c r="C962" s="1">
        <v>158</v>
      </c>
      <c r="D962" s="1" t="s">
        <v>66</v>
      </c>
      <c r="E962" s="1" t="s">
        <v>25</v>
      </c>
      <c r="F962" s="3">
        <v>63</v>
      </c>
      <c r="G962" s="3">
        <v>0</v>
      </c>
      <c r="H962" s="3">
        <v>63</v>
      </c>
      <c r="I962" s="3">
        <v>0</v>
      </c>
      <c r="J962" s="3">
        <v>0</v>
      </c>
      <c r="K962" s="3">
        <v>0</v>
      </c>
      <c r="L962" s="3">
        <v>63</v>
      </c>
      <c r="M962" s="3">
        <v>0</v>
      </c>
      <c r="N962" s="3">
        <v>63</v>
      </c>
      <c r="O962" s="2">
        <v>2.9999999999999997E-4</v>
      </c>
    </row>
    <row r="963" spans="1:15" x14ac:dyDescent="0.25">
      <c r="A963" s="1">
        <v>2020</v>
      </c>
      <c r="B963" s="1" t="s">
        <v>15</v>
      </c>
      <c r="C963" s="1">
        <v>158</v>
      </c>
      <c r="D963" s="1" t="s">
        <v>66</v>
      </c>
      <c r="E963" s="1" t="s">
        <v>26</v>
      </c>
      <c r="F963" s="3">
        <v>54</v>
      </c>
      <c r="G963" s="3">
        <v>0</v>
      </c>
      <c r="H963" s="3">
        <v>54</v>
      </c>
      <c r="I963" s="3">
        <v>0</v>
      </c>
      <c r="J963" s="3">
        <v>0</v>
      </c>
      <c r="K963" s="3">
        <v>0</v>
      </c>
      <c r="L963" s="3">
        <v>54</v>
      </c>
      <c r="M963" s="3">
        <v>0</v>
      </c>
      <c r="N963" s="3">
        <v>54</v>
      </c>
      <c r="O963" s="2">
        <v>2.0000000000000001E-4</v>
      </c>
    </row>
    <row r="964" spans="1:15" x14ac:dyDescent="0.25">
      <c r="A964" s="1">
        <v>2020</v>
      </c>
      <c r="B964" s="1" t="s">
        <v>15</v>
      </c>
      <c r="C964" s="1">
        <v>158</v>
      </c>
      <c r="D964" s="1" t="s">
        <v>66</v>
      </c>
      <c r="E964" s="1" t="s">
        <v>27</v>
      </c>
      <c r="F964" s="3">
        <v>0</v>
      </c>
      <c r="G964" s="3">
        <v>0</v>
      </c>
      <c r="H964" s="3">
        <v>0</v>
      </c>
      <c r="I964" s="3">
        <v>0</v>
      </c>
      <c r="J964" s="3">
        <v>0</v>
      </c>
      <c r="K964" s="3">
        <v>0</v>
      </c>
      <c r="L964" s="3">
        <v>0</v>
      </c>
      <c r="M964" s="3">
        <v>0</v>
      </c>
      <c r="N964" s="3">
        <v>0</v>
      </c>
      <c r="O964" s="2">
        <v>0</v>
      </c>
    </row>
    <row r="965" spans="1:15" x14ac:dyDescent="0.25">
      <c r="A965" s="1">
        <v>2020</v>
      </c>
      <c r="B965" s="1" t="s">
        <v>15</v>
      </c>
      <c r="C965" s="1">
        <v>158</v>
      </c>
      <c r="D965" s="1" t="s">
        <v>66</v>
      </c>
      <c r="E965" s="1" t="s">
        <v>28</v>
      </c>
      <c r="F965" s="3">
        <v>0</v>
      </c>
      <c r="G965" s="3">
        <v>0</v>
      </c>
      <c r="H965" s="3">
        <v>0</v>
      </c>
      <c r="I965" s="3">
        <v>0</v>
      </c>
      <c r="J965" s="3">
        <v>0</v>
      </c>
      <c r="K965" s="3">
        <v>0</v>
      </c>
      <c r="L965" s="3">
        <v>0</v>
      </c>
      <c r="M965" s="3">
        <v>0</v>
      </c>
      <c r="N965" s="3">
        <v>0</v>
      </c>
      <c r="O965" s="2">
        <v>0</v>
      </c>
    </row>
    <row r="966" spans="1:15" x14ac:dyDescent="0.25">
      <c r="A966" s="1">
        <v>2020</v>
      </c>
      <c r="B966" s="1" t="s">
        <v>15</v>
      </c>
      <c r="C966" s="1">
        <v>158</v>
      </c>
      <c r="D966" s="1" t="s">
        <v>66</v>
      </c>
      <c r="E966" s="1" t="s">
        <v>29</v>
      </c>
      <c r="F966" s="3">
        <v>2</v>
      </c>
      <c r="G966" s="3">
        <v>0</v>
      </c>
      <c r="H966" s="3">
        <v>2</v>
      </c>
      <c r="I966" s="3">
        <v>0</v>
      </c>
      <c r="J966" s="3">
        <v>0</v>
      </c>
      <c r="K966" s="3">
        <v>0</v>
      </c>
      <c r="L966" s="3">
        <v>2</v>
      </c>
      <c r="M966" s="3">
        <v>0</v>
      </c>
      <c r="N966" s="3">
        <v>2</v>
      </c>
      <c r="O966" s="2">
        <v>0</v>
      </c>
    </row>
    <row r="967" spans="1:15" x14ac:dyDescent="0.25">
      <c r="A967" s="1">
        <v>2020</v>
      </c>
      <c r="B967" s="1" t="s">
        <v>15</v>
      </c>
      <c r="C967" s="1">
        <v>158</v>
      </c>
      <c r="D967" s="1" t="s">
        <v>66</v>
      </c>
      <c r="E967" s="1" t="s">
        <v>30</v>
      </c>
      <c r="F967" s="3">
        <v>0</v>
      </c>
      <c r="G967" s="3">
        <v>0</v>
      </c>
      <c r="H967" s="3">
        <v>0</v>
      </c>
      <c r="I967" s="3">
        <v>0</v>
      </c>
      <c r="J967" s="3">
        <v>0</v>
      </c>
      <c r="K967" s="3">
        <v>0</v>
      </c>
      <c r="L967" s="3">
        <v>0</v>
      </c>
      <c r="M967" s="3">
        <v>0</v>
      </c>
      <c r="N967" s="3">
        <v>0</v>
      </c>
      <c r="O967" s="2">
        <v>0</v>
      </c>
    </row>
    <row r="968" spans="1:15" x14ac:dyDescent="0.25">
      <c r="A968" s="1">
        <v>2020</v>
      </c>
      <c r="B968" s="1" t="s">
        <v>15</v>
      </c>
      <c r="C968" s="1">
        <v>160</v>
      </c>
      <c r="D968" s="1" t="s">
        <v>97</v>
      </c>
      <c r="E968" s="1" t="s">
        <v>17</v>
      </c>
      <c r="F968" s="3">
        <v>0</v>
      </c>
      <c r="G968" s="3">
        <v>0</v>
      </c>
      <c r="H968" s="3">
        <v>0</v>
      </c>
      <c r="I968" s="3">
        <v>0</v>
      </c>
      <c r="J968" s="3">
        <v>0</v>
      </c>
      <c r="K968" s="3">
        <v>0</v>
      </c>
      <c r="L968" s="3">
        <v>0</v>
      </c>
      <c r="M968" s="3">
        <v>0</v>
      </c>
      <c r="N968" s="3">
        <v>0</v>
      </c>
      <c r="O968" s="2">
        <v>0</v>
      </c>
    </row>
    <row r="969" spans="1:15" x14ac:dyDescent="0.25">
      <c r="A969" s="1">
        <v>2020</v>
      </c>
      <c r="B969" s="1" t="s">
        <v>15</v>
      </c>
      <c r="C969" s="1">
        <v>160</v>
      </c>
      <c r="D969" s="1" t="s">
        <v>97</v>
      </c>
      <c r="E969" s="1" t="s">
        <v>18</v>
      </c>
      <c r="F969" s="3">
        <v>10</v>
      </c>
      <c r="G969" s="3">
        <v>0</v>
      </c>
      <c r="H969" s="3">
        <v>10</v>
      </c>
      <c r="I969" s="3">
        <v>0</v>
      </c>
      <c r="J969" s="3">
        <v>0</v>
      </c>
      <c r="K969" s="3">
        <v>0</v>
      </c>
      <c r="L969" s="3">
        <v>10</v>
      </c>
      <c r="M969" s="3">
        <v>0</v>
      </c>
      <c r="N969" s="3">
        <v>10</v>
      </c>
      <c r="O969" s="2">
        <v>4.0000000000000002E-4</v>
      </c>
    </row>
    <row r="970" spans="1:15" x14ac:dyDescent="0.25">
      <c r="A970" s="1">
        <v>2020</v>
      </c>
      <c r="B970" s="1" t="s">
        <v>15</v>
      </c>
      <c r="C970" s="1">
        <v>160</v>
      </c>
      <c r="D970" s="1" t="s">
        <v>97</v>
      </c>
      <c r="E970" s="1" t="s">
        <v>19</v>
      </c>
      <c r="F970" s="3">
        <v>334</v>
      </c>
      <c r="G970" s="3">
        <v>0</v>
      </c>
      <c r="H970" s="3">
        <v>334</v>
      </c>
      <c r="I970" s="3">
        <v>0</v>
      </c>
      <c r="J970" s="3">
        <v>0</v>
      </c>
      <c r="K970" s="3">
        <v>0</v>
      </c>
      <c r="L970" s="3">
        <v>334</v>
      </c>
      <c r="M970" s="3">
        <v>0</v>
      </c>
      <c r="N970" s="3">
        <v>334</v>
      </c>
      <c r="O970" s="2">
        <v>1.3899999999999999E-2</v>
      </c>
    </row>
    <row r="971" spans="1:15" x14ac:dyDescent="0.25">
      <c r="A971" s="1">
        <v>2020</v>
      </c>
      <c r="B971" s="1" t="s">
        <v>15</v>
      </c>
      <c r="C971" s="1">
        <v>160</v>
      </c>
      <c r="D971" s="1" t="s">
        <v>97</v>
      </c>
      <c r="E971" s="1" t="s">
        <v>20</v>
      </c>
      <c r="F971" s="3">
        <v>0</v>
      </c>
      <c r="G971" s="3">
        <v>0</v>
      </c>
      <c r="H971" s="3">
        <v>0</v>
      </c>
      <c r="I971" s="3">
        <v>0</v>
      </c>
      <c r="J971" s="3">
        <v>0</v>
      </c>
      <c r="K971" s="3">
        <v>0</v>
      </c>
      <c r="L971" s="3">
        <v>0</v>
      </c>
      <c r="M971" s="3">
        <v>0</v>
      </c>
      <c r="N971" s="3">
        <v>0</v>
      </c>
      <c r="O971" s="2">
        <v>0</v>
      </c>
    </row>
    <row r="972" spans="1:15" x14ac:dyDescent="0.25">
      <c r="A972" s="1">
        <v>2020</v>
      </c>
      <c r="B972" s="1" t="s">
        <v>15</v>
      </c>
      <c r="C972" s="1">
        <v>160</v>
      </c>
      <c r="D972" s="1" t="s">
        <v>97</v>
      </c>
      <c r="E972" s="1" t="s">
        <v>21</v>
      </c>
      <c r="F972" s="3">
        <v>427</v>
      </c>
      <c r="G972" s="3">
        <v>20276</v>
      </c>
      <c r="H972" s="3">
        <v>20703</v>
      </c>
      <c r="I972" s="3">
        <v>0</v>
      </c>
      <c r="J972" s="3">
        <v>0</v>
      </c>
      <c r="K972" s="3">
        <v>0</v>
      </c>
      <c r="L972" s="3">
        <v>427</v>
      </c>
      <c r="M972" s="3">
        <v>20276</v>
      </c>
      <c r="N972" s="3">
        <v>20703</v>
      </c>
      <c r="O972" s="2">
        <v>0.86480000000000001</v>
      </c>
    </row>
    <row r="973" spans="1:15" x14ac:dyDescent="0.25">
      <c r="A973" s="1">
        <v>2020</v>
      </c>
      <c r="B973" s="1" t="s">
        <v>15</v>
      </c>
      <c r="C973" s="1">
        <v>160</v>
      </c>
      <c r="D973" s="1" t="s">
        <v>97</v>
      </c>
      <c r="E973" s="1" t="s">
        <v>22</v>
      </c>
      <c r="F973" s="3">
        <v>240</v>
      </c>
      <c r="G973" s="3">
        <v>0</v>
      </c>
      <c r="H973" s="3">
        <v>240</v>
      </c>
      <c r="I973" s="3">
        <v>0</v>
      </c>
      <c r="J973" s="3">
        <v>0</v>
      </c>
      <c r="K973" s="3">
        <v>0</v>
      </c>
      <c r="L973" s="3">
        <v>240</v>
      </c>
      <c r="M973" s="3">
        <v>0</v>
      </c>
      <c r="N973" s="3">
        <v>240</v>
      </c>
      <c r="O973" s="2">
        <v>0.01</v>
      </c>
    </row>
    <row r="974" spans="1:15" x14ac:dyDescent="0.25">
      <c r="A974" s="1">
        <v>2020</v>
      </c>
      <c r="B974" s="1" t="s">
        <v>15</v>
      </c>
      <c r="C974" s="1">
        <v>160</v>
      </c>
      <c r="D974" s="1" t="s">
        <v>97</v>
      </c>
      <c r="E974" s="1" t="s">
        <v>23</v>
      </c>
      <c r="F974" s="3">
        <v>27</v>
      </c>
      <c r="G974" s="3">
        <v>2615</v>
      </c>
      <c r="H974" s="3">
        <v>2642</v>
      </c>
      <c r="I974" s="3">
        <v>0</v>
      </c>
      <c r="J974" s="3">
        <v>0</v>
      </c>
      <c r="K974" s="3">
        <v>0</v>
      </c>
      <c r="L974" s="3">
        <v>27</v>
      </c>
      <c r="M974" s="3">
        <v>2615</v>
      </c>
      <c r="N974" s="3">
        <v>2642</v>
      </c>
      <c r="O974" s="2">
        <v>0.1104</v>
      </c>
    </row>
    <row r="975" spans="1:15" x14ac:dyDescent="0.25">
      <c r="A975" s="1">
        <v>2020</v>
      </c>
      <c r="B975" s="1" t="s">
        <v>15</v>
      </c>
      <c r="C975" s="1">
        <v>160</v>
      </c>
      <c r="D975" s="1" t="s">
        <v>97</v>
      </c>
      <c r="E975" s="1" t="s">
        <v>24</v>
      </c>
      <c r="F975" s="3">
        <v>0</v>
      </c>
      <c r="G975" s="3">
        <v>0</v>
      </c>
      <c r="H975" s="3">
        <v>0</v>
      </c>
      <c r="I975" s="3">
        <v>0</v>
      </c>
      <c r="J975" s="3">
        <v>0</v>
      </c>
      <c r="K975" s="3">
        <v>0</v>
      </c>
      <c r="L975" s="3">
        <v>0</v>
      </c>
      <c r="M975" s="3">
        <v>0</v>
      </c>
      <c r="N975" s="3">
        <v>0</v>
      </c>
      <c r="O975" s="2">
        <v>0</v>
      </c>
    </row>
    <row r="976" spans="1:15" x14ac:dyDescent="0.25">
      <c r="A976" s="1">
        <v>2020</v>
      </c>
      <c r="B976" s="1" t="s">
        <v>15</v>
      </c>
      <c r="C976" s="1">
        <v>160</v>
      </c>
      <c r="D976" s="1" t="s">
        <v>97</v>
      </c>
      <c r="E976" s="1" t="s">
        <v>25</v>
      </c>
      <c r="F976" s="3">
        <v>7</v>
      </c>
      <c r="G976" s="3">
        <v>0</v>
      </c>
      <c r="H976" s="3">
        <v>7</v>
      </c>
      <c r="I976" s="3">
        <v>0</v>
      </c>
      <c r="J976" s="3">
        <v>0</v>
      </c>
      <c r="K976" s="3">
        <v>0</v>
      </c>
      <c r="L976" s="3">
        <v>7</v>
      </c>
      <c r="M976" s="3">
        <v>0</v>
      </c>
      <c r="N976" s="3">
        <v>7</v>
      </c>
      <c r="O976" s="2">
        <v>2.9999999999999997E-4</v>
      </c>
    </row>
    <row r="977" spans="1:15" x14ac:dyDescent="0.25">
      <c r="A977" s="1">
        <v>2020</v>
      </c>
      <c r="B977" s="1" t="s">
        <v>15</v>
      </c>
      <c r="C977" s="1">
        <v>160</v>
      </c>
      <c r="D977" s="1" t="s">
        <v>97</v>
      </c>
      <c r="E977" s="1" t="s">
        <v>26</v>
      </c>
      <c r="F977" s="3">
        <v>6</v>
      </c>
      <c r="G977" s="3">
        <v>0</v>
      </c>
      <c r="H977" s="3">
        <v>6</v>
      </c>
      <c r="I977" s="3">
        <v>0</v>
      </c>
      <c r="J977" s="3">
        <v>0</v>
      </c>
      <c r="K977" s="3">
        <v>0</v>
      </c>
      <c r="L977" s="3">
        <v>6</v>
      </c>
      <c r="M977" s="3">
        <v>0</v>
      </c>
      <c r="N977" s="3">
        <v>6</v>
      </c>
      <c r="O977" s="2">
        <v>2.0000000000000001E-4</v>
      </c>
    </row>
    <row r="978" spans="1:15" x14ac:dyDescent="0.25">
      <c r="A978" s="1">
        <v>2020</v>
      </c>
      <c r="B978" s="1" t="s">
        <v>15</v>
      </c>
      <c r="C978" s="1">
        <v>160</v>
      </c>
      <c r="D978" s="1" t="s">
        <v>97</v>
      </c>
      <c r="E978" s="1" t="s">
        <v>27</v>
      </c>
      <c r="F978" s="3">
        <v>0</v>
      </c>
      <c r="G978" s="3">
        <v>0</v>
      </c>
      <c r="H978" s="3">
        <v>0</v>
      </c>
      <c r="I978" s="3">
        <v>0</v>
      </c>
      <c r="J978" s="3">
        <v>0</v>
      </c>
      <c r="K978" s="3">
        <v>0</v>
      </c>
      <c r="L978" s="3">
        <v>0</v>
      </c>
      <c r="M978" s="3">
        <v>0</v>
      </c>
      <c r="N978" s="3">
        <v>0</v>
      </c>
      <c r="O978" s="2">
        <v>0</v>
      </c>
    </row>
    <row r="979" spans="1:15" x14ac:dyDescent="0.25">
      <c r="A979" s="1">
        <v>2020</v>
      </c>
      <c r="B979" s="1" t="s">
        <v>15</v>
      </c>
      <c r="C979" s="1">
        <v>160</v>
      </c>
      <c r="D979" s="1" t="s">
        <v>97</v>
      </c>
      <c r="E979" s="1" t="s">
        <v>28</v>
      </c>
      <c r="F979" s="3">
        <v>0</v>
      </c>
      <c r="G979" s="3">
        <v>0</v>
      </c>
      <c r="H979" s="3">
        <v>0</v>
      </c>
      <c r="I979" s="3">
        <v>0</v>
      </c>
      <c r="J979" s="3">
        <v>0</v>
      </c>
      <c r="K979" s="3">
        <v>0</v>
      </c>
      <c r="L979" s="3">
        <v>0</v>
      </c>
      <c r="M979" s="3">
        <v>0</v>
      </c>
      <c r="N979" s="3">
        <v>0</v>
      </c>
      <c r="O979" s="2">
        <v>0</v>
      </c>
    </row>
    <row r="980" spans="1:15" x14ac:dyDescent="0.25">
      <c r="A980" s="1">
        <v>2020</v>
      </c>
      <c r="B980" s="1" t="s">
        <v>15</v>
      </c>
      <c r="C980" s="1">
        <v>160</v>
      </c>
      <c r="D980" s="1" t="s">
        <v>97</v>
      </c>
      <c r="E980" s="1" t="s">
        <v>29</v>
      </c>
      <c r="F980" s="3">
        <v>0</v>
      </c>
      <c r="G980" s="3">
        <v>0</v>
      </c>
      <c r="H980" s="3">
        <v>0</v>
      </c>
      <c r="I980" s="3">
        <v>0</v>
      </c>
      <c r="J980" s="3">
        <v>0</v>
      </c>
      <c r="K980" s="3">
        <v>0</v>
      </c>
      <c r="L980" s="3">
        <v>0</v>
      </c>
      <c r="M980" s="3">
        <v>0</v>
      </c>
      <c r="N980" s="3">
        <v>0</v>
      </c>
      <c r="O980" s="2">
        <v>0</v>
      </c>
    </row>
    <row r="981" spans="1:15" x14ac:dyDescent="0.25">
      <c r="A981" s="1">
        <v>2020</v>
      </c>
      <c r="B981" s="1" t="s">
        <v>15</v>
      </c>
      <c r="C981" s="1">
        <v>160</v>
      </c>
      <c r="D981" s="1" t="s">
        <v>97</v>
      </c>
      <c r="E981" s="1" t="s">
        <v>30</v>
      </c>
      <c r="F981" s="3">
        <v>0</v>
      </c>
      <c r="G981" s="3">
        <v>0</v>
      </c>
      <c r="H981" s="3">
        <v>0</v>
      </c>
      <c r="I981" s="3">
        <v>0</v>
      </c>
      <c r="J981" s="3">
        <v>0</v>
      </c>
      <c r="K981" s="3">
        <v>0</v>
      </c>
      <c r="L981" s="3">
        <v>0</v>
      </c>
      <c r="M981" s="3">
        <v>0</v>
      </c>
      <c r="N981" s="3">
        <v>0</v>
      </c>
      <c r="O981" s="2">
        <v>0</v>
      </c>
    </row>
    <row r="982" spans="1:15" x14ac:dyDescent="0.25">
      <c r="A982" s="1">
        <v>2020</v>
      </c>
      <c r="B982" s="1" t="s">
        <v>15</v>
      </c>
      <c r="C982" s="1">
        <v>161</v>
      </c>
      <c r="D982" s="1" t="s">
        <v>98</v>
      </c>
      <c r="E982" s="1" t="s">
        <v>17</v>
      </c>
      <c r="F982" s="3">
        <v>0</v>
      </c>
      <c r="G982" s="3">
        <v>0</v>
      </c>
      <c r="H982" s="3">
        <v>0</v>
      </c>
      <c r="I982" s="3">
        <v>0</v>
      </c>
      <c r="J982" s="3">
        <v>0</v>
      </c>
      <c r="K982" s="3">
        <v>0</v>
      </c>
      <c r="L982" s="3">
        <v>0</v>
      </c>
      <c r="M982" s="3">
        <v>0</v>
      </c>
      <c r="N982" s="3">
        <v>0</v>
      </c>
      <c r="O982" s="2">
        <v>0</v>
      </c>
    </row>
    <row r="983" spans="1:15" x14ac:dyDescent="0.25">
      <c r="A983" s="1">
        <v>2020</v>
      </c>
      <c r="B983" s="1" t="s">
        <v>15</v>
      </c>
      <c r="C983" s="1">
        <v>161</v>
      </c>
      <c r="D983" s="1" t="s">
        <v>98</v>
      </c>
      <c r="E983" s="1" t="s">
        <v>18</v>
      </c>
      <c r="F983" s="3">
        <v>1</v>
      </c>
      <c r="G983" s="3">
        <v>0</v>
      </c>
      <c r="H983" s="3">
        <v>1</v>
      </c>
      <c r="I983" s="3">
        <v>0</v>
      </c>
      <c r="J983" s="3">
        <v>0</v>
      </c>
      <c r="K983" s="3">
        <v>0</v>
      </c>
      <c r="L983" s="3">
        <v>1</v>
      </c>
      <c r="M983" s="3">
        <v>0</v>
      </c>
      <c r="N983" s="3">
        <v>1</v>
      </c>
      <c r="O983" s="2">
        <v>4.0000000000000002E-4</v>
      </c>
    </row>
    <row r="984" spans="1:15" x14ac:dyDescent="0.25">
      <c r="A984" s="1">
        <v>2020</v>
      </c>
      <c r="B984" s="1" t="s">
        <v>15</v>
      </c>
      <c r="C984" s="1">
        <v>161</v>
      </c>
      <c r="D984" s="1" t="s">
        <v>98</v>
      </c>
      <c r="E984" s="1" t="s">
        <v>19</v>
      </c>
      <c r="F984" s="3">
        <v>34</v>
      </c>
      <c r="G984" s="3">
        <v>0</v>
      </c>
      <c r="H984" s="3">
        <v>34</v>
      </c>
      <c r="I984" s="3">
        <v>0</v>
      </c>
      <c r="J984" s="3">
        <v>0</v>
      </c>
      <c r="K984" s="3">
        <v>0</v>
      </c>
      <c r="L984" s="3">
        <v>34</v>
      </c>
      <c r="M984" s="3">
        <v>0</v>
      </c>
      <c r="N984" s="3">
        <v>34</v>
      </c>
      <c r="O984" s="2">
        <v>1.3899999999999999E-2</v>
      </c>
    </row>
    <row r="985" spans="1:15" x14ac:dyDescent="0.25">
      <c r="A985" s="1">
        <v>2020</v>
      </c>
      <c r="B985" s="1" t="s">
        <v>15</v>
      </c>
      <c r="C985" s="1">
        <v>161</v>
      </c>
      <c r="D985" s="1" t="s">
        <v>98</v>
      </c>
      <c r="E985" s="1" t="s">
        <v>20</v>
      </c>
      <c r="F985" s="3">
        <v>0</v>
      </c>
      <c r="G985" s="3">
        <v>0</v>
      </c>
      <c r="H985" s="3">
        <v>0</v>
      </c>
      <c r="I985" s="3">
        <v>0</v>
      </c>
      <c r="J985" s="3">
        <v>0</v>
      </c>
      <c r="K985" s="3">
        <v>0</v>
      </c>
      <c r="L985" s="3">
        <v>0</v>
      </c>
      <c r="M985" s="3">
        <v>0</v>
      </c>
      <c r="N985" s="3">
        <v>0</v>
      </c>
      <c r="O985" s="2">
        <v>0</v>
      </c>
    </row>
    <row r="986" spans="1:15" x14ac:dyDescent="0.25">
      <c r="A986" s="1">
        <v>2020</v>
      </c>
      <c r="B986" s="1" t="s">
        <v>15</v>
      </c>
      <c r="C986" s="1">
        <v>161</v>
      </c>
      <c r="D986" s="1" t="s">
        <v>98</v>
      </c>
      <c r="E986" s="1" t="s">
        <v>21</v>
      </c>
      <c r="F986" s="3">
        <v>44</v>
      </c>
      <c r="G986" s="3">
        <v>2087</v>
      </c>
      <c r="H986" s="3">
        <v>2131</v>
      </c>
      <c r="I986" s="3">
        <v>0</v>
      </c>
      <c r="J986" s="3">
        <v>0</v>
      </c>
      <c r="K986" s="3">
        <v>0</v>
      </c>
      <c r="L986" s="3">
        <v>44</v>
      </c>
      <c r="M986" s="3">
        <v>2087</v>
      </c>
      <c r="N986" s="3">
        <v>2131</v>
      </c>
      <c r="O986" s="2">
        <v>0.86480000000000001</v>
      </c>
    </row>
    <row r="987" spans="1:15" x14ac:dyDescent="0.25">
      <c r="A987" s="1">
        <v>2020</v>
      </c>
      <c r="B987" s="1" t="s">
        <v>15</v>
      </c>
      <c r="C987" s="1">
        <v>161</v>
      </c>
      <c r="D987" s="1" t="s">
        <v>98</v>
      </c>
      <c r="E987" s="1" t="s">
        <v>22</v>
      </c>
      <c r="F987" s="3">
        <v>25</v>
      </c>
      <c r="G987" s="3">
        <v>0</v>
      </c>
      <c r="H987" s="3">
        <v>25</v>
      </c>
      <c r="I987" s="3">
        <v>0</v>
      </c>
      <c r="J987" s="3">
        <v>0</v>
      </c>
      <c r="K987" s="3">
        <v>0</v>
      </c>
      <c r="L987" s="3">
        <v>25</v>
      </c>
      <c r="M987" s="3">
        <v>0</v>
      </c>
      <c r="N987" s="3">
        <v>25</v>
      </c>
      <c r="O987" s="2">
        <v>0.01</v>
      </c>
    </row>
    <row r="988" spans="1:15" x14ac:dyDescent="0.25">
      <c r="A988" s="1">
        <v>2020</v>
      </c>
      <c r="B988" s="1" t="s">
        <v>15</v>
      </c>
      <c r="C988" s="1">
        <v>161</v>
      </c>
      <c r="D988" s="1" t="s">
        <v>98</v>
      </c>
      <c r="E988" s="1" t="s">
        <v>23</v>
      </c>
      <c r="F988" s="3">
        <v>3</v>
      </c>
      <c r="G988" s="3">
        <v>269</v>
      </c>
      <c r="H988" s="3">
        <v>272</v>
      </c>
      <c r="I988" s="3">
        <v>0</v>
      </c>
      <c r="J988" s="3">
        <v>0</v>
      </c>
      <c r="K988" s="3">
        <v>0</v>
      </c>
      <c r="L988" s="3">
        <v>3</v>
      </c>
      <c r="M988" s="3">
        <v>269</v>
      </c>
      <c r="N988" s="3">
        <v>272</v>
      </c>
      <c r="O988" s="2">
        <v>0.1104</v>
      </c>
    </row>
    <row r="989" spans="1:15" x14ac:dyDescent="0.25">
      <c r="A989" s="1">
        <v>2020</v>
      </c>
      <c r="B989" s="1" t="s">
        <v>15</v>
      </c>
      <c r="C989" s="1">
        <v>161</v>
      </c>
      <c r="D989" s="1" t="s">
        <v>98</v>
      </c>
      <c r="E989" s="1" t="s">
        <v>24</v>
      </c>
      <c r="F989" s="3">
        <v>0</v>
      </c>
      <c r="G989" s="3">
        <v>0</v>
      </c>
      <c r="H989" s="3">
        <v>0</v>
      </c>
      <c r="I989" s="3">
        <v>0</v>
      </c>
      <c r="J989" s="3">
        <v>0</v>
      </c>
      <c r="K989" s="3">
        <v>0</v>
      </c>
      <c r="L989" s="3">
        <v>0</v>
      </c>
      <c r="M989" s="3">
        <v>0</v>
      </c>
      <c r="N989" s="3">
        <v>0</v>
      </c>
      <c r="O989" s="2">
        <v>0</v>
      </c>
    </row>
    <row r="990" spans="1:15" x14ac:dyDescent="0.25">
      <c r="A990" s="1">
        <v>2020</v>
      </c>
      <c r="B990" s="1" t="s">
        <v>15</v>
      </c>
      <c r="C990" s="1">
        <v>161</v>
      </c>
      <c r="D990" s="1" t="s">
        <v>98</v>
      </c>
      <c r="E990" s="1" t="s">
        <v>25</v>
      </c>
      <c r="F990" s="3">
        <v>1</v>
      </c>
      <c r="G990" s="3">
        <v>0</v>
      </c>
      <c r="H990" s="3">
        <v>1</v>
      </c>
      <c r="I990" s="3">
        <v>0</v>
      </c>
      <c r="J990" s="3">
        <v>0</v>
      </c>
      <c r="K990" s="3">
        <v>0</v>
      </c>
      <c r="L990" s="3">
        <v>1</v>
      </c>
      <c r="M990" s="3">
        <v>0</v>
      </c>
      <c r="N990" s="3">
        <v>1</v>
      </c>
      <c r="O990" s="2">
        <v>2.9999999999999997E-4</v>
      </c>
    </row>
    <row r="991" spans="1:15" x14ac:dyDescent="0.25">
      <c r="A991" s="1">
        <v>2020</v>
      </c>
      <c r="B991" s="1" t="s">
        <v>15</v>
      </c>
      <c r="C991" s="1">
        <v>161</v>
      </c>
      <c r="D991" s="1" t="s">
        <v>98</v>
      </c>
      <c r="E991" s="1" t="s">
        <v>26</v>
      </c>
      <c r="F991" s="3">
        <v>1</v>
      </c>
      <c r="G991" s="3">
        <v>0</v>
      </c>
      <c r="H991" s="3">
        <v>1</v>
      </c>
      <c r="I991" s="3">
        <v>0</v>
      </c>
      <c r="J991" s="3">
        <v>0</v>
      </c>
      <c r="K991" s="3">
        <v>0</v>
      </c>
      <c r="L991" s="3">
        <v>1</v>
      </c>
      <c r="M991" s="3">
        <v>0</v>
      </c>
      <c r="N991" s="3">
        <v>1</v>
      </c>
      <c r="O991" s="2">
        <v>2.0000000000000001E-4</v>
      </c>
    </row>
    <row r="992" spans="1:15" x14ac:dyDescent="0.25">
      <c r="A992" s="1">
        <v>2020</v>
      </c>
      <c r="B992" s="1" t="s">
        <v>15</v>
      </c>
      <c r="C992" s="1">
        <v>161</v>
      </c>
      <c r="D992" s="1" t="s">
        <v>98</v>
      </c>
      <c r="E992" s="1" t="s">
        <v>27</v>
      </c>
      <c r="F992" s="3">
        <v>0</v>
      </c>
      <c r="G992" s="3">
        <v>0</v>
      </c>
      <c r="H992" s="3">
        <v>0</v>
      </c>
      <c r="I992" s="3">
        <v>0</v>
      </c>
      <c r="J992" s="3">
        <v>0</v>
      </c>
      <c r="K992" s="3">
        <v>0</v>
      </c>
      <c r="L992" s="3">
        <v>0</v>
      </c>
      <c r="M992" s="3">
        <v>0</v>
      </c>
      <c r="N992" s="3">
        <v>0</v>
      </c>
      <c r="O992" s="2">
        <v>0</v>
      </c>
    </row>
    <row r="993" spans="1:15" x14ac:dyDescent="0.25">
      <c r="A993" s="1">
        <v>2020</v>
      </c>
      <c r="B993" s="1" t="s">
        <v>15</v>
      </c>
      <c r="C993" s="1">
        <v>161</v>
      </c>
      <c r="D993" s="1" t="s">
        <v>98</v>
      </c>
      <c r="E993" s="1" t="s">
        <v>28</v>
      </c>
      <c r="F993" s="3">
        <v>0</v>
      </c>
      <c r="G993" s="3">
        <v>0</v>
      </c>
      <c r="H993" s="3">
        <v>0</v>
      </c>
      <c r="I993" s="3">
        <v>0</v>
      </c>
      <c r="J993" s="3">
        <v>0</v>
      </c>
      <c r="K993" s="3">
        <v>0</v>
      </c>
      <c r="L993" s="3">
        <v>0</v>
      </c>
      <c r="M993" s="3">
        <v>0</v>
      </c>
      <c r="N993" s="3">
        <v>0</v>
      </c>
      <c r="O993" s="2">
        <v>0</v>
      </c>
    </row>
    <row r="994" spans="1:15" x14ac:dyDescent="0.25">
      <c r="A994" s="1">
        <v>2020</v>
      </c>
      <c r="B994" s="1" t="s">
        <v>15</v>
      </c>
      <c r="C994" s="1">
        <v>161</v>
      </c>
      <c r="D994" s="1" t="s">
        <v>98</v>
      </c>
      <c r="E994" s="1" t="s">
        <v>29</v>
      </c>
      <c r="F994" s="3">
        <v>0</v>
      </c>
      <c r="G994" s="3">
        <v>0</v>
      </c>
      <c r="H994" s="3">
        <v>0</v>
      </c>
      <c r="I994" s="3">
        <v>0</v>
      </c>
      <c r="J994" s="3">
        <v>0</v>
      </c>
      <c r="K994" s="3">
        <v>0</v>
      </c>
      <c r="L994" s="3">
        <v>0</v>
      </c>
      <c r="M994" s="3">
        <v>0</v>
      </c>
      <c r="N994" s="3">
        <v>0</v>
      </c>
      <c r="O994" s="2">
        <v>0</v>
      </c>
    </row>
    <row r="995" spans="1:15" x14ac:dyDescent="0.25">
      <c r="A995" s="1">
        <v>2020</v>
      </c>
      <c r="B995" s="1" t="s">
        <v>15</v>
      </c>
      <c r="C995" s="1">
        <v>161</v>
      </c>
      <c r="D995" s="1" t="s">
        <v>98</v>
      </c>
      <c r="E995" s="1" t="s">
        <v>30</v>
      </c>
      <c r="F995" s="3">
        <v>0</v>
      </c>
      <c r="G995" s="3">
        <v>0</v>
      </c>
      <c r="H995" s="3">
        <v>0</v>
      </c>
      <c r="I995" s="3">
        <v>0</v>
      </c>
      <c r="J995" s="3">
        <v>0</v>
      </c>
      <c r="K995" s="3">
        <v>0</v>
      </c>
      <c r="L995" s="3">
        <v>0</v>
      </c>
      <c r="M995" s="3">
        <v>0</v>
      </c>
      <c r="N995" s="3">
        <v>0</v>
      </c>
      <c r="O995" s="2">
        <v>0</v>
      </c>
    </row>
    <row r="996" spans="1:15" x14ac:dyDescent="0.25">
      <c r="A996" s="1">
        <v>2020</v>
      </c>
      <c r="B996" s="1" t="s">
        <v>15</v>
      </c>
      <c r="C996" s="1">
        <v>162</v>
      </c>
      <c r="D996" s="1" t="s">
        <v>99</v>
      </c>
      <c r="E996" s="1" t="s">
        <v>17</v>
      </c>
      <c r="F996" s="3">
        <v>0</v>
      </c>
      <c r="G996" s="3">
        <v>0</v>
      </c>
      <c r="H996" s="3">
        <v>0</v>
      </c>
      <c r="I996" s="3">
        <v>0</v>
      </c>
      <c r="J996" s="3">
        <v>0</v>
      </c>
      <c r="K996" s="3">
        <v>0</v>
      </c>
      <c r="L996" s="3">
        <v>0</v>
      </c>
      <c r="M996" s="3">
        <v>0</v>
      </c>
      <c r="N996" s="3">
        <v>0</v>
      </c>
      <c r="O996" s="2">
        <v>0</v>
      </c>
    </row>
    <row r="997" spans="1:15" x14ac:dyDescent="0.25">
      <c r="A997" s="1">
        <v>2020</v>
      </c>
      <c r="B997" s="1" t="s">
        <v>15</v>
      </c>
      <c r="C997" s="1">
        <v>162</v>
      </c>
      <c r="D997" s="1" t="s">
        <v>99</v>
      </c>
      <c r="E997" s="1" t="s">
        <v>18</v>
      </c>
      <c r="F997" s="3">
        <v>19</v>
      </c>
      <c r="G997" s="3">
        <v>0</v>
      </c>
      <c r="H997" s="3">
        <v>19</v>
      </c>
      <c r="I997" s="3">
        <v>0</v>
      </c>
      <c r="J997" s="3">
        <v>0</v>
      </c>
      <c r="K997" s="3">
        <v>0</v>
      </c>
      <c r="L997" s="3">
        <v>19</v>
      </c>
      <c r="M997" s="3">
        <v>0</v>
      </c>
      <c r="N997" s="3">
        <v>19</v>
      </c>
      <c r="O997" s="2">
        <v>4.0000000000000002E-4</v>
      </c>
    </row>
    <row r="998" spans="1:15" x14ac:dyDescent="0.25">
      <c r="A998" s="1">
        <v>2020</v>
      </c>
      <c r="B998" s="1" t="s">
        <v>15</v>
      </c>
      <c r="C998" s="1">
        <v>162</v>
      </c>
      <c r="D998" s="1" t="s">
        <v>99</v>
      </c>
      <c r="E998" s="1" t="s">
        <v>19</v>
      </c>
      <c r="F998" s="3">
        <v>614</v>
      </c>
      <c r="G998" s="3">
        <v>0</v>
      </c>
      <c r="H998" s="3">
        <v>614</v>
      </c>
      <c r="I998" s="3">
        <v>0</v>
      </c>
      <c r="J998" s="3">
        <v>0</v>
      </c>
      <c r="K998" s="3">
        <v>0</v>
      </c>
      <c r="L998" s="3">
        <v>614</v>
      </c>
      <c r="M998" s="3">
        <v>0</v>
      </c>
      <c r="N998" s="3">
        <v>614</v>
      </c>
      <c r="O998" s="2">
        <v>1.3899999999999999E-2</v>
      </c>
    </row>
    <row r="999" spans="1:15" x14ac:dyDescent="0.25">
      <c r="A999" s="1">
        <v>2020</v>
      </c>
      <c r="B999" s="1" t="s">
        <v>15</v>
      </c>
      <c r="C999" s="1">
        <v>162</v>
      </c>
      <c r="D999" s="1" t="s">
        <v>99</v>
      </c>
      <c r="E999" s="1" t="s">
        <v>20</v>
      </c>
      <c r="F999" s="3">
        <v>0</v>
      </c>
      <c r="G999" s="3">
        <v>0</v>
      </c>
      <c r="H999" s="3">
        <v>0</v>
      </c>
      <c r="I999" s="3">
        <v>0</v>
      </c>
      <c r="J999" s="3">
        <v>0</v>
      </c>
      <c r="K999" s="3">
        <v>0</v>
      </c>
      <c r="L999" s="3">
        <v>0</v>
      </c>
      <c r="M999" s="3">
        <v>0</v>
      </c>
      <c r="N999" s="3">
        <v>0</v>
      </c>
      <c r="O999" s="2">
        <v>0</v>
      </c>
    </row>
    <row r="1000" spans="1:15" x14ac:dyDescent="0.25">
      <c r="A1000" s="1">
        <v>2020</v>
      </c>
      <c r="B1000" s="1" t="s">
        <v>15</v>
      </c>
      <c r="C1000" s="1">
        <v>162</v>
      </c>
      <c r="D1000" s="1" t="s">
        <v>99</v>
      </c>
      <c r="E1000" s="1" t="s">
        <v>21</v>
      </c>
      <c r="F1000" s="3">
        <v>785</v>
      </c>
      <c r="G1000" s="3">
        <v>37262</v>
      </c>
      <c r="H1000" s="3">
        <v>38047</v>
      </c>
      <c r="I1000" s="3">
        <v>0</v>
      </c>
      <c r="J1000" s="3">
        <v>0</v>
      </c>
      <c r="K1000" s="3">
        <v>0</v>
      </c>
      <c r="L1000" s="3">
        <v>785</v>
      </c>
      <c r="M1000" s="3">
        <v>37262</v>
      </c>
      <c r="N1000" s="3">
        <v>38047</v>
      </c>
      <c r="O1000" s="2">
        <v>0.86480000000000001</v>
      </c>
    </row>
    <row r="1001" spans="1:15" x14ac:dyDescent="0.25">
      <c r="A1001" s="1">
        <v>2020</v>
      </c>
      <c r="B1001" s="1" t="s">
        <v>15</v>
      </c>
      <c r="C1001" s="1">
        <v>162</v>
      </c>
      <c r="D1001" s="1" t="s">
        <v>99</v>
      </c>
      <c r="E1001" s="1" t="s">
        <v>22</v>
      </c>
      <c r="F1001" s="3">
        <v>442</v>
      </c>
      <c r="G1001" s="3">
        <v>0</v>
      </c>
      <c r="H1001" s="3">
        <v>442</v>
      </c>
      <c r="I1001" s="3">
        <v>0</v>
      </c>
      <c r="J1001" s="3">
        <v>0</v>
      </c>
      <c r="K1001" s="3">
        <v>0</v>
      </c>
      <c r="L1001" s="3">
        <v>442</v>
      </c>
      <c r="M1001" s="3">
        <v>0</v>
      </c>
      <c r="N1001" s="3">
        <v>442</v>
      </c>
      <c r="O1001" s="2">
        <v>0.01</v>
      </c>
    </row>
    <row r="1002" spans="1:15" x14ac:dyDescent="0.25">
      <c r="A1002" s="1">
        <v>2020</v>
      </c>
      <c r="B1002" s="1" t="s">
        <v>15</v>
      </c>
      <c r="C1002" s="1">
        <v>162</v>
      </c>
      <c r="D1002" s="1" t="s">
        <v>99</v>
      </c>
      <c r="E1002" s="1" t="s">
        <v>23</v>
      </c>
      <c r="F1002" s="3">
        <v>50</v>
      </c>
      <c r="G1002" s="3">
        <v>4806</v>
      </c>
      <c r="H1002" s="3">
        <v>4856</v>
      </c>
      <c r="I1002" s="3">
        <v>0</v>
      </c>
      <c r="J1002" s="3">
        <v>0</v>
      </c>
      <c r="K1002" s="3">
        <v>0</v>
      </c>
      <c r="L1002" s="3">
        <v>50</v>
      </c>
      <c r="M1002" s="3">
        <v>4806</v>
      </c>
      <c r="N1002" s="3">
        <v>4856</v>
      </c>
      <c r="O1002" s="2">
        <v>0.1104</v>
      </c>
    </row>
    <row r="1003" spans="1:15" x14ac:dyDescent="0.25">
      <c r="A1003" s="1">
        <v>2020</v>
      </c>
      <c r="B1003" s="1" t="s">
        <v>15</v>
      </c>
      <c r="C1003" s="1">
        <v>162</v>
      </c>
      <c r="D1003" s="1" t="s">
        <v>99</v>
      </c>
      <c r="E1003" s="1" t="s">
        <v>24</v>
      </c>
      <c r="F1003" s="3">
        <v>0</v>
      </c>
      <c r="G1003" s="3">
        <v>0</v>
      </c>
      <c r="H1003" s="3">
        <v>0</v>
      </c>
      <c r="I1003" s="3">
        <v>0</v>
      </c>
      <c r="J1003" s="3">
        <v>0</v>
      </c>
      <c r="K1003" s="3">
        <v>0</v>
      </c>
      <c r="L1003" s="3">
        <v>0</v>
      </c>
      <c r="M1003" s="3">
        <v>0</v>
      </c>
      <c r="N1003" s="3">
        <v>0</v>
      </c>
      <c r="O1003" s="2">
        <v>0</v>
      </c>
    </row>
    <row r="1004" spans="1:15" x14ac:dyDescent="0.25">
      <c r="A1004" s="1">
        <v>2020</v>
      </c>
      <c r="B1004" s="1" t="s">
        <v>15</v>
      </c>
      <c r="C1004" s="1">
        <v>162</v>
      </c>
      <c r="D1004" s="1" t="s">
        <v>99</v>
      </c>
      <c r="E1004" s="1" t="s">
        <v>25</v>
      </c>
      <c r="F1004" s="3">
        <v>12</v>
      </c>
      <c r="G1004" s="3">
        <v>0</v>
      </c>
      <c r="H1004" s="3">
        <v>12</v>
      </c>
      <c r="I1004" s="3">
        <v>0</v>
      </c>
      <c r="J1004" s="3">
        <v>0</v>
      </c>
      <c r="K1004" s="3">
        <v>0</v>
      </c>
      <c r="L1004" s="3">
        <v>12</v>
      </c>
      <c r="M1004" s="3">
        <v>0</v>
      </c>
      <c r="N1004" s="3">
        <v>12</v>
      </c>
      <c r="O1004" s="2">
        <v>2.9999999999999997E-4</v>
      </c>
    </row>
    <row r="1005" spans="1:15" x14ac:dyDescent="0.25">
      <c r="A1005" s="1">
        <v>2020</v>
      </c>
      <c r="B1005" s="1" t="s">
        <v>15</v>
      </c>
      <c r="C1005" s="1">
        <v>162</v>
      </c>
      <c r="D1005" s="1" t="s">
        <v>99</v>
      </c>
      <c r="E1005" s="1" t="s">
        <v>26</v>
      </c>
      <c r="F1005" s="3">
        <v>11</v>
      </c>
      <c r="G1005" s="3">
        <v>0</v>
      </c>
      <c r="H1005" s="3">
        <v>11</v>
      </c>
      <c r="I1005" s="3">
        <v>0</v>
      </c>
      <c r="J1005" s="3">
        <v>0</v>
      </c>
      <c r="K1005" s="3">
        <v>0</v>
      </c>
      <c r="L1005" s="3">
        <v>11</v>
      </c>
      <c r="M1005" s="3">
        <v>0</v>
      </c>
      <c r="N1005" s="3">
        <v>11</v>
      </c>
      <c r="O1005" s="2">
        <v>2.0000000000000001E-4</v>
      </c>
    </row>
    <row r="1006" spans="1:15" x14ac:dyDescent="0.25">
      <c r="A1006" s="1">
        <v>2020</v>
      </c>
      <c r="B1006" s="1" t="s">
        <v>15</v>
      </c>
      <c r="C1006" s="1">
        <v>162</v>
      </c>
      <c r="D1006" s="1" t="s">
        <v>99</v>
      </c>
      <c r="E1006" s="1" t="s">
        <v>27</v>
      </c>
      <c r="F1006" s="3">
        <v>0</v>
      </c>
      <c r="G1006" s="3">
        <v>0</v>
      </c>
      <c r="H1006" s="3">
        <v>0</v>
      </c>
      <c r="I1006" s="3">
        <v>0</v>
      </c>
      <c r="J1006" s="3">
        <v>0</v>
      </c>
      <c r="K1006" s="3">
        <v>0</v>
      </c>
      <c r="L1006" s="3">
        <v>0</v>
      </c>
      <c r="M1006" s="3">
        <v>0</v>
      </c>
      <c r="N1006" s="3">
        <v>0</v>
      </c>
      <c r="O1006" s="2">
        <v>0</v>
      </c>
    </row>
    <row r="1007" spans="1:15" x14ac:dyDescent="0.25">
      <c r="A1007" s="1">
        <v>2020</v>
      </c>
      <c r="B1007" s="1" t="s">
        <v>15</v>
      </c>
      <c r="C1007" s="1">
        <v>162</v>
      </c>
      <c r="D1007" s="1" t="s">
        <v>99</v>
      </c>
      <c r="E1007" s="1" t="s">
        <v>28</v>
      </c>
      <c r="F1007" s="3">
        <v>0</v>
      </c>
      <c r="G1007" s="3">
        <v>0</v>
      </c>
      <c r="H1007" s="3">
        <v>0</v>
      </c>
      <c r="I1007" s="3">
        <v>0</v>
      </c>
      <c r="J1007" s="3">
        <v>0</v>
      </c>
      <c r="K1007" s="3">
        <v>0</v>
      </c>
      <c r="L1007" s="3">
        <v>0</v>
      </c>
      <c r="M1007" s="3">
        <v>0</v>
      </c>
      <c r="N1007" s="3">
        <v>0</v>
      </c>
      <c r="O1007" s="2">
        <v>0</v>
      </c>
    </row>
    <row r="1008" spans="1:15" x14ac:dyDescent="0.25">
      <c r="A1008" s="1">
        <v>2020</v>
      </c>
      <c r="B1008" s="1" t="s">
        <v>15</v>
      </c>
      <c r="C1008" s="1">
        <v>162</v>
      </c>
      <c r="D1008" s="1" t="s">
        <v>99</v>
      </c>
      <c r="E1008" s="1" t="s">
        <v>29</v>
      </c>
      <c r="F1008" s="3">
        <v>0</v>
      </c>
      <c r="G1008" s="3">
        <v>0</v>
      </c>
      <c r="H1008" s="3">
        <v>0</v>
      </c>
      <c r="I1008" s="3">
        <v>0</v>
      </c>
      <c r="J1008" s="3">
        <v>0</v>
      </c>
      <c r="K1008" s="3">
        <v>0</v>
      </c>
      <c r="L1008" s="3">
        <v>0</v>
      </c>
      <c r="M1008" s="3">
        <v>0</v>
      </c>
      <c r="N1008" s="3">
        <v>0</v>
      </c>
      <c r="O1008" s="2">
        <v>0</v>
      </c>
    </row>
    <row r="1009" spans="1:15" x14ac:dyDescent="0.25">
      <c r="A1009" s="1">
        <v>2020</v>
      </c>
      <c r="B1009" s="1" t="s">
        <v>15</v>
      </c>
      <c r="C1009" s="1">
        <v>162</v>
      </c>
      <c r="D1009" s="1" t="s">
        <v>99</v>
      </c>
      <c r="E1009" s="1" t="s">
        <v>30</v>
      </c>
      <c r="F1009" s="3">
        <v>0</v>
      </c>
      <c r="G1009" s="3">
        <v>0</v>
      </c>
      <c r="H1009" s="3">
        <v>0</v>
      </c>
      <c r="I1009" s="3">
        <v>0</v>
      </c>
      <c r="J1009" s="3">
        <v>0</v>
      </c>
      <c r="K1009" s="3">
        <v>0</v>
      </c>
      <c r="L1009" s="3">
        <v>0</v>
      </c>
      <c r="M1009" s="3">
        <v>0</v>
      </c>
      <c r="N1009" s="3">
        <v>0</v>
      </c>
      <c r="O1009" s="2">
        <v>0</v>
      </c>
    </row>
    <row r="1010" spans="1:15" x14ac:dyDescent="0.25">
      <c r="F1010" s="7">
        <f t="shared" ref="F1010:N1010" si="0">SUM(F2:F1009)</f>
        <v>1510062</v>
      </c>
      <c r="G1010" s="7">
        <f t="shared" si="0"/>
        <v>32870553</v>
      </c>
      <c r="H1010" s="7">
        <f t="shared" si="0"/>
        <v>34380615</v>
      </c>
      <c r="I1010" s="7">
        <f t="shared" si="0"/>
        <v>0</v>
      </c>
      <c r="J1010" s="7">
        <f t="shared" si="0"/>
        <v>9772158</v>
      </c>
      <c r="K1010" s="7">
        <f t="shared" si="0"/>
        <v>42409351</v>
      </c>
      <c r="L1010" s="7">
        <f t="shared" si="0"/>
        <v>11282217</v>
      </c>
      <c r="M1010" s="7">
        <f t="shared" si="0"/>
        <v>75279905</v>
      </c>
      <c r="N1010" s="7">
        <f t="shared" si="0"/>
        <v>86562130</v>
      </c>
    </row>
  </sheetData>
  <autoFilter ref="A1:O1009">
    <sortState ref="A2:O1010">
      <sortCondition ref="C1:C1009"/>
    </sortState>
  </autoFilter>
  <pageMargins left="0.7" right="0.7" top="0.75" bottom="0.75" header="0.3" footer="0.3"/>
  <headerFooter>
    <oddHeader>Report Name: 12-Utility Fuel Mix Extract
Report Run Date and Time: Monday, February 14, 2022 at 8:17 AM</odd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99"/>
  </sheetPr>
  <dimension ref="A1:S73"/>
  <sheetViews>
    <sheetView workbookViewId="0">
      <selection activeCell="S2" sqref="S2:S73"/>
    </sheetView>
  </sheetViews>
  <sheetFormatPr defaultRowHeight="15" x14ac:dyDescent="0.25"/>
  <cols>
    <col min="2" max="2" width="29.7109375" bestFit="1" customWidth="1"/>
    <col min="3" max="18" width="10.7109375" customWidth="1"/>
    <col min="19" max="19" width="9.7109375" customWidth="1"/>
  </cols>
  <sheetData>
    <row r="1" spans="1:19" ht="30" x14ac:dyDescent="0.25">
      <c r="A1" s="5" t="s">
        <v>2</v>
      </c>
      <c r="B1" s="5" t="s">
        <v>3</v>
      </c>
      <c r="C1" s="6" t="s">
        <v>17</v>
      </c>
      <c r="D1" s="6" t="s">
        <v>18</v>
      </c>
      <c r="E1" s="6" t="s">
        <v>19</v>
      </c>
      <c r="F1" s="6" t="s">
        <v>20</v>
      </c>
      <c r="G1" s="6" t="s">
        <v>21</v>
      </c>
      <c r="H1" s="6" t="s">
        <v>22</v>
      </c>
      <c r="I1" s="6" t="s">
        <v>23</v>
      </c>
      <c r="J1" s="6" t="s">
        <v>24</v>
      </c>
      <c r="K1" s="6" t="s">
        <v>25</v>
      </c>
      <c r="L1" s="6" t="s">
        <v>26</v>
      </c>
      <c r="M1" s="6" t="s">
        <v>27</v>
      </c>
      <c r="N1" s="6" t="s">
        <v>28</v>
      </c>
      <c r="O1" s="6" t="s">
        <v>29</v>
      </c>
      <c r="P1" s="6" t="s">
        <v>30</v>
      </c>
      <c r="Q1" s="6" t="s">
        <v>113</v>
      </c>
      <c r="R1" s="6" t="s">
        <v>114</v>
      </c>
      <c r="S1" s="11" t="s">
        <v>121</v>
      </c>
    </row>
    <row r="2" spans="1:19" x14ac:dyDescent="0.25">
      <c r="A2" cm="1">
        <f t="array" ref="A2:A73">_xlfn.UNIQUE('2020 Report Extract'!C2:C1009,,FALSE)</f>
        <v>1</v>
      </c>
      <c r="B2" t="str">
        <f>INDEX('2020 Report Extract'!$D$2:$D$1009,MATCH('2020 Disclosure'!$A2,'2020 Report Extract'!$C$2:$C$1009,0))</f>
        <v>Alder Mutual Light</v>
      </c>
      <c r="C2" s="8">
        <f>SUMIFS('2020 Report Extract'!$M$2:$M$1009,'2020 Report Extract'!$C$2:$C$1009,$A2,'2020 Report Extract'!$E$2:$E$1009,C$1)</f>
        <v>0</v>
      </c>
      <c r="D2" s="8">
        <f>SUMIFS('2020 Report Extract'!$M$2:$M$1009,'2020 Report Extract'!$C$2:$C$1009,$A2,'2020 Report Extract'!$E$2:$E$1009,D$1)</f>
        <v>0</v>
      </c>
      <c r="E2" s="8">
        <f>SUMIFS('2020 Report Extract'!$M$2:$M$1009,'2020 Report Extract'!$C$2:$C$1009,$A2,'2020 Report Extract'!$E$2:$E$1009,E$1)</f>
        <v>0</v>
      </c>
      <c r="F2" s="8">
        <f>SUMIFS('2020 Report Extract'!$M$2:$M$1009,'2020 Report Extract'!$C$2:$C$1009,$A2,'2020 Report Extract'!$E$2:$E$1009,F$1)</f>
        <v>0</v>
      </c>
      <c r="G2" s="8">
        <f>SUMIFS('2020 Report Extract'!$M$2:$M$1009,'2020 Report Extract'!$C$2:$C$1009,$A2,'2020 Report Extract'!$E$2:$E$1009,G$1)</f>
        <v>4616</v>
      </c>
      <c r="H2" s="8">
        <f>SUMIFS('2020 Report Extract'!$M$2:$M$1009,'2020 Report Extract'!$C$2:$C$1009,$A2,'2020 Report Extract'!$E$2:$E$1009,H$1)</f>
        <v>0</v>
      </c>
      <c r="I2" s="8">
        <f>SUMIFS('2020 Report Extract'!$M$2:$M$1009,'2020 Report Extract'!$C$2:$C$1009,$A2,'2020 Report Extract'!$E$2:$E$1009,I$1)</f>
        <v>595</v>
      </c>
      <c r="J2" s="8">
        <f>SUMIFS('2020 Report Extract'!$M$2:$M$1009,'2020 Report Extract'!$C$2:$C$1009,$A2,'2020 Report Extract'!$E$2:$E$1009,J$1)</f>
        <v>0</v>
      </c>
      <c r="K2" s="8">
        <f>SUMIFS('2020 Report Extract'!$M$2:$M$1009,'2020 Report Extract'!$C$2:$C$1009,$A2,'2020 Report Extract'!$E$2:$E$1009,K$1)</f>
        <v>0</v>
      </c>
      <c r="L2" s="8">
        <f>SUMIFS('2020 Report Extract'!$M$2:$M$1009,'2020 Report Extract'!$C$2:$C$1009,$A2,'2020 Report Extract'!$E$2:$E$1009,L$1)</f>
        <v>0</v>
      </c>
      <c r="M2" s="8">
        <f>SUMIFS('2020 Report Extract'!$M$2:$M$1009,'2020 Report Extract'!$C$2:$C$1009,$A2,'2020 Report Extract'!$E$2:$E$1009,M$1)</f>
        <v>0</v>
      </c>
      <c r="N2" s="8">
        <f>SUMIFS('2020 Report Extract'!$M$2:$M$1009,'2020 Report Extract'!$C$2:$C$1009,$A2,'2020 Report Extract'!$E$2:$E$1009,N$1)</f>
        <v>0</v>
      </c>
      <c r="O2" s="8">
        <f>SUMIFS('2020 Report Extract'!$M$2:$M$1009,'2020 Report Extract'!$C$2:$C$1009,$A2,'2020 Report Extract'!$E$2:$E$1009,O$1)</f>
        <v>0</v>
      </c>
      <c r="P2" s="8">
        <f>SUMIFS('2020 Report Extract'!$M$2:$M$1009,'2020 Report Extract'!$C$2:$C$1009,$A2,'2020 Report Extract'!$E$2:$E$1009,P$1)</f>
        <v>0</v>
      </c>
      <c r="Q2" s="8">
        <f>SUMIFS('2020 Report Extract'!$J$2:$J$1009,'2020 Report Extract'!$C$2:$C$1009,$A2)</f>
        <v>0</v>
      </c>
      <c r="R2" s="8">
        <f>SUMIFS('2020 Report Extract'!$F$2:$F$1009,'2020 Report Extract'!$C$2:$C$1009,$A2)</f>
        <v>239</v>
      </c>
      <c r="S2" s="8">
        <f>SUM(C2:R2)</f>
        <v>5450</v>
      </c>
    </row>
    <row r="3" spans="1:19" x14ac:dyDescent="0.25">
      <c r="A3">
        <v>4</v>
      </c>
      <c r="B3" t="str">
        <f>INDEX('2020 Report Extract'!$D$2:$D$1009,MATCH('2020 Disclosure'!$A3,'2020 Report Extract'!$C$2:$C$1009,0))</f>
        <v>Benton County PUD #1</v>
      </c>
      <c r="C3" s="8">
        <f>SUMIFS('2020 Report Extract'!$M$2:$M$1009,'2020 Report Extract'!$C$2:$C$1009,$A3,'2020 Report Extract'!$E$2:$E$1009,C$1)</f>
        <v>0</v>
      </c>
      <c r="D3" s="8">
        <f>SUMIFS('2020 Report Extract'!$M$2:$M$1009,'2020 Report Extract'!$C$2:$C$1009,$A3,'2020 Report Extract'!$E$2:$E$1009,D$1)</f>
        <v>0</v>
      </c>
      <c r="E3" s="8">
        <f>SUMIFS('2020 Report Extract'!$M$2:$M$1009,'2020 Report Extract'!$C$2:$C$1009,$A3,'2020 Report Extract'!$E$2:$E$1009,E$1)</f>
        <v>0</v>
      </c>
      <c r="F3" s="8">
        <f>SUMIFS('2020 Report Extract'!$M$2:$M$1009,'2020 Report Extract'!$C$2:$C$1009,$A3,'2020 Report Extract'!$E$2:$E$1009,F$1)</f>
        <v>0</v>
      </c>
      <c r="G3" s="8">
        <f>SUMIFS('2020 Report Extract'!$M$2:$M$1009,'2020 Report Extract'!$C$2:$C$1009,$A3,'2020 Report Extract'!$E$2:$E$1009,G$1)</f>
        <v>1403185</v>
      </c>
      <c r="H3" s="8">
        <f>SUMIFS('2020 Report Extract'!$M$2:$M$1009,'2020 Report Extract'!$C$2:$C$1009,$A3,'2020 Report Extract'!$E$2:$E$1009,H$1)</f>
        <v>0</v>
      </c>
      <c r="I3" s="8">
        <f>SUMIFS('2020 Report Extract'!$M$2:$M$1009,'2020 Report Extract'!$C$2:$C$1009,$A3,'2020 Report Extract'!$E$2:$E$1009,I$1)</f>
        <v>179185</v>
      </c>
      <c r="J3" s="8">
        <f>SUMIFS('2020 Report Extract'!$M$2:$M$1009,'2020 Report Extract'!$C$2:$C$1009,$A3,'2020 Report Extract'!$E$2:$E$1009,J$1)</f>
        <v>0</v>
      </c>
      <c r="K3" s="8">
        <f>SUMIFS('2020 Report Extract'!$M$2:$M$1009,'2020 Report Extract'!$C$2:$C$1009,$A3,'2020 Report Extract'!$E$2:$E$1009,K$1)</f>
        <v>0</v>
      </c>
      <c r="L3" s="8">
        <f>SUMIFS('2020 Report Extract'!$M$2:$M$1009,'2020 Report Extract'!$C$2:$C$1009,$A3,'2020 Report Extract'!$E$2:$E$1009,L$1)</f>
        <v>0</v>
      </c>
      <c r="M3" s="8">
        <f>SUMIFS('2020 Report Extract'!$M$2:$M$1009,'2020 Report Extract'!$C$2:$C$1009,$A3,'2020 Report Extract'!$E$2:$E$1009,M$1)</f>
        <v>0</v>
      </c>
      <c r="N3" s="8">
        <f>SUMIFS('2020 Report Extract'!$M$2:$M$1009,'2020 Report Extract'!$C$2:$C$1009,$A3,'2020 Report Extract'!$E$2:$E$1009,N$1)</f>
        <v>0</v>
      </c>
      <c r="O3" s="8">
        <f>SUMIFS('2020 Report Extract'!$M$2:$M$1009,'2020 Report Extract'!$C$2:$C$1009,$A3,'2020 Report Extract'!$E$2:$E$1009,O$1)</f>
        <v>0</v>
      </c>
      <c r="P3" s="8">
        <f>SUMIFS('2020 Report Extract'!$M$2:$M$1009,'2020 Report Extract'!$C$2:$C$1009,$A3,'2020 Report Extract'!$E$2:$E$1009,P$1)</f>
        <v>147426</v>
      </c>
      <c r="Q3" s="8">
        <f>SUMIFS('2020 Report Extract'!$J$2:$J$1009,'2020 Report Extract'!$C$2:$C$1009,$A3)</f>
        <v>0</v>
      </c>
      <c r="R3" s="8">
        <f>SUMIFS('2020 Report Extract'!$F$2:$F$1009,'2020 Report Extract'!$C$2:$C$1009,$A3)</f>
        <v>72061</v>
      </c>
      <c r="S3" s="8">
        <f t="shared" ref="S3:S66" si="0">SUM(C3:R3)</f>
        <v>1801857</v>
      </c>
    </row>
    <row r="4" spans="1:19" x14ac:dyDescent="0.25">
      <c r="A4">
        <v>5</v>
      </c>
      <c r="B4" t="str">
        <f>INDEX('2020 Report Extract'!$D$2:$D$1009,MATCH('2020 Disclosure'!$A4,'2020 Report Extract'!$C$2:$C$1009,0))</f>
        <v>Benton Rural Electric Assn</v>
      </c>
      <c r="C4" s="8">
        <f>SUMIFS('2020 Report Extract'!$M$2:$M$1009,'2020 Report Extract'!$C$2:$C$1009,$A4,'2020 Report Extract'!$E$2:$E$1009,C$1)</f>
        <v>0</v>
      </c>
      <c r="D4" s="8">
        <f>SUMIFS('2020 Report Extract'!$M$2:$M$1009,'2020 Report Extract'!$C$2:$C$1009,$A4,'2020 Report Extract'!$E$2:$E$1009,D$1)</f>
        <v>0</v>
      </c>
      <c r="E4" s="8">
        <f>SUMIFS('2020 Report Extract'!$M$2:$M$1009,'2020 Report Extract'!$C$2:$C$1009,$A4,'2020 Report Extract'!$E$2:$E$1009,E$1)</f>
        <v>0</v>
      </c>
      <c r="F4" s="8">
        <f>SUMIFS('2020 Report Extract'!$M$2:$M$1009,'2020 Report Extract'!$C$2:$C$1009,$A4,'2020 Report Extract'!$E$2:$E$1009,F$1)</f>
        <v>0</v>
      </c>
      <c r="G4" s="8">
        <f>SUMIFS('2020 Report Extract'!$M$2:$M$1009,'2020 Report Extract'!$C$2:$C$1009,$A4,'2020 Report Extract'!$E$2:$E$1009,G$1)</f>
        <v>452998</v>
      </c>
      <c r="H4" s="8">
        <f>SUMIFS('2020 Report Extract'!$M$2:$M$1009,'2020 Report Extract'!$C$2:$C$1009,$A4,'2020 Report Extract'!$E$2:$E$1009,H$1)</f>
        <v>0</v>
      </c>
      <c r="I4" s="8">
        <f>SUMIFS('2020 Report Extract'!$M$2:$M$1009,'2020 Report Extract'!$C$2:$C$1009,$A4,'2020 Report Extract'!$E$2:$E$1009,I$1)</f>
        <v>58420</v>
      </c>
      <c r="J4" s="8">
        <f>SUMIFS('2020 Report Extract'!$M$2:$M$1009,'2020 Report Extract'!$C$2:$C$1009,$A4,'2020 Report Extract'!$E$2:$E$1009,J$1)</f>
        <v>0</v>
      </c>
      <c r="K4" s="8">
        <f>SUMIFS('2020 Report Extract'!$M$2:$M$1009,'2020 Report Extract'!$C$2:$C$1009,$A4,'2020 Report Extract'!$E$2:$E$1009,K$1)</f>
        <v>0</v>
      </c>
      <c r="L4" s="8">
        <f>SUMIFS('2020 Report Extract'!$M$2:$M$1009,'2020 Report Extract'!$C$2:$C$1009,$A4,'2020 Report Extract'!$E$2:$E$1009,L$1)</f>
        <v>0</v>
      </c>
      <c r="M4" s="8">
        <f>SUMIFS('2020 Report Extract'!$M$2:$M$1009,'2020 Report Extract'!$C$2:$C$1009,$A4,'2020 Report Extract'!$E$2:$E$1009,M$1)</f>
        <v>0</v>
      </c>
      <c r="N4" s="8">
        <f>SUMIFS('2020 Report Extract'!$M$2:$M$1009,'2020 Report Extract'!$C$2:$C$1009,$A4,'2020 Report Extract'!$E$2:$E$1009,N$1)</f>
        <v>0</v>
      </c>
      <c r="O4" s="8">
        <f>SUMIFS('2020 Report Extract'!$M$2:$M$1009,'2020 Report Extract'!$C$2:$C$1009,$A4,'2020 Report Extract'!$E$2:$E$1009,O$1)</f>
        <v>0</v>
      </c>
      <c r="P4" s="8">
        <f>SUMIFS('2020 Report Extract'!$M$2:$M$1009,'2020 Report Extract'!$C$2:$C$1009,$A4,'2020 Report Extract'!$E$2:$E$1009,P$1)</f>
        <v>0</v>
      </c>
      <c r="Q4" s="8">
        <f>SUMIFS('2020 Report Extract'!$J$2:$J$1009,'2020 Report Extract'!$C$2:$C$1009,$A4)</f>
        <v>0</v>
      </c>
      <c r="R4" s="8">
        <f>SUMIFS('2020 Report Extract'!$F$2:$F$1009,'2020 Report Extract'!$C$2:$C$1009,$A4)</f>
        <v>23495</v>
      </c>
      <c r="S4" s="8">
        <f t="shared" si="0"/>
        <v>534913</v>
      </c>
    </row>
    <row r="5" spans="1:19" x14ac:dyDescent="0.25">
      <c r="A5">
        <v>6</v>
      </c>
      <c r="B5" t="str">
        <f>INDEX('2020 Report Extract'!$D$2:$D$1009,MATCH('2020 Disclosure'!$A5,'2020 Report Extract'!$C$2:$C$1009,0))</f>
        <v>Big Bend Electric Coop</v>
      </c>
      <c r="C5" s="8">
        <f>SUMIFS('2020 Report Extract'!$M$2:$M$1009,'2020 Report Extract'!$C$2:$C$1009,$A5,'2020 Report Extract'!$E$2:$E$1009,C$1)</f>
        <v>0</v>
      </c>
      <c r="D5" s="8">
        <f>SUMIFS('2020 Report Extract'!$M$2:$M$1009,'2020 Report Extract'!$C$2:$C$1009,$A5,'2020 Report Extract'!$E$2:$E$1009,D$1)</f>
        <v>0</v>
      </c>
      <c r="E5" s="8">
        <f>SUMIFS('2020 Report Extract'!$M$2:$M$1009,'2020 Report Extract'!$C$2:$C$1009,$A5,'2020 Report Extract'!$E$2:$E$1009,E$1)</f>
        <v>0</v>
      </c>
      <c r="F5" s="8">
        <f>SUMIFS('2020 Report Extract'!$M$2:$M$1009,'2020 Report Extract'!$C$2:$C$1009,$A5,'2020 Report Extract'!$E$2:$E$1009,F$1)</f>
        <v>0</v>
      </c>
      <c r="G5" s="8">
        <f>SUMIFS('2020 Report Extract'!$M$2:$M$1009,'2020 Report Extract'!$C$2:$C$1009,$A5,'2020 Report Extract'!$E$2:$E$1009,G$1)</f>
        <v>479324</v>
      </c>
      <c r="H5" s="8">
        <f>SUMIFS('2020 Report Extract'!$M$2:$M$1009,'2020 Report Extract'!$C$2:$C$1009,$A5,'2020 Report Extract'!$E$2:$E$1009,H$1)</f>
        <v>0</v>
      </c>
      <c r="I5" s="8">
        <f>SUMIFS('2020 Report Extract'!$M$2:$M$1009,'2020 Report Extract'!$C$2:$C$1009,$A5,'2020 Report Extract'!$E$2:$E$1009,I$1)</f>
        <v>61815</v>
      </c>
      <c r="J5" s="8">
        <f>SUMIFS('2020 Report Extract'!$M$2:$M$1009,'2020 Report Extract'!$C$2:$C$1009,$A5,'2020 Report Extract'!$E$2:$E$1009,J$1)</f>
        <v>0</v>
      </c>
      <c r="K5" s="8">
        <f>SUMIFS('2020 Report Extract'!$M$2:$M$1009,'2020 Report Extract'!$C$2:$C$1009,$A5,'2020 Report Extract'!$E$2:$E$1009,K$1)</f>
        <v>0</v>
      </c>
      <c r="L5" s="8">
        <f>SUMIFS('2020 Report Extract'!$M$2:$M$1009,'2020 Report Extract'!$C$2:$C$1009,$A5,'2020 Report Extract'!$E$2:$E$1009,L$1)</f>
        <v>0</v>
      </c>
      <c r="M5" s="8">
        <f>SUMIFS('2020 Report Extract'!$M$2:$M$1009,'2020 Report Extract'!$C$2:$C$1009,$A5,'2020 Report Extract'!$E$2:$E$1009,M$1)</f>
        <v>0</v>
      </c>
      <c r="N5" s="8">
        <f>SUMIFS('2020 Report Extract'!$M$2:$M$1009,'2020 Report Extract'!$C$2:$C$1009,$A5,'2020 Report Extract'!$E$2:$E$1009,N$1)</f>
        <v>0</v>
      </c>
      <c r="O5" s="8">
        <f>SUMIFS('2020 Report Extract'!$M$2:$M$1009,'2020 Report Extract'!$C$2:$C$1009,$A5,'2020 Report Extract'!$E$2:$E$1009,O$1)</f>
        <v>0</v>
      </c>
      <c r="P5" s="8">
        <f>SUMIFS('2020 Report Extract'!$M$2:$M$1009,'2020 Report Extract'!$C$2:$C$1009,$A5,'2020 Report Extract'!$E$2:$E$1009,P$1)</f>
        <v>0</v>
      </c>
      <c r="Q5" s="8">
        <f>SUMIFS('2020 Report Extract'!$J$2:$J$1009,'2020 Report Extract'!$C$2:$C$1009,$A5)</f>
        <v>37344</v>
      </c>
      <c r="R5" s="8">
        <f>SUMIFS('2020 Report Extract'!$F$2:$F$1009,'2020 Report Extract'!$C$2:$C$1009,$A5)</f>
        <v>24859</v>
      </c>
      <c r="S5" s="8">
        <f t="shared" si="0"/>
        <v>603342</v>
      </c>
    </row>
    <row r="6" spans="1:19" x14ac:dyDescent="0.25">
      <c r="A6">
        <v>12</v>
      </c>
      <c r="B6" t="str">
        <f>INDEX('2020 Report Extract'!$D$2:$D$1009,MATCH('2020 Disclosure'!$A6,'2020 Report Extract'!$C$2:$C$1009,0))</f>
        <v>City of Blaine</v>
      </c>
      <c r="C6" s="8">
        <f>SUMIFS('2020 Report Extract'!$M$2:$M$1009,'2020 Report Extract'!$C$2:$C$1009,$A6,'2020 Report Extract'!$E$2:$E$1009,C$1)</f>
        <v>0</v>
      </c>
      <c r="D6" s="8">
        <f>SUMIFS('2020 Report Extract'!$M$2:$M$1009,'2020 Report Extract'!$C$2:$C$1009,$A6,'2020 Report Extract'!$E$2:$E$1009,D$1)</f>
        <v>0</v>
      </c>
      <c r="E6" s="8">
        <f>SUMIFS('2020 Report Extract'!$M$2:$M$1009,'2020 Report Extract'!$C$2:$C$1009,$A6,'2020 Report Extract'!$E$2:$E$1009,E$1)</f>
        <v>0</v>
      </c>
      <c r="F6" s="8">
        <f>SUMIFS('2020 Report Extract'!$M$2:$M$1009,'2020 Report Extract'!$C$2:$C$1009,$A6,'2020 Report Extract'!$E$2:$E$1009,F$1)</f>
        <v>0</v>
      </c>
      <c r="G6" s="8">
        <f>SUMIFS('2020 Report Extract'!$M$2:$M$1009,'2020 Report Extract'!$C$2:$C$1009,$A6,'2020 Report Extract'!$E$2:$E$1009,G$1)</f>
        <v>68150</v>
      </c>
      <c r="H6" s="8">
        <f>SUMIFS('2020 Report Extract'!$M$2:$M$1009,'2020 Report Extract'!$C$2:$C$1009,$A6,'2020 Report Extract'!$E$2:$E$1009,H$1)</f>
        <v>0</v>
      </c>
      <c r="I6" s="8">
        <f>SUMIFS('2020 Report Extract'!$M$2:$M$1009,'2020 Report Extract'!$C$2:$C$1009,$A6,'2020 Report Extract'!$E$2:$E$1009,I$1)</f>
        <v>8789</v>
      </c>
      <c r="J6" s="8">
        <f>SUMIFS('2020 Report Extract'!$M$2:$M$1009,'2020 Report Extract'!$C$2:$C$1009,$A6,'2020 Report Extract'!$E$2:$E$1009,J$1)</f>
        <v>0</v>
      </c>
      <c r="K6" s="8">
        <f>SUMIFS('2020 Report Extract'!$M$2:$M$1009,'2020 Report Extract'!$C$2:$C$1009,$A6,'2020 Report Extract'!$E$2:$E$1009,K$1)</f>
        <v>0</v>
      </c>
      <c r="L6" s="8">
        <f>SUMIFS('2020 Report Extract'!$M$2:$M$1009,'2020 Report Extract'!$C$2:$C$1009,$A6,'2020 Report Extract'!$E$2:$E$1009,L$1)</f>
        <v>0</v>
      </c>
      <c r="M6" s="8">
        <f>SUMIFS('2020 Report Extract'!$M$2:$M$1009,'2020 Report Extract'!$C$2:$C$1009,$A6,'2020 Report Extract'!$E$2:$E$1009,M$1)</f>
        <v>0</v>
      </c>
      <c r="N6" s="8">
        <f>SUMIFS('2020 Report Extract'!$M$2:$M$1009,'2020 Report Extract'!$C$2:$C$1009,$A6,'2020 Report Extract'!$E$2:$E$1009,N$1)</f>
        <v>0</v>
      </c>
      <c r="O6" s="8">
        <f>SUMIFS('2020 Report Extract'!$M$2:$M$1009,'2020 Report Extract'!$C$2:$C$1009,$A6,'2020 Report Extract'!$E$2:$E$1009,O$1)</f>
        <v>0</v>
      </c>
      <c r="P6" s="8">
        <f>SUMIFS('2020 Report Extract'!$M$2:$M$1009,'2020 Report Extract'!$C$2:$C$1009,$A6,'2020 Report Extract'!$E$2:$E$1009,P$1)</f>
        <v>0</v>
      </c>
      <c r="Q6" s="8">
        <f>SUMIFS('2020 Report Extract'!$J$2:$J$1009,'2020 Report Extract'!$C$2:$C$1009,$A6)</f>
        <v>0</v>
      </c>
      <c r="R6" s="8">
        <f>SUMIFS('2020 Report Extract'!$F$2:$F$1009,'2020 Report Extract'!$C$2:$C$1009,$A6)</f>
        <v>3535</v>
      </c>
      <c r="S6" s="8">
        <f t="shared" si="0"/>
        <v>80474</v>
      </c>
    </row>
    <row r="7" spans="1:19" x14ac:dyDescent="0.25">
      <c r="A7">
        <v>18</v>
      </c>
      <c r="B7" t="str">
        <f>INDEX('2020 Report Extract'!$D$2:$D$1009,MATCH('2020 Disclosure'!$A7,'2020 Report Extract'!$C$2:$C$1009,0))</f>
        <v>Centralia City Light</v>
      </c>
      <c r="C7" s="8">
        <f>SUMIFS('2020 Report Extract'!$M$2:$M$1009,'2020 Report Extract'!$C$2:$C$1009,$A7,'2020 Report Extract'!$E$2:$E$1009,C$1)</f>
        <v>0</v>
      </c>
      <c r="D7" s="8">
        <f>SUMIFS('2020 Report Extract'!$M$2:$M$1009,'2020 Report Extract'!$C$2:$C$1009,$A7,'2020 Report Extract'!$E$2:$E$1009,D$1)</f>
        <v>0</v>
      </c>
      <c r="E7" s="8">
        <f>SUMIFS('2020 Report Extract'!$M$2:$M$1009,'2020 Report Extract'!$C$2:$C$1009,$A7,'2020 Report Extract'!$E$2:$E$1009,E$1)</f>
        <v>37303</v>
      </c>
      <c r="F7" s="8">
        <f>SUMIFS('2020 Report Extract'!$M$2:$M$1009,'2020 Report Extract'!$C$2:$C$1009,$A7,'2020 Report Extract'!$E$2:$E$1009,F$1)</f>
        <v>0</v>
      </c>
      <c r="G7" s="8">
        <f>SUMIFS('2020 Report Extract'!$M$2:$M$1009,'2020 Report Extract'!$C$2:$C$1009,$A7,'2020 Report Extract'!$E$2:$E$1009,G$1)</f>
        <v>199125</v>
      </c>
      <c r="H7" s="8">
        <f>SUMIFS('2020 Report Extract'!$M$2:$M$1009,'2020 Report Extract'!$C$2:$C$1009,$A7,'2020 Report Extract'!$E$2:$E$1009,H$1)</f>
        <v>0</v>
      </c>
      <c r="I7" s="8">
        <f>SUMIFS('2020 Report Extract'!$M$2:$M$1009,'2020 Report Extract'!$C$2:$C$1009,$A7,'2020 Report Extract'!$E$2:$E$1009,I$1)</f>
        <v>20523</v>
      </c>
      <c r="J7" s="8">
        <f>SUMIFS('2020 Report Extract'!$M$2:$M$1009,'2020 Report Extract'!$C$2:$C$1009,$A7,'2020 Report Extract'!$E$2:$E$1009,J$1)</f>
        <v>0</v>
      </c>
      <c r="K7" s="8">
        <f>SUMIFS('2020 Report Extract'!$M$2:$M$1009,'2020 Report Extract'!$C$2:$C$1009,$A7,'2020 Report Extract'!$E$2:$E$1009,K$1)</f>
        <v>0</v>
      </c>
      <c r="L7" s="8">
        <f>SUMIFS('2020 Report Extract'!$M$2:$M$1009,'2020 Report Extract'!$C$2:$C$1009,$A7,'2020 Report Extract'!$E$2:$E$1009,L$1)</f>
        <v>42</v>
      </c>
      <c r="M7" s="8">
        <f>SUMIFS('2020 Report Extract'!$M$2:$M$1009,'2020 Report Extract'!$C$2:$C$1009,$A7,'2020 Report Extract'!$E$2:$E$1009,M$1)</f>
        <v>0</v>
      </c>
      <c r="N7" s="8">
        <f>SUMIFS('2020 Report Extract'!$M$2:$M$1009,'2020 Report Extract'!$C$2:$C$1009,$A7,'2020 Report Extract'!$E$2:$E$1009,N$1)</f>
        <v>0</v>
      </c>
      <c r="O7" s="8">
        <f>SUMIFS('2020 Report Extract'!$M$2:$M$1009,'2020 Report Extract'!$C$2:$C$1009,$A7,'2020 Report Extract'!$E$2:$E$1009,O$1)</f>
        <v>0</v>
      </c>
      <c r="P7" s="8">
        <f>SUMIFS('2020 Report Extract'!$M$2:$M$1009,'2020 Report Extract'!$C$2:$C$1009,$A7,'2020 Report Extract'!$E$2:$E$1009,P$1)</f>
        <v>0</v>
      </c>
      <c r="Q7" s="8">
        <f>SUMIFS('2020 Report Extract'!$J$2:$J$1009,'2020 Report Extract'!$C$2:$C$1009,$A7)</f>
        <v>0</v>
      </c>
      <c r="R7" s="8">
        <f>SUMIFS('2020 Report Extract'!$F$2:$F$1009,'2020 Report Extract'!$C$2:$C$1009,$A7)</f>
        <v>8254</v>
      </c>
      <c r="S7" s="8">
        <f t="shared" si="0"/>
        <v>265247</v>
      </c>
    </row>
    <row r="8" spans="1:19" x14ac:dyDescent="0.25">
      <c r="A8">
        <v>19</v>
      </c>
      <c r="B8" t="str">
        <f>INDEX('2020 Report Extract'!$D$2:$D$1009,MATCH('2020 Disclosure'!$A8,'2020 Report Extract'!$C$2:$C$1009,0))</f>
        <v>Chelan County PUD #1</v>
      </c>
      <c r="C8" s="8">
        <f>SUMIFS('2020 Report Extract'!$M$2:$M$1009,'2020 Report Extract'!$C$2:$C$1009,$A8,'2020 Report Extract'!$E$2:$E$1009,C$1)</f>
        <v>0</v>
      </c>
      <c r="D8" s="8">
        <f>SUMIFS('2020 Report Extract'!$M$2:$M$1009,'2020 Report Extract'!$C$2:$C$1009,$A8,'2020 Report Extract'!$E$2:$E$1009,D$1)</f>
        <v>0</v>
      </c>
      <c r="E8" s="8">
        <f>SUMIFS('2020 Report Extract'!$M$2:$M$1009,'2020 Report Extract'!$C$2:$C$1009,$A8,'2020 Report Extract'!$E$2:$E$1009,E$1)</f>
        <v>0</v>
      </c>
      <c r="F8" s="8">
        <f>SUMIFS('2020 Report Extract'!$M$2:$M$1009,'2020 Report Extract'!$C$2:$C$1009,$A8,'2020 Report Extract'!$E$2:$E$1009,F$1)</f>
        <v>0</v>
      </c>
      <c r="G8" s="8">
        <f>SUMIFS('2020 Report Extract'!$M$2:$M$1009,'2020 Report Extract'!$C$2:$C$1009,$A8,'2020 Report Extract'!$E$2:$E$1009,G$1)</f>
        <v>1663395</v>
      </c>
      <c r="H8" s="8">
        <f>SUMIFS('2020 Report Extract'!$M$2:$M$1009,'2020 Report Extract'!$C$2:$C$1009,$A8,'2020 Report Extract'!$E$2:$E$1009,H$1)</f>
        <v>0</v>
      </c>
      <c r="I8" s="8">
        <f>SUMIFS('2020 Report Extract'!$M$2:$M$1009,'2020 Report Extract'!$C$2:$C$1009,$A8,'2020 Report Extract'!$E$2:$E$1009,I$1)</f>
        <v>0</v>
      </c>
      <c r="J8" s="8">
        <f>SUMIFS('2020 Report Extract'!$M$2:$M$1009,'2020 Report Extract'!$C$2:$C$1009,$A8,'2020 Report Extract'!$E$2:$E$1009,J$1)</f>
        <v>0</v>
      </c>
      <c r="K8" s="8">
        <f>SUMIFS('2020 Report Extract'!$M$2:$M$1009,'2020 Report Extract'!$C$2:$C$1009,$A8,'2020 Report Extract'!$E$2:$E$1009,K$1)</f>
        <v>0</v>
      </c>
      <c r="L8" s="8">
        <f>SUMIFS('2020 Report Extract'!$M$2:$M$1009,'2020 Report Extract'!$C$2:$C$1009,$A8,'2020 Report Extract'!$E$2:$E$1009,L$1)</f>
        <v>24</v>
      </c>
      <c r="M8" s="8">
        <f>SUMIFS('2020 Report Extract'!$M$2:$M$1009,'2020 Report Extract'!$C$2:$C$1009,$A8,'2020 Report Extract'!$E$2:$E$1009,M$1)</f>
        <v>0</v>
      </c>
      <c r="N8" s="8">
        <f>SUMIFS('2020 Report Extract'!$M$2:$M$1009,'2020 Report Extract'!$C$2:$C$1009,$A8,'2020 Report Extract'!$E$2:$E$1009,N$1)</f>
        <v>0</v>
      </c>
      <c r="O8" s="8">
        <f>SUMIFS('2020 Report Extract'!$M$2:$M$1009,'2020 Report Extract'!$C$2:$C$1009,$A8,'2020 Report Extract'!$E$2:$E$1009,O$1)</f>
        <v>0</v>
      </c>
      <c r="P8" s="8">
        <f>SUMIFS('2020 Report Extract'!$M$2:$M$1009,'2020 Report Extract'!$C$2:$C$1009,$A8,'2020 Report Extract'!$E$2:$E$1009,P$1)</f>
        <v>327</v>
      </c>
      <c r="Q8" s="8">
        <f>SUMIFS('2020 Report Extract'!$J$2:$J$1009,'2020 Report Extract'!$C$2:$C$1009,$A8)</f>
        <v>0</v>
      </c>
      <c r="R8" s="8">
        <f>SUMIFS('2020 Report Extract'!$F$2:$F$1009,'2020 Report Extract'!$C$2:$C$1009,$A8)</f>
        <v>0</v>
      </c>
      <c r="S8" s="8">
        <f t="shared" si="0"/>
        <v>1663746</v>
      </c>
    </row>
    <row r="9" spans="1:19" x14ac:dyDescent="0.25">
      <c r="A9">
        <v>20</v>
      </c>
      <c r="B9" t="str">
        <f>INDEX('2020 Report Extract'!$D$2:$D$1009,MATCH('2020 Disclosure'!$A9,'2020 Report Extract'!$C$2:$C$1009,0))</f>
        <v>Cheney Light Department</v>
      </c>
      <c r="C9" s="8">
        <f>SUMIFS('2020 Report Extract'!$M$2:$M$1009,'2020 Report Extract'!$C$2:$C$1009,$A9,'2020 Report Extract'!$E$2:$E$1009,C$1)</f>
        <v>0</v>
      </c>
      <c r="D9" s="8">
        <f>SUMIFS('2020 Report Extract'!$M$2:$M$1009,'2020 Report Extract'!$C$2:$C$1009,$A9,'2020 Report Extract'!$E$2:$E$1009,D$1)</f>
        <v>0</v>
      </c>
      <c r="E9" s="8">
        <f>SUMIFS('2020 Report Extract'!$M$2:$M$1009,'2020 Report Extract'!$C$2:$C$1009,$A9,'2020 Report Extract'!$E$2:$E$1009,E$1)</f>
        <v>0</v>
      </c>
      <c r="F9" s="8">
        <f>SUMIFS('2020 Report Extract'!$M$2:$M$1009,'2020 Report Extract'!$C$2:$C$1009,$A9,'2020 Report Extract'!$E$2:$E$1009,F$1)</f>
        <v>0</v>
      </c>
      <c r="G9" s="8">
        <f>SUMIFS('2020 Report Extract'!$M$2:$M$1009,'2020 Report Extract'!$C$2:$C$1009,$A9,'2020 Report Extract'!$E$2:$E$1009,G$1)</f>
        <v>112151</v>
      </c>
      <c r="H9" s="8">
        <f>SUMIFS('2020 Report Extract'!$M$2:$M$1009,'2020 Report Extract'!$C$2:$C$1009,$A9,'2020 Report Extract'!$E$2:$E$1009,H$1)</f>
        <v>0</v>
      </c>
      <c r="I9" s="8">
        <f>SUMIFS('2020 Report Extract'!$M$2:$M$1009,'2020 Report Extract'!$C$2:$C$1009,$A9,'2020 Report Extract'!$E$2:$E$1009,I$1)</f>
        <v>14463</v>
      </c>
      <c r="J9" s="8">
        <f>SUMIFS('2020 Report Extract'!$M$2:$M$1009,'2020 Report Extract'!$C$2:$C$1009,$A9,'2020 Report Extract'!$E$2:$E$1009,J$1)</f>
        <v>0</v>
      </c>
      <c r="K9" s="8">
        <f>SUMIFS('2020 Report Extract'!$M$2:$M$1009,'2020 Report Extract'!$C$2:$C$1009,$A9,'2020 Report Extract'!$E$2:$E$1009,K$1)</f>
        <v>0</v>
      </c>
      <c r="L9" s="8">
        <f>SUMIFS('2020 Report Extract'!$M$2:$M$1009,'2020 Report Extract'!$C$2:$C$1009,$A9,'2020 Report Extract'!$E$2:$E$1009,L$1)</f>
        <v>0</v>
      </c>
      <c r="M9" s="8">
        <f>SUMIFS('2020 Report Extract'!$M$2:$M$1009,'2020 Report Extract'!$C$2:$C$1009,$A9,'2020 Report Extract'!$E$2:$E$1009,M$1)</f>
        <v>0</v>
      </c>
      <c r="N9" s="8">
        <f>SUMIFS('2020 Report Extract'!$M$2:$M$1009,'2020 Report Extract'!$C$2:$C$1009,$A9,'2020 Report Extract'!$E$2:$E$1009,N$1)</f>
        <v>0</v>
      </c>
      <c r="O9" s="8">
        <f>SUMIFS('2020 Report Extract'!$M$2:$M$1009,'2020 Report Extract'!$C$2:$C$1009,$A9,'2020 Report Extract'!$E$2:$E$1009,O$1)</f>
        <v>0</v>
      </c>
      <c r="P9" s="8">
        <f>SUMIFS('2020 Report Extract'!$M$2:$M$1009,'2020 Report Extract'!$C$2:$C$1009,$A9,'2020 Report Extract'!$E$2:$E$1009,P$1)</f>
        <v>0</v>
      </c>
      <c r="Q9" s="8">
        <f>SUMIFS('2020 Report Extract'!$J$2:$J$1009,'2020 Report Extract'!$C$2:$C$1009,$A9)</f>
        <v>8761</v>
      </c>
      <c r="R9" s="8">
        <f>SUMIFS('2020 Report Extract'!$F$2:$F$1009,'2020 Report Extract'!$C$2:$C$1009,$A9)</f>
        <v>5816</v>
      </c>
      <c r="S9" s="8">
        <f t="shared" si="0"/>
        <v>141191</v>
      </c>
    </row>
    <row r="10" spans="1:19" x14ac:dyDescent="0.25">
      <c r="A10">
        <v>21</v>
      </c>
      <c r="B10" t="str">
        <f>INDEX('2020 Report Extract'!$D$2:$D$1009,MATCH('2020 Disclosure'!$A10,'2020 Report Extract'!$C$2:$C$1009,0))</f>
        <v>Chewelah Electric Department</v>
      </c>
      <c r="C10" s="8">
        <f>SUMIFS('2020 Report Extract'!$M$2:$M$1009,'2020 Report Extract'!$C$2:$C$1009,$A10,'2020 Report Extract'!$E$2:$E$1009,C$1)</f>
        <v>0</v>
      </c>
      <c r="D10" s="8">
        <f>SUMIFS('2020 Report Extract'!$M$2:$M$1009,'2020 Report Extract'!$C$2:$C$1009,$A10,'2020 Report Extract'!$E$2:$E$1009,D$1)</f>
        <v>0</v>
      </c>
      <c r="E10" s="8">
        <f>SUMIFS('2020 Report Extract'!$M$2:$M$1009,'2020 Report Extract'!$C$2:$C$1009,$A10,'2020 Report Extract'!$E$2:$E$1009,E$1)</f>
        <v>0</v>
      </c>
      <c r="F10" s="8">
        <f>SUMIFS('2020 Report Extract'!$M$2:$M$1009,'2020 Report Extract'!$C$2:$C$1009,$A10,'2020 Report Extract'!$E$2:$E$1009,F$1)</f>
        <v>0</v>
      </c>
      <c r="G10" s="8">
        <f>SUMIFS('2020 Report Extract'!$M$2:$M$1009,'2020 Report Extract'!$C$2:$C$1009,$A10,'2020 Report Extract'!$E$2:$E$1009,G$1)</f>
        <v>17640</v>
      </c>
      <c r="H10" s="8">
        <f>SUMIFS('2020 Report Extract'!$M$2:$M$1009,'2020 Report Extract'!$C$2:$C$1009,$A10,'2020 Report Extract'!$E$2:$E$1009,H$1)</f>
        <v>0</v>
      </c>
      <c r="I10" s="8">
        <f>SUMIFS('2020 Report Extract'!$M$2:$M$1009,'2020 Report Extract'!$C$2:$C$1009,$A10,'2020 Report Extract'!$E$2:$E$1009,I$1)</f>
        <v>2275</v>
      </c>
      <c r="J10" s="8">
        <f>SUMIFS('2020 Report Extract'!$M$2:$M$1009,'2020 Report Extract'!$C$2:$C$1009,$A10,'2020 Report Extract'!$E$2:$E$1009,J$1)</f>
        <v>0</v>
      </c>
      <c r="K10" s="8">
        <f>SUMIFS('2020 Report Extract'!$M$2:$M$1009,'2020 Report Extract'!$C$2:$C$1009,$A10,'2020 Report Extract'!$E$2:$E$1009,K$1)</f>
        <v>0</v>
      </c>
      <c r="L10" s="8">
        <f>SUMIFS('2020 Report Extract'!$M$2:$M$1009,'2020 Report Extract'!$C$2:$C$1009,$A10,'2020 Report Extract'!$E$2:$E$1009,L$1)</f>
        <v>0</v>
      </c>
      <c r="M10" s="8">
        <f>SUMIFS('2020 Report Extract'!$M$2:$M$1009,'2020 Report Extract'!$C$2:$C$1009,$A10,'2020 Report Extract'!$E$2:$E$1009,M$1)</f>
        <v>0</v>
      </c>
      <c r="N10" s="8">
        <f>SUMIFS('2020 Report Extract'!$M$2:$M$1009,'2020 Report Extract'!$C$2:$C$1009,$A10,'2020 Report Extract'!$E$2:$E$1009,N$1)</f>
        <v>0</v>
      </c>
      <c r="O10" s="8">
        <f>SUMIFS('2020 Report Extract'!$M$2:$M$1009,'2020 Report Extract'!$C$2:$C$1009,$A10,'2020 Report Extract'!$E$2:$E$1009,O$1)</f>
        <v>0</v>
      </c>
      <c r="P10" s="8">
        <f>SUMIFS('2020 Report Extract'!$M$2:$M$1009,'2020 Report Extract'!$C$2:$C$1009,$A10,'2020 Report Extract'!$E$2:$E$1009,P$1)</f>
        <v>0</v>
      </c>
      <c r="Q10" s="8">
        <f>SUMIFS('2020 Report Extract'!$J$2:$J$1009,'2020 Report Extract'!$C$2:$C$1009,$A10)</f>
        <v>0</v>
      </c>
      <c r="R10" s="8">
        <f>SUMIFS('2020 Report Extract'!$F$2:$F$1009,'2020 Report Extract'!$C$2:$C$1009,$A10)</f>
        <v>915</v>
      </c>
      <c r="S10" s="8">
        <f t="shared" si="0"/>
        <v>20830</v>
      </c>
    </row>
    <row r="11" spans="1:19" x14ac:dyDescent="0.25">
      <c r="A11">
        <v>22</v>
      </c>
      <c r="B11" t="str">
        <f>INDEX('2020 Report Extract'!$D$2:$D$1009,MATCH('2020 Disclosure'!$A11,'2020 Report Extract'!$C$2:$C$1009,0))</f>
        <v>Clallam County PUD #1</v>
      </c>
      <c r="C11" s="8">
        <f>SUMIFS('2020 Report Extract'!$M$2:$M$1009,'2020 Report Extract'!$C$2:$C$1009,$A11,'2020 Report Extract'!$E$2:$E$1009,C$1)</f>
        <v>0</v>
      </c>
      <c r="D11" s="8">
        <f>SUMIFS('2020 Report Extract'!$M$2:$M$1009,'2020 Report Extract'!$C$2:$C$1009,$A11,'2020 Report Extract'!$E$2:$E$1009,D$1)</f>
        <v>0</v>
      </c>
      <c r="E11" s="8">
        <f>SUMIFS('2020 Report Extract'!$M$2:$M$1009,'2020 Report Extract'!$C$2:$C$1009,$A11,'2020 Report Extract'!$E$2:$E$1009,E$1)</f>
        <v>0</v>
      </c>
      <c r="F11" s="8">
        <f>SUMIFS('2020 Report Extract'!$M$2:$M$1009,'2020 Report Extract'!$C$2:$C$1009,$A11,'2020 Report Extract'!$E$2:$E$1009,F$1)</f>
        <v>0</v>
      </c>
      <c r="G11" s="8">
        <f>SUMIFS('2020 Report Extract'!$M$2:$M$1009,'2020 Report Extract'!$C$2:$C$1009,$A11,'2020 Report Extract'!$E$2:$E$1009,G$1)</f>
        <v>574455</v>
      </c>
      <c r="H11" s="8">
        <f>SUMIFS('2020 Report Extract'!$M$2:$M$1009,'2020 Report Extract'!$C$2:$C$1009,$A11,'2020 Report Extract'!$E$2:$E$1009,H$1)</f>
        <v>0</v>
      </c>
      <c r="I11" s="8">
        <f>SUMIFS('2020 Report Extract'!$M$2:$M$1009,'2020 Report Extract'!$C$2:$C$1009,$A11,'2020 Report Extract'!$E$2:$E$1009,I$1)</f>
        <v>72850</v>
      </c>
      <c r="J11" s="8">
        <f>SUMIFS('2020 Report Extract'!$M$2:$M$1009,'2020 Report Extract'!$C$2:$C$1009,$A11,'2020 Report Extract'!$E$2:$E$1009,J$1)</f>
        <v>0</v>
      </c>
      <c r="K11" s="8">
        <f>SUMIFS('2020 Report Extract'!$M$2:$M$1009,'2020 Report Extract'!$C$2:$C$1009,$A11,'2020 Report Extract'!$E$2:$E$1009,K$1)</f>
        <v>0</v>
      </c>
      <c r="L11" s="8">
        <f>SUMIFS('2020 Report Extract'!$M$2:$M$1009,'2020 Report Extract'!$C$2:$C$1009,$A11,'2020 Report Extract'!$E$2:$E$1009,L$1)</f>
        <v>0</v>
      </c>
      <c r="M11" s="8">
        <f>SUMIFS('2020 Report Extract'!$M$2:$M$1009,'2020 Report Extract'!$C$2:$C$1009,$A11,'2020 Report Extract'!$E$2:$E$1009,M$1)</f>
        <v>0</v>
      </c>
      <c r="N11" s="8">
        <f>SUMIFS('2020 Report Extract'!$M$2:$M$1009,'2020 Report Extract'!$C$2:$C$1009,$A11,'2020 Report Extract'!$E$2:$E$1009,N$1)</f>
        <v>0</v>
      </c>
      <c r="O11" s="8">
        <f>SUMIFS('2020 Report Extract'!$M$2:$M$1009,'2020 Report Extract'!$C$2:$C$1009,$A11,'2020 Report Extract'!$E$2:$E$1009,O$1)</f>
        <v>0</v>
      </c>
      <c r="P11" s="8">
        <f>SUMIFS('2020 Report Extract'!$M$2:$M$1009,'2020 Report Extract'!$C$2:$C$1009,$A11,'2020 Report Extract'!$E$2:$E$1009,P$1)</f>
        <v>0</v>
      </c>
      <c r="Q11" s="8">
        <f>SUMIFS('2020 Report Extract'!$J$2:$J$1009,'2020 Report Extract'!$C$2:$C$1009,$A11)</f>
        <v>0</v>
      </c>
      <c r="R11" s="8">
        <f>SUMIFS('2020 Report Extract'!$F$2:$F$1009,'2020 Report Extract'!$C$2:$C$1009,$A11)</f>
        <v>29298</v>
      </c>
      <c r="S11" s="8">
        <f t="shared" si="0"/>
        <v>676603</v>
      </c>
    </row>
    <row r="12" spans="1:19" x14ac:dyDescent="0.25">
      <c r="A12">
        <v>23</v>
      </c>
      <c r="B12" t="str">
        <f>INDEX('2020 Report Extract'!$D$2:$D$1009,MATCH('2020 Disclosure'!$A12,'2020 Report Extract'!$C$2:$C$1009,0))</f>
        <v>Clark County PUD #1</v>
      </c>
      <c r="C12" s="8">
        <f>SUMIFS('2020 Report Extract'!$M$2:$M$1009,'2020 Report Extract'!$C$2:$C$1009,$A12,'2020 Report Extract'!$E$2:$E$1009,C$1)</f>
        <v>0</v>
      </c>
      <c r="D12" s="8">
        <f>SUMIFS('2020 Report Extract'!$M$2:$M$1009,'2020 Report Extract'!$C$2:$C$1009,$A12,'2020 Report Extract'!$E$2:$E$1009,D$1)</f>
        <v>0</v>
      </c>
      <c r="E12" s="8">
        <f>SUMIFS('2020 Report Extract'!$M$2:$M$1009,'2020 Report Extract'!$C$2:$C$1009,$A12,'2020 Report Extract'!$E$2:$E$1009,E$1)</f>
        <v>0</v>
      </c>
      <c r="F12" s="8">
        <f>SUMIFS('2020 Report Extract'!$M$2:$M$1009,'2020 Report Extract'!$C$2:$C$1009,$A12,'2020 Report Extract'!$E$2:$E$1009,F$1)</f>
        <v>0</v>
      </c>
      <c r="G12" s="8">
        <f>SUMIFS('2020 Report Extract'!$M$2:$M$1009,'2020 Report Extract'!$C$2:$C$1009,$A12,'2020 Report Extract'!$E$2:$E$1009,G$1)</f>
        <v>2355224</v>
      </c>
      <c r="H12" s="8">
        <f>SUMIFS('2020 Report Extract'!$M$2:$M$1009,'2020 Report Extract'!$C$2:$C$1009,$A12,'2020 Report Extract'!$E$2:$E$1009,H$1)</f>
        <v>1381142</v>
      </c>
      <c r="I12" s="8">
        <f>SUMIFS('2020 Report Extract'!$M$2:$M$1009,'2020 Report Extract'!$C$2:$C$1009,$A12,'2020 Report Extract'!$E$2:$E$1009,I$1)</f>
        <v>301574</v>
      </c>
      <c r="J12" s="8">
        <f>SUMIFS('2020 Report Extract'!$M$2:$M$1009,'2020 Report Extract'!$C$2:$C$1009,$A12,'2020 Report Extract'!$E$2:$E$1009,J$1)</f>
        <v>0</v>
      </c>
      <c r="K12" s="8">
        <f>SUMIFS('2020 Report Extract'!$M$2:$M$1009,'2020 Report Extract'!$C$2:$C$1009,$A12,'2020 Report Extract'!$E$2:$E$1009,K$1)</f>
        <v>0</v>
      </c>
      <c r="L12" s="8">
        <f>SUMIFS('2020 Report Extract'!$M$2:$M$1009,'2020 Report Extract'!$C$2:$C$1009,$A12,'2020 Report Extract'!$E$2:$E$1009,L$1)</f>
        <v>0</v>
      </c>
      <c r="M12" s="8">
        <f>SUMIFS('2020 Report Extract'!$M$2:$M$1009,'2020 Report Extract'!$C$2:$C$1009,$A12,'2020 Report Extract'!$E$2:$E$1009,M$1)</f>
        <v>0</v>
      </c>
      <c r="N12" s="8">
        <f>SUMIFS('2020 Report Extract'!$M$2:$M$1009,'2020 Report Extract'!$C$2:$C$1009,$A12,'2020 Report Extract'!$E$2:$E$1009,N$1)</f>
        <v>0</v>
      </c>
      <c r="O12" s="8">
        <f>SUMIFS('2020 Report Extract'!$M$2:$M$1009,'2020 Report Extract'!$C$2:$C$1009,$A12,'2020 Report Extract'!$E$2:$E$1009,O$1)</f>
        <v>0</v>
      </c>
      <c r="P12" s="8">
        <f>SUMIFS('2020 Report Extract'!$M$2:$M$1009,'2020 Report Extract'!$C$2:$C$1009,$A12,'2020 Report Extract'!$E$2:$E$1009,P$1)</f>
        <v>140908</v>
      </c>
      <c r="Q12" s="8">
        <f>SUMIFS('2020 Report Extract'!$J$2:$J$1009,'2020 Report Extract'!$C$2:$C$1009,$A12)</f>
        <v>323575</v>
      </c>
      <c r="R12" s="8">
        <f>SUMIFS('2020 Report Extract'!$F$2:$F$1009,'2020 Report Extract'!$C$2:$C$1009,$A12)</f>
        <v>121280</v>
      </c>
      <c r="S12" s="8">
        <f t="shared" si="0"/>
        <v>4623703</v>
      </c>
    </row>
    <row r="13" spans="1:19" x14ac:dyDescent="0.25">
      <c r="A13">
        <v>26</v>
      </c>
      <c r="B13" t="str">
        <f>INDEX('2020 Report Extract'!$D$2:$D$1009,MATCH('2020 Disclosure'!$A13,'2020 Report Extract'!$C$2:$C$1009,0))</f>
        <v>Clearwater Power (WA)</v>
      </c>
      <c r="C13" s="8">
        <f>SUMIFS('2020 Report Extract'!$M$2:$M$1009,'2020 Report Extract'!$C$2:$C$1009,$A13,'2020 Report Extract'!$E$2:$E$1009,C$1)</f>
        <v>0</v>
      </c>
      <c r="D13" s="8">
        <f>SUMIFS('2020 Report Extract'!$M$2:$M$1009,'2020 Report Extract'!$C$2:$C$1009,$A13,'2020 Report Extract'!$E$2:$E$1009,D$1)</f>
        <v>0</v>
      </c>
      <c r="E13" s="8">
        <f>SUMIFS('2020 Report Extract'!$M$2:$M$1009,'2020 Report Extract'!$C$2:$C$1009,$A13,'2020 Report Extract'!$E$2:$E$1009,E$1)</f>
        <v>0</v>
      </c>
      <c r="F13" s="8">
        <f>SUMIFS('2020 Report Extract'!$M$2:$M$1009,'2020 Report Extract'!$C$2:$C$1009,$A13,'2020 Report Extract'!$E$2:$E$1009,F$1)</f>
        <v>0</v>
      </c>
      <c r="G13" s="8">
        <f>SUMIFS('2020 Report Extract'!$M$2:$M$1009,'2020 Report Extract'!$C$2:$C$1009,$A13,'2020 Report Extract'!$E$2:$E$1009,G$1)</f>
        <v>18639</v>
      </c>
      <c r="H13" s="8">
        <f>SUMIFS('2020 Report Extract'!$M$2:$M$1009,'2020 Report Extract'!$C$2:$C$1009,$A13,'2020 Report Extract'!$E$2:$E$1009,H$1)</f>
        <v>0</v>
      </c>
      <c r="I13" s="8">
        <f>SUMIFS('2020 Report Extract'!$M$2:$M$1009,'2020 Report Extract'!$C$2:$C$1009,$A13,'2020 Report Extract'!$E$2:$E$1009,I$1)</f>
        <v>2404</v>
      </c>
      <c r="J13" s="8">
        <f>SUMIFS('2020 Report Extract'!$M$2:$M$1009,'2020 Report Extract'!$C$2:$C$1009,$A13,'2020 Report Extract'!$E$2:$E$1009,J$1)</f>
        <v>0</v>
      </c>
      <c r="K13" s="8">
        <f>SUMIFS('2020 Report Extract'!$M$2:$M$1009,'2020 Report Extract'!$C$2:$C$1009,$A13,'2020 Report Extract'!$E$2:$E$1009,K$1)</f>
        <v>0</v>
      </c>
      <c r="L13" s="8">
        <f>SUMIFS('2020 Report Extract'!$M$2:$M$1009,'2020 Report Extract'!$C$2:$C$1009,$A13,'2020 Report Extract'!$E$2:$E$1009,L$1)</f>
        <v>0</v>
      </c>
      <c r="M13" s="8">
        <f>SUMIFS('2020 Report Extract'!$M$2:$M$1009,'2020 Report Extract'!$C$2:$C$1009,$A13,'2020 Report Extract'!$E$2:$E$1009,M$1)</f>
        <v>0</v>
      </c>
      <c r="N13" s="8">
        <f>SUMIFS('2020 Report Extract'!$M$2:$M$1009,'2020 Report Extract'!$C$2:$C$1009,$A13,'2020 Report Extract'!$E$2:$E$1009,N$1)</f>
        <v>0</v>
      </c>
      <c r="O13" s="8">
        <f>SUMIFS('2020 Report Extract'!$M$2:$M$1009,'2020 Report Extract'!$C$2:$C$1009,$A13,'2020 Report Extract'!$E$2:$E$1009,O$1)</f>
        <v>0</v>
      </c>
      <c r="P13" s="8">
        <f>SUMIFS('2020 Report Extract'!$M$2:$M$1009,'2020 Report Extract'!$C$2:$C$1009,$A13,'2020 Report Extract'!$E$2:$E$1009,P$1)</f>
        <v>0</v>
      </c>
      <c r="Q13" s="8">
        <f>SUMIFS('2020 Report Extract'!$J$2:$J$1009,'2020 Report Extract'!$C$2:$C$1009,$A13)</f>
        <v>5</v>
      </c>
      <c r="R13" s="8">
        <f>SUMIFS('2020 Report Extract'!$F$2:$F$1009,'2020 Report Extract'!$C$2:$C$1009,$A13)</f>
        <v>965</v>
      </c>
      <c r="S13" s="8">
        <f t="shared" si="0"/>
        <v>22013</v>
      </c>
    </row>
    <row r="14" spans="1:19" x14ac:dyDescent="0.25">
      <c r="A14">
        <v>30</v>
      </c>
      <c r="B14" t="str">
        <f>INDEX('2020 Report Extract'!$D$2:$D$1009,MATCH('2020 Disclosure'!$A14,'2020 Report Extract'!$C$2:$C$1009,0))</f>
        <v>Columbia Rural Electric Assn (WA)</v>
      </c>
      <c r="C14" s="8">
        <f>SUMIFS('2020 Report Extract'!$M$2:$M$1009,'2020 Report Extract'!$C$2:$C$1009,$A14,'2020 Report Extract'!$E$2:$E$1009,C$1)</f>
        <v>0</v>
      </c>
      <c r="D14" s="8">
        <f>SUMIFS('2020 Report Extract'!$M$2:$M$1009,'2020 Report Extract'!$C$2:$C$1009,$A14,'2020 Report Extract'!$E$2:$E$1009,D$1)</f>
        <v>0</v>
      </c>
      <c r="E14" s="8">
        <f>SUMIFS('2020 Report Extract'!$M$2:$M$1009,'2020 Report Extract'!$C$2:$C$1009,$A14,'2020 Report Extract'!$E$2:$E$1009,E$1)</f>
        <v>0</v>
      </c>
      <c r="F14" s="8">
        <f>SUMIFS('2020 Report Extract'!$M$2:$M$1009,'2020 Report Extract'!$C$2:$C$1009,$A14,'2020 Report Extract'!$E$2:$E$1009,F$1)</f>
        <v>0</v>
      </c>
      <c r="G14" s="8">
        <f>SUMIFS('2020 Report Extract'!$M$2:$M$1009,'2020 Report Extract'!$C$2:$C$1009,$A14,'2020 Report Extract'!$E$2:$E$1009,G$1)</f>
        <v>290733</v>
      </c>
      <c r="H14" s="8">
        <f>SUMIFS('2020 Report Extract'!$M$2:$M$1009,'2020 Report Extract'!$C$2:$C$1009,$A14,'2020 Report Extract'!$E$2:$E$1009,H$1)</f>
        <v>0</v>
      </c>
      <c r="I14" s="8">
        <f>SUMIFS('2020 Report Extract'!$M$2:$M$1009,'2020 Report Extract'!$C$2:$C$1009,$A14,'2020 Report Extract'!$E$2:$E$1009,I$1)</f>
        <v>37494</v>
      </c>
      <c r="J14" s="8">
        <f>SUMIFS('2020 Report Extract'!$M$2:$M$1009,'2020 Report Extract'!$C$2:$C$1009,$A14,'2020 Report Extract'!$E$2:$E$1009,J$1)</f>
        <v>0</v>
      </c>
      <c r="K14" s="8">
        <f>SUMIFS('2020 Report Extract'!$M$2:$M$1009,'2020 Report Extract'!$C$2:$C$1009,$A14,'2020 Report Extract'!$E$2:$E$1009,K$1)</f>
        <v>0</v>
      </c>
      <c r="L14" s="8">
        <f>SUMIFS('2020 Report Extract'!$M$2:$M$1009,'2020 Report Extract'!$C$2:$C$1009,$A14,'2020 Report Extract'!$E$2:$E$1009,L$1)</f>
        <v>0</v>
      </c>
      <c r="M14" s="8">
        <f>SUMIFS('2020 Report Extract'!$M$2:$M$1009,'2020 Report Extract'!$C$2:$C$1009,$A14,'2020 Report Extract'!$E$2:$E$1009,M$1)</f>
        <v>0</v>
      </c>
      <c r="N14" s="8">
        <f>SUMIFS('2020 Report Extract'!$M$2:$M$1009,'2020 Report Extract'!$C$2:$C$1009,$A14,'2020 Report Extract'!$E$2:$E$1009,N$1)</f>
        <v>0</v>
      </c>
      <c r="O14" s="8">
        <f>SUMIFS('2020 Report Extract'!$M$2:$M$1009,'2020 Report Extract'!$C$2:$C$1009,$A14,'2020 Report Extract'!$E$2:$E$1009,O$1)</f>
        <v>0</v>
      </c>
      <c r="P14" s="8">
        <f>SUMIFS('2020 Report Extract'!$M$2:$M$1009,'2020 Report Extract'!$C$2:$C$1009,$A14,'2020 Report Extract'!$E$2:$E$1009,P$1)</f>
        <v>0</v>
      </c>
      <c r="Q14" s="8">
        <f>SUMIFS('2020 Report Extract'!$J$2:$J$1009,'2020 Report Extract'!$C$2:$C$1009,$A14)</f>
        <v>33063</v>
      </c>
      <c r="R14" s="8">
        <f>SUMIFS('2020 Report Extract'!$F$2:$F$1009,'2020 Report Extract'!$C$2:$C$1009,$A14)</f>
        <v>15079</v>
      </c>
      <c r="S14" s="8">
        <f t="shared" si="0"/>
        <v>376369</v>
      </c>
    </row>
    <row r="15" spans="1:19" x14ac:dyDescent="0.25">
      <c r="A15">
        <v>32</v>
      </c>
      <c r="B15" t="str">
        <f>INDEX('2020 Report Extract'!$D$2:$D$1009,MATCH('2020 Disclosure'!$A15,'2020 Report Extract'!$C$2:$C$1009,0))</f>
        <v>Coulee Dam, Town of</v>
      </c>
      <c r="C15" s="8">
        <f>SUMIFS('2020 Report Extract'!$M$2:$M$1009,'2020 Report Extract'!$C$2:$C$1009,$A15,'2020 Report Extract'!$E$2:$E$1009,C$1)</f>
        <v>0</v>
      </c>
      <c r="D15" s="8">
        <f>SUMIFS('2020 Report Extract'!$M$2:$M$1009,'2020 Report Extract'!$C$2:$C$1009,$A15,'2020 Report Extract'!$E$2:$E$1009,D$1)</f>
        <v>0</v>
      </c>
      <c r="E15" s="8">
        <f>SUMIFS('2020 Report Extract'!$M$2:$M$1009,'2020 Report Extract'!$C$2:$C$1009,$A15,'2020 Report Extract'!$E$2:$E$1009,E$1)</f>
        <v>0</v>
      </c>
      <c r="F15" s="8">
        <f>SUMIFS('2020 Report Extract'!$M$2:$M$1009,'2020 Report Extract'!$C$2:$C$1009,$A15,'2020 Report Extract'!$E$2:$E$1009,F$1)</f>
        <v>0</v>
      </c>
      <c r="G15" s="8">
        <f>SUMIFS('2020 Report Extract'!$M$2:$M$1009,'2020 Report Extract'!$C$2:$C$1009,$A15,'2020 Report Extract'!$E$2:$E$1009,G$1)</f>
        <v>14392</v>
      </c>
      <c r="H15" s="8">
        <f>SUMIFS('2020 Report Extract'!$M$2:$M$1009,'2020 Report Extract'!$C$2:$C$1009,$A15,'2020 Report Extract'!$E$2:$E$1009,H$1)</f>
        <v>0</v>
      </c>
      <c r="I15" s="8">
        <f>SUMIFS('2020 Report Extract'!$M$2:$M$1009,'2020 Report Extract'!$C$2:$C$1009,$A15,'2020 Report Extract'!$E$2:$E$1009,I$1)</f>
        <v>1856</v>
      </c>
      <c r="J15" s="8">
        <f>SUMIFS('2020 Report Extract'!$M$2:$M$1009,'2020 Report Extract'!$C$2:$C$1009,$A15,'2020 Report Extract'!$E$2:$E$1009,J$1)</f>
        <v>0</v>
      </c>
      <c r="K15" s="8">
        <f>SUMIFS('2020 Report Extract'!$M$2:$M$1009,'2020 Report Extract'!$C$2:$C$1009,$A15,'2020 Report Extract'!$E$2:$E$1009,K$1)</f>
        <v>0</v>
      </c>
      <c r="L15" s="8">
        <f>SUMIFS('2020 Report Extract'!$M$2:$M$1009,'2020 Report Extract'!$C$2:$C$1009,$A15,'2020 Report Extract'!$E$2:$E$1009,L$1)</f>
        <v>0</v>
      </c>
      <c r="M15" s="8">
        <f>SUMIFS('2020 Report Extract'!$M$2:$M$1009,'2020 Report Extract'!$C$2:$C$1009,$A15,'2020 Report Extract'!$E$2:$E$1009,M$1)</f>
        <v>0</v>
      </c>
      <c r="N15" s="8">
        <f>SUMIFS('2020 Report Extract'!$M$2:$M$1009,'2020 Report Extract'!$C$2:$C$1009,$A15,'2020 Report Extract'!$E$2:$E$1009,N$1)</f>
        <v>0</v>
      </c>
      <c r="O15" s="8">
        <f>SUMIFS('2020 Report Extract'!$M$2:$M$1009,'2020 Report Extract'!$C$2:$C$1009,$A15,'2020 Report Extract'!$E$2:$E$1009,O$1)</f>
        <v>0</v>
      </c>
      <c r="P15" s="8">
        <f>SUMIFS('2020 Report Extract'!$M$2:$M$1009,'2020 Report Extract'!$C$2:$C$1009,$A15,'2020 Report Extract'!$E$2:$E$1009,P$1)</f>
        <v>0</v>
      </c>
      <c r="Q15" s="8">
        <f>SUMIFS('2020 Report Extract'!$J$2:$J$1009,'2020 Report Extract'!$C$2:$C$1009,$A15)</f>
        <v>0</v>
      </c>
      <c r="R15" s="8">
        <f>SUMIFS('2020 Report Extract'!$F$2:$F$1009,'2020 Report Extract'!$C$2:$C$1009,$A15)</f>
        <v>746</v>
      </c>
      <c r="S15" s="8">
        <f t="shared" si="0"/>
        <v>16994</v>
      </c>
    </row>
    <row r="16" spans="1:19" x14ac:dyDescent="0.25">
      <c r="A16">
        <v>33</v>
      </c>
      <c r="B16" t="str">
        <f>INDEX('2020 Report Extract'!$D$2:$D$1009,MATCH('2020 Disclosure'!$A16,'2020 Report Extract'!$C$2:$C$1009,0))</f>
        <v>Cowlitz County PUD #1</v>
      </c>
      <c r="C16" s="8">
        <f>SUMIFS('2020 Report Extract'!$M$2:$M$1009,'2020 Report Extract'!$C$2:$C$1009,$A16,'2020 Report Extract'!$E$2:$E$1009,C$1)</f>
        <v>0</v>
      </c>
      <c r="D16" s="8">
        <f>SUMIFS('2020 Report Extract'!$M$2:$M$1009,'2020 Report Extract'!$C$2:$C$1009,$A16,'2020 Report Extract'!$E$2:$E$1009,D$1)</f>
        <v>67647</v>
      </c>
      <c r="E16" s="8">
        <f>SUMIFS('2020 Report Extract'!$M$2:$M$1009,'2020 Report Extract'!$C$2:$C$1009,$A16,'2020 Report Extract'!$E$2:$E$1009,E$1)</f>
        <v>2622</v>
      </c>
      <c r="F16" s="8">
        <f>SUMIFS('2020 Report Extract'!$M$2:$M$1009,'2020 Report Extract'!$C$2:$C$1009,$A16,'2020 Report Extract'!$E$2:$E$1009,F$1)</f>
        <v>0</v>
      </c>
      <c r="G16" s="8">
        <f>SUMIFS('2020 Report Extract'!$M$2:$M$1009,'2020 Report Extract'!$C$2:$C$1009,$A16,'2020 Report Extract'!$E$2:$E$1009,G$1)</f>
        <v>3156681</v>
      </c>
      <c r="H16" s="8">
        <f>SUMIFS('2020 Report Extract'!$M$2:$M$1009,'2020 Report Extract'!$C$2:$C$1009,$A16,'2020 Report Extract'!$E$2:$E$1009,H$1)</f>
        <v>16590</v>
      </c>
      <c r="I16" s="8">
        <f>SUMIFS('2020 Report Extract'!$M$2:$M$1009,'2020 Report Extract'!$C$2:$C$1009,$A16,'2020 Report Extract'!$E$2:$E$1009,I$1)</f>
        <v>387284</v>
      </c>
      <c r="J16" s="8">
        <f>SUMIFS('2020 Report Extract'!$M$2:$M$1009,'2020 Report Extract'!$C$2:$C$1009,$A16,'2020 Report Extract'!$E$2:$E$1009,J$1)</f>
        <v>1151</v>
      </c>
      <c r="K16" s="8">
        <f>SUMIFS('2020 Report Extract'!$M$2:$M$1009,'2020 Report Extract'!$C$2:$C$1009,$A16,'2020 Report Extract'!$E$2:$E$1009,K$1)</f>
        <v>0</v>
      </c>
      <c r="L16" s="8">
        <f>SUMIFS('2020 Report Extract'!$M$2:$M$1009,'2020 Report Extract'!$C$2:$C$1009,$A16,'2020 Report Extract'!$E$2:$E$1009,L$1)</f>
        <v>127</v>
      </c>
      <c r="M16" s="8">
        <f>SUMIFS('2020 Report Extract'!$M$2:$M$1009,'2020 Report Extract'!$C$2:$C$1009,$A16,'2020 Report Extract'!$E$2:$E$1009,M$1)</f>
        <v>558</v>
      </c>
      <c r="N16" s="8">
        <f>SUMIFS('2020 Report Extract'!$M$2:$M$1009,'2020 Report Extract'!$C$2:$C$1009,$A16,'2020 Report Extract'!$E$2:$E$1009,N$1)</f>
        <v>0</v>
      </c>
      <c r="O16" s="8">
        <f>SUMIFS('2020 Report Extract'!$M$2:$M$1009,'2020 Report Extract'!$C$2:$C$1009,$A16,'2020 Report Extract'!$E$2:$E$1009,O$1)</f>
        <v>0</v>
      </c>
      <c r="P16" s="8">
        <f>SUMIFS('2020 Report Extract'!$M$2:$M$1009,'2020 Report Extract'!$C$2:$C$1009,$A16,'2020 Report Extract'!$E$2:$E$1009,P$1)</f>
        <v>348336</v>
      </c>
      <c r="Q16" s="8">
        <f>SUMIFS('2020 Report Extract'!$J$2:$J$1009,'2020 Report Extract'!$C$2:$C$1009,$A16)</f>
        <v>266243</v>
      </c>
      <c r="R16" s="8">
        <f>SUMIFS('2020 Report Extract'!$F$2:$F$1009,'2020 Report Extract'!$C$2:$C$1009,$A16)</f>
        <v>155752</v>
      </c>
      <c r="S16" s="8">
        <f t="shared" si="0"/>
        <v>4402991</v>
      </c>
    </row>
    <row r="17" spans="1:19" x14ac:dyDescent="0.25">
      <c r="A17">
        <v>35</v>
      </c>
      <c r="B17" t="str">
        <f>INDEX('2020 Report Extract'!$D$2:$D$1009,MATCH('2020 Disclosure'!$A17,'2020 Report Extract'!$C$2:$C$1009,0))</f>
        <v>Douglas County PUD #1</v>
      </c>
      <c r="C17" s="8">
        <f>SUMIFS('2020 Report Extract'!$M$2:$M$1009,'2020 Report Extract'!$C$2:$C$1009,$A17,'2020 Report Extract'!$E$2:$E$1009,C$1)</f>
        <v>0</v>
      </c>
      <c r="D17" s="8">
        <f>SUMIFS('2020 Report Extract'!$M$2:$M$1009,'2020 Report Extract'!$C$2:$C$1009,$A17,'2020 Report Extract'!$E$2:$E$1009,D$1)</f>
        <v>0</v>
      </c>
      <c r="E17" s="8">
        <f>SUMIFS('2020 Report Extract'!$M$2:$M$1009,'2020 Report Extract'!$C$2:$C$1009,$A17,'2020 Report Extract'!$E$2:$E$1009,E$1)</f>
        <v>656</v>
      </c>
      <c r="F17" s="8">
        <f>SUMIFS('2020 Report Extract'!$M$2:$M$1009,'2020 Report Extract'!$C$2:$C$1009,$A17,'2020 Report Extract'!$E$2:$E$1009,F$1)</f>
        <v>0</v>
      </c>
      <c r="G17" s="8">
        <f>SUMIFS('2020 Report Extract'!$M$2:$M$1009,'2020 Report Extract'!$C$2:$C$1009,$A17,'2020 Report Extract'!$E$2:$E$1009,G$1)</f>
        <v>741599</v>
      </c>
      <c r="H17" s="8">
        <f>SUMIFS('2020 Report Extract'!$M$2:$M$1009,'2020 Report Extract'!$C$2:$C$1009,$A17,'2020 Report Extract'!$E$2:$E$1009,H$1)</f>
        <v>5337</v>
      </c>
      <c r="I17" s="8">
        <f>SUMIFS('2020 Report Extract'!$M$2:$M$1009,'2020 Report Extract'!$C$2:$C$1009,$A17,'2020 Report Extract'!$E$2:$E$1009,I$1)</f>
        <v>0</v>
      </c>
      <c r="J17" s="8">
        <f>SUMIFS('2020 Report Extract'!$M$2:$M$1009,'2020 Report Extract'!$C$2:$C$1009,$A17,'2020 Report Extract'!$E$2:$E$1009,J$1)</f>
        <v>0</v>
      </c>
      <c r="K17" s="8">
        <f>SUMIFS('2020 Report Extract'!$M$2:$M$1009,'2020 Report Extract'!$C$2:$C$1009,$A17,'2020 Report Extract'!$E$2:$E$1009,K$1)</f>
        <v>0</v>
      </c>
      <c r="L17" s="8">
        <f>SUMIFS('2020 Report Extract'!$M$2:$M$1009,'2020 Report Extract'!$C$2:$C$1009,$A17,'2020 Report Extract'!$E$2:$E$1009,L$1)</f>
        <v>1</v>
      </c>
      <c r="M17" s="8">
        <f>SUMIFS('2020 Report Extract'!$M$2:$M$1009,'2020 Report Extract'!$C$2:$C$1009,$A17,'2020 Report Extract'!$E$2:$E$1009,M$1)</f>
        <v>292</v>
      </c>
      <c r="N17" s="8">
        <f>SUMIFS('2020 Report Extract'!$M$2:$M$1009,'2020 Report Extract'!$C$2:$C$1009,$A17,'2020 Report Extract'!$E$2:$E$1009,N$1)</f>
        <v>0</v>
      </c>
      <c r="O17" s="8">
        <f>SUMIFS('2020 Report Extract'!$M$2:$M$1009,'2020 Report Extract'!$C$2:$C$1009,$A17,'2020 Report Extract'!$E$2:$E$1009,O$1)</f>
        <v>0</v>
      </c>
      <c r="P17" s="8">
        <f>SUMIFS('2020 Report Extract'!$M$2:$M$1009,'2020 Report Extract'!$C$2:$C$1009,$A17,'2020 Report Extract'!$E$2:$E$1009,P$1)</f>
        <v>0</v>
      </c>
      <c r="Q17" s="8">
        <f>SUMIFS('2020 Report Extract'!$J$2:$J$1009,'2020 Report Extract'!$C$2:$C$1009,$A17)</f>
        <v>261401</v>
      </c>
      <c r="R17" s="8">
        <f>SUMIFS('2020 Report Extract'!$F$2:$F$1009,'2020 Report Extract'!$C$2:$C$1009,$A17)</f>
        <v>0</v>
      </c>
      <c r="S17" s="8">
        <f t="shared" si="0"/>
        <v>1009286</v>
      </c>
    </row>
    <row r="18" spans="1:19" x14ac:dyDescent="0.25">
      <c r="A18">
        <v>38</v>
      </c>
      <c r="B18" t="str">
        <f>INDEX('2020 Report Extract'!$D$2:$D$1009,MATCH('2020 Disclosure'!$A18,'2020 Report Extract'!$C$2:$C$1009,0))</f>
        <v>Eatonville Electric Department</v>
      </c>
      <c r="C18" s="8">
        <f>SUMIFS('2020 Report Extract'!$M$2:$M$1009,'2020 Report Extract'!$C$2:$C$1009,$A18,'2020 Report Extract'!$E$2:$E$1009,C$1)</f>
        <v>0</v>
      </c>
      <c r="D18" s="8">
        <f>SUMIFS('2020 Report Extract'!$M$2:$M$1009,'2020 Report Extract'!$C$2:$C$1009,$A18,'2020 Report Extract'!$E$2:$E$1009,D$1)</f>
        <v>0</v>
      </c>
      <c r="E18" s="8">
        <f>SUMIFS('2020 Report Extract'!$M$2:$M$1009,'2020 Report Extract'!$C$2:$C$1009,$A18,'2020 Report Extract'!$E$2:$E$1009,E$1)</f>
        <v>0</v>
      </c>
      <c r="F18" s="8">
        <f>SUMIFS('2020 Report Extract'!$M$2:$M$1009,'2020 Report Extract'!$C$2:$C$1009,$A18,'2020 Report Extract'!$E$2:$E$1009,F$1)</f>
        <v>0</v>
      </c>
      <c r="G18" s="8">
        <f>SUMIFS('2020 Report Extract'!$M$2:$M$1009,'2020 Report Extract'!$C$2:$C$1009,$A18,'2020 Report Extract'!$E$2:$E$1009,G$1)</f>
        <v>23494</v>
      </c>
      <c r="H18" s="8">
        <f>SUMIFS('2020 Report Extract'!$M$2:$M$1009,'2020 Report Extract'!$C$2:$C$1009,$A18,'2020 Report Extract'!$E$2:$E$1009,H$1)</f>
        <v>0</v>
      </c>
      <c r="I18" s="8">
        <f>SUMIFS('2020 Report Extract'!$M$2:$M$1009,'2020 Report Extract'!$C$2:$C$1009,$A18,'2020 Report Extract'!$E$2:$E$1009,I$1)</f>
        <v>3030</v>
      </c>
      <c r="J18" s="8">
        <f>SUMIFS('2020 Report Extract'!$M$2:$M$1009,'2020 Report Extract'!$C$2:$C$1009,$A18,'2020 Report Extract'!$E$2:$E$1009,J$1)</f>
        <v>0</v>
      </c>
      <c r="K18" s="8">
        <f>SUMIFS('2020 Report Extract'!$M$2:$M$1009,'2020 Report Extract'!$C$2:$C$1009,$A18,'2020 Report Extract'!$E$2:$E$1009,K$1)</f>
        <v>0</v>
      </c>
      <c r="L18" s="8">
        <f>SUMIFS('2020 Report Extract'!$M$2:$M$1009,'2020 Report Extract'!$C$2:$C$1009,$A18,'2020 Report Extract'!$E$2:$E$1009,L$1)</f>
        <v>0</v>
      </c>
      <c r="M18" s="8">
        <f>SUMIFS('2020 Report Extract'!$M$2:$M$1009,'2020 Report Extract'!$C$2:$C$1009,$A18,'2020 Report Extract'!$E$2:$E$1009,M$1)</f>
        <v>0</v>
      </c>
      <c r="N18" s="8">
        <f>SUMIFS('2020 Report Extract'!$M$2:$M$1009,'2020 Report Extract'!$C$2:$C$1009,$A18,'2020 Report Extract'!$E$2:$E$1009,N$1)</f>
        <v>0</v>
      </c>
      <c r="O18" s="8">
        <f>SUMIFS('2020 Report Extract'!$M$2:$M$1009,'2020 Report Extract'!$C$2:$C$1009,$A18,'2020 Report Extract'!$E$2:$E$1009,O$1)</f>
        <v>0</v>
      </c>
      <c r="P18" s="8">
        <f>SUMIFS('2020 Report Extract'!$M$2:$M$1009,'2020 Report Extract'!$C$2:$C$1009,$A18,'2020 Report Extract'!$E$2:$E$1009,P$1)</f>
        <v>0</v>
      </c>
      <c r="Q18" s="8">
        <f>SUMIFS('2020 Report Extract'!$J$2:$J$1009,'2020 Report Extract'!$C$2:$C$1009,$A18)</f>
        <v>0</v>
      </c>
      <c r="R18" s="8">
        <f>SUMIFS('2020 Report Extract'!$F$2:$F$1009,'2020 Report Extract'!$C$2:$C$1009,$A18)</f>
        <v>1220</v>
      </c>
      <c r="S18" s="8">
        <f t="shared" si="0"/>
        <v>27744</v>
      </c>
    </row>
    <row r="19" spans="1:19" x14ac:dyDescent="0.25">
      <c r="A19">
        <v>39</v>
      </c>
      <c r="B19" t="str">
        <f>INDEX('2020 Report Extract'!$D$2:$D$1009,MATCH('2020 Disclosure'!$A19,'2020 Report Extract'!$C$2:$C$1009,0))</f>
        <v>Elmhurst Mutual Power &amp; Light</v>
      </c>
      <c r="C19" s="8">
        <f>SUMIFS('2020 Report Extract'!$M$2:$M$1009,'2020 Report Extract'!$C$2:$C$1009,$A19,'2020 Report Extract'!$E$2:$E$1009,C$1)</f>
        <v>0</v>
      </c>
      <c r="D19" s="8">
        <f>SUMIFS('2020 Report Extract'!$M$2:$M$1009,'2020 Report Extract'!$C$2:$C$1009,$A19,'2020 Report Extract'!$E$2:$E$1009,D$1)</f>
        <v>0</v>
      </c>
      <c r="E19" s="8">
        <f>SUMIFS('2020 Report Extract'!$M$2:$M$1009,'2020 Report Extract'!$C$2:$C$1009,$A19,'2020 Report Extract'!$E$2:$E$1009,E$1)</f>
        <v>0</v>
      </c>
      <c r="F19" s="8">
        <f>SUMIFS('2020 Report Extract'!$M$2:$M$1009,'2020 Report Extract'!$C$2:$C$1009,$A19,'2020 Report Extract'!$E$2:$E$1009,F$1)</f>
        <v>0</v>
      </c>
      <c r="G19" s="8">
        <f>SUMIFS('2020 Report Extract'!$M$2:$M$1009,'2020 Report Extract'!$C$2:$C$1009,$A19,'2020 Report Extract'!$E$2:$E$1009,G$1)</f>
        <v>238201</v>
      </c>
      <c r="H19" s="8">
        <f>SUMIFS('2020 Report Extract'!$M$2:$M$1009,'2020 Report Extract'!$C$2:$C$1009,$A19,'2020 Report Extract'!$E$2:$E$1009,H$1)</f>
        <v>0</v>
      </c>
      <c r="I19" s="8">
        <f>SUMIFS('2020 Report Extract'!$M$2:$M$1009,'2020 Report Extract'!$C$2:$C$1009,$A19,'2020 Report Extract'!$E$2:$E$1009,I$1)</f>
        <v>30719</v>
      </c>
      <c r="J19" s="8">
        <f>SUMIFS('2020 Report Extract'!$M$2:$M$1009,'2020 Report Extract'!$C$2:$C$1009,$A19,'2020 Report Extract'!$E$2:$E$1009,J$1)</f>
        <v>0</v>
      </c>
      <c r="K19" s="8">
        <f>SUMIFS('2020 Report Extract'!$M$2:$M$1009,'2020 Report Extract'!$C$2:$C$1009,$A19,'2020 Report Extract'!$E$2:$E$1009,K$1)</f>
        <v>0</v>
      </c>
      <c r="L19" s="8">
        <f>SUMIFS('2020 Report Extract'!$M$2:$M$1009,'2020 Report Extract'!$C$2:$C$1009,$A19,'2020 Report Extract'!$E$2:$E$1009,L$1)</f>
        <v>0</v>
      </c>
      <c r="M19" s="8">
        <f>SUMIFS('2020 Report Extract'!$M$2:$M$1009,'2020 Report Extract'!$C$2:$C$1009,$A19,'2020 Report Extract'!$E$2:$E$1009,M$1)</f>
        <v>0</v>
      </c>
      <c r="N19" s="8">
        <f>SUMIFS('2020 Report Extract'!$M$2:$M$1009,'2020 Report Extract'!$C$2:$C$1009,$A19,'2020 Report Extract'!$E$2:$E$1009,N$1)</f>
        <v>0</v>
      </c>
      <c r="O19" s="8">
        <f>SUMIFS('2020 Report Extract'!$M$2:$M$1009,'2020 Report Extract'!$C$2:$C$1009,$A19,'2020 Report Extract'!$E$2:$E$1009,O$1)</f>
        <v>0</v>
      </c>
      <c r="P19" s="8">
        <f>SUMIFS('2020 Report Extract'!$M$2:$M$1009,'2020 Report Extract'!$C$2:$C$1009,$A19,'2020 Report Extract'!$E$2:$E$1009,P$1)</f>
        <v>0</v>
      </c>
      <c r="Q19" s="8">
        <f>SUMIFS('2020 Report Extract'!$J$2:$J$1009,'2020 Report Extract'!$C$2:$C$1009,$A19)</f>
        <v>0</v>
      </c>
      <c r="R19" s="8">
        <f>SUMIFS('2020 Report Extract'!$F$2:$F$1009,'2020 Report Extract'!$C$2:$C$1009,$A19)</f>
        <v>12354</v>
      </c>
      <c r="S19" s="8">
        <f t="shared" si="0"/>
        <v>281274</v>
      </c>
    </row>
    <row r="20" spans="1:19" x14ac:dyDescent="0.25">
      <c r="A20">
        <v>41</v>
      </c>
      <c r="B20" t="str">
        <f>INDEX('2020 Report Extract'!$D$2:$D$1009,MATCH('2020 Disclosure'!$A20,'2020 Report Extract'!$C$2:$C$1009,0))</f>
        <v>Ellensburg Electric Division</v>
      </c>
      <c r="C20" s="8">
        <f>SUMIFS('2020 Report Extract'!$M$2:$M$1009,'2020 Report Extract'!$C$2:$C$1009,$A20,'2020 Report Extract'!$E$2:$E$1009,C$1)</f>
        <v>0</v>
      </c>
      <c r="D20" s="8">
        <f>SUMIFS('2020 Report Extract'!$M$2:$M$1009,'2020 Report Extract'!$C$2:$C$1009,$A20,'2020 Report Extract'!$E$2:$E$1009,D$1)</f>
        <v>0</v>
      </c>
      <c r="E20" s="8">
        <f>SUMIFS('2020 Report Extract'!$M$2:$M$1009,'2020 Report Extract'!$C$2:$C$1009,$A20,'2020 Report Extract'!$E$2:$E$1009,E$1)</f>
        <v>0</v>
      </c>
      <c r="F20" s="8">
        <f>SUMIFS('2020 Report Extract'!$M$2:$M$1009,'2020 Report Extract'!$C$2:$C$1009,$A20,'2020 Report Extract'!$E$2:$E$1009,F$1)</f>
        <v>0</v>
      </c>
      <c r="G20" s="8">
        <f>SUMIFS('2020 Report Extract'!$M$2:$M$1009,'2020 Report Extract'!$C$2:$C$1009,$A20,'2020 Report Extract'!$E$2:$E$1009,G$1)</f>
        <v>170796</v>
      </c>
      <c r="H20" s="8">
        <f>SUMIFS('2020 Report Extract'!$M$2:$M$1009,'2020 Report Extract'!$C$2:$C$1009,$A20,'2020 Report Extract'!$E$2:$E$1009,H$1)</f>
        <v>0</v>
      </c>
      <c r="I20" s="8">
        <f>SUMIFS('2020 Report Extract'!$M$2:$M$1009,'2020 Report Extract'!$C$2:$C$1009,$A20,'2020 Report Extract'!$E$2:$E$1009,I$1)</f>
        <v>22027</v>
      </c>
      <c r="J20" s="8">
        <f>SUMIFS('2020 Report Extract'!$M$2:$M$1009,'2020 Report Extract'!$C$2:$C$1009,$A20,'2020 Report Extract'!$E$2:$E$1009,J$1)</f>
        <v>0</v>
      </c>
      <c r="K20" s="8">
        <f>SUMIFS('2020 Report Extract'!$M$2:$M$1009,'2020 Report Extract'!$C$2:$C$1009,$A20,'2020 Report Extract'!$E$2:$E$1009,K$1)</f>
        <v>0</v>
      </c>
      <c r="L20" s="8">
        <f>SUMIFS('2020 Report Extract'!$M$2:$M$1009,'2020 Report Extract'!$C$2:$C$1009,$A20,'2020 Report Extract'!$E$2:$E$1009,L$1)</f>
        <v>0</v>
      </c>
      <c r="M20" s="8">
        <f>SUMIFS('2020 Report Extract'!$M$2:$M$1009,'2020 Report Extract'!$C$2:$C$1009,$A20,'2020 Report Extract'!$E$2:$E$1009,M$1)</f>
        <v>0</v>
      </c>
      <c r="N20" s="8">
        <f>SUMIFS('2020 Report Extract'!$M$2:$M$1009,'2020 Report Extract'!$C$2:$C$1009,$A20,'2020 Report Extract'!$E$2:$E$1009,N$1)</f>
        <v>0</v>
      </c>
      <c r="O20" s="8">
        <f>SUMIFS('2020 Report Extract'!$M$2:$M$1009,'2020 Report Extract'!$C$2:$C$1009,$A20,'2020 Report Extract'!$E$2:$E$1009,O$1)</f>
        <v>0</v>
      </c>
      <c r="P20" s="8">
        <f>SUMIFS('2020 Report Extract'!$M$2:$M$1009,'2020 Report Extract'!$C$2:$C$1009,$A20,'2020 Report Extract'!$E$2:$E$1009,P$1)</f>
        <v>0</v>
      </c>
      <c r="Q20" s="8">
        <f>SUMIFS('2020 Report Extract'!$J$2:$J$1009,'2020 Report Extract'!$C$2:$C$1009,$A20)</f>
        <v>0</v>
      </c>
      <c r="R20" s="8">
        <f>SUMIFS('2020 Report Extract'!$F$2:$F$1009,'2020 Report Extract'!$C$2:$C$1009,$A20)</f>
        <v>8858</v>
      </c>
      <c r="S20" s="8">
        <f t="shared" si="0"/>
        <v>201681</v>
      </c>
    </row>
    <row r="21" spans="1:19" x14ac:dyDescent="0.25">
      <c r="A21">
        <v>44</v>
      </c>
      <c r="B21" t="str">
        <f>INDEX('2020 Report Extract'!$D$2:$D$1009,MATCH('2020 Disclosure'!$A21,'2020 Report Extract'!$C$2:$C$1009,0))</f>
        <v>Ferry County PUD #1</v>
      </c>
      <c r="C21" s="8">
        <f>SUMIFS('2020 Report Extract'!$M$2:$M$1009,'2020 Report Extract'!$C$2:$C$1009,$A21,'2020 Report Extract'!$E$2:$E$1009,C$1)</f>
        <v>0</v>
      </c>
      <c r="D21" s="8">
        <f>SUMIFS('2020 Report Extract'!$M$2:$M$1009,'2020 Report Extract'!$C$2:$C$1009,$A21,'2020 Report Extract'!$E$2:$E$1009,D$1)</f>
        <v>0</v>
      </c>
      <c r="E21" s="8">
        <f>SUMIFS('2020 Report Extract'!$M$2:$M$1009,'2020 Report Extract'!$C$2:$C$1009,$A21,'2020 Report Extract'!$E$2:$E$1009,E$1)</f>
        <v>0</v>
      </c>
      <c r="F21" s="8">
        <f>SUMIFS('2020 Report Extract'!$M$2:$M$1009,'2020 Report Extract'!$C$2:$C$1009,$A21,'2020 Report Extract'!$E$2:$E$1009,F$1)</f>
        <v>0</v>
      </c>
      <c r="G21" s="8">
        <f>SUMIFS('2020 Report Extract'!$M$2:$M$1009,'2020 Report Extract'!$C$2:$C$1009,$A21,'2020 Report Extract'!$E$2:$E$1009,G$1)</f>
        <v>59888</v>
      </c>
      <c r="H21" s="8">
        <f>SUMIFS('2020 Report Extract'!$M$2:$M$1009,'2020 Report Extract'!$C$2:$C$1009,$A21,'2020 Report Extract'!$E$2:$E$1009,H$1)</f>
        <v>0</v>
      </c>
      <c r="I21" s="8">
        <f>SUMIFS('2020 Report Extract'!$M$2:$M$1009,'2020 Report Extract'!$C$2:$C$1009,$A21,'2020 Report Extract'!$E$2:$E$1009,I$1)</f>
        <v>7723</v>
      </c>
      <c r="J21" s="8">
        <f>SUMIFS('2020 Report Extract'!$M$2:$M$1009,'2020 Report Extract'!$C$2:$C$1009,$A21,'2020 Report Extract'!$E$2:$E$1009,J$1)</f>
        <v>0</v>
      </c>
      <c r="K21" s="8">
        <f>SUMIFS('2020 Report Extract'!$M$2:$M$1009,'2020 Report Extract'!$C$2:$C$1009,$A21,'2020 Report Extract'!$E$2:$E$1009,K$1)</f>
        <v>0</v>
      </c>
      <c r="L21" s="8">
        <f>SUMIFS('2020 Report Extract'!$M$2:$M$1009,'2020 Report Extract'!$C$2:$C$1009,$A21,'2020 Report Extract'!$E$2:$E$1009,L$1)</f>
        <v>0</v>
      </c>
      <c r="M21" s="8">
        <f>SUMIFS('2020 Report Extract'!$M$2:$M$1009,'2020 Report Extract'!$C$2:$C$1009,$A21,'2020 Report Extract'!$E$2:$E$1009,M$1)</f>
        <v>0</v>
      </c>
      <c r="N21" s="8">
        <f>SUMIFS('2020 Report Extract'!$M$2:$M$1009,'2020 Report Extract'!$C$2:$C$1009,$A21,'2020 Report Extract'!$E$2:$E$1009,N$1)</f>
        <v>0</v>
      </c>
      <c r="O21" s="8">
        <f>SUMIFS('2020 Report Extract'!$M$2:$M$1009,'2020 Report Extract'!$C$2:$C$1009,$A21,'2020 Report Extract'!$E$2:$E$1009,O$1)</f>
        <v>0</v>
      </c>
      <c r="P21" s="8">
        <f>SUMIFS('2020 Report Extract'!$M$2:$M$1009,'2020 Report Extract'!$C$2:$C$1009,$A21,'2020 Report Extract'!$E$2:$E$1009,P$1)</f>
        <v>0</v>
      </c>
      <c r="Q21" s="8">
        <f>SUMIFS('2020 Report Extract'!$J$2:$J$1009,'2020 Report Extract'!$C$2:$C$1009,$A21)</f>
        <v>0</v>
      </c>
      <c r="R21" s="8">
        <f>SUMIFS('2020 Report Extract'!$F$2:$F$1009,'2020 Report Extract'!$C$2:$C$1009,$A21)</f>
        <v>3106</v>
      </c>
      <c r="S21" s="8">
        <f t="shared" si="0"/>
        <v>70717</v>
      </c>
    </row>
    <row r="22" spans="1:19" x14ac:dyDescent="0.25">
      <c r="A22">
        <v>46</v>
      </c>
      <c r="B22" t="str">
        <f>INDEX('2020 Report Extract'!$D$2:$D$1009,MATCH('2020 Disclosure'!$A22,'2020 Report Extract'!$C$2:$C$1009,0))</f>
        <v>Franklin County PUD #1</v>
      </c>
      <c r="C22" s="8">
        <f>SUMIFS('2020 Report Extract'!$M$2:$M$1009,'2020 Report Extract'!$C$2:$C$1009,$A22,'2020 Report Extract'!$E$2:$E$1009,C$1)</f>
        <v>0</v>
      </c>
      <c r="D22" s="8">
        <f>SUMIFS('2020 Report Extract'!$M$2:$M$1009,'2020 Report Extract'!$C$2:$C$1009,$A22,'2020 Report Extract'!$E$2:$E$1009,D$1)</f>
        <v>0</v>
      </c>
      <c r="E22" s="8">
        <f>SUMIFS('2020 Report Extract'!$M$2:$M$1009,'2020 Report Extract'!$C$2:$C$1009,$A22,'2020 Report Extract'!$E$2:$E$1009,E$1)</f>
        <v>0</v>
      </c>
      <c r="F22" s="8">
        <f>SUMIFS('2020 Report Extract'!$M$2:$M$1009,'2020 Report Extract'!$C$2:$C$1009,$A22,'2020 Report Extract'!$E$2:$E$1009,F$1)</f>
        <v>0</v>
      </c>
      <c r="G22" s="8">
        <f>SUMIFS('2020 Report Extract'!$M$2:$M$1009,'2020 Report Extract'!$C$2:$C$1009,$A22,'2020 Report Extract'!$E$2:$E$1009,G$1)</f>
        <v>893085</v>
      </c>
      <c r="H22" s="8">
        <f>SUMIFS('2020 Report Extract'!$M$2:$M$1009,'2020 Report Extract'!$C$2:$C$1009,$A22,'2020 Report Extract'!$E$2:$E$1009,H$1)</f>
        <v>0</v>
      </c>
      <c r="I22" s="8">
        <f>SUMIFS('2020 Report Extract'!$M$2:$M$1009,'2020 Report Extract'!$C$2:$C$1009,$A22,'2020 Report Extract'!$E$2:$E$1009,I$1)</f>
        <v>113472</v>
      </c>
      <c r="J22" s="8">
        <f>SUMIFS('2020 Report Extract'!$M$2:$M$1009,'2020 Report Extract'!$C$2:$C$1009,$A22,'2020 Report Extract'!$E$2:$E$1009,J$1)</f>
        <v>0</v>
      </c>
      <c r="K22" s="8">
        <f>SUMIFS('2020 Report Extract'!$M$2:$M$1009,'2020 Report Extract'!$C$2:$C$1009,$A22,'2020 Report Extract'!$E$2:$E$1009,K$1)</f>
        <v>0</v>
      </c>
      <c r="L22" s="8">
        <f>SUMIFS('2020 Report Extract'!$M$2:$M$1009,'2020 Report Extract'!$C$2:$C$1009,$A22,'2020 Report Extract'!$E$2:$E$1009,L$1)</f>
        <v>0</v>
      </c>
      <c r="M22" s="8">
        <f>SUMIFS('2020 Report Extract'!$M$2:$M$1009,'2020 Report Extract'!$C$2:$C$1009,$A22,'2020 Report Extract'!$E$2:$E$1009,M$1)</f>
        <v>0</v>
      </c>
      <c r="N22" s="8">
        <f>SUMIFS('2020 Report Extract'!$M$2:$M$1009,'2020 Report Extract'!$C$2:$C$1009,$A22,'2020 Report Extract'!$E$2:$E$1009,N$1)</f>
        <v>0</v>
      </c>
      <c r="O22" s="8">
        <f>SUMIFS('2020 Report Extract'!$M$2:$M$1009,'2020 Report Extract'!$C$2:$C$1009,$A22,'2020 Report Extract'!$E$2:$E$1009,O$1)</f>
        <v>0</v>
      </c>
      <c r="P22" s="8">
        <f>SUMIFS('2020 Report Extract'!$M$2:$M$1009,'2020 Report Extract'!$C$2:$C$1009,$A22,'2020 Report Extract'!$E$2:$E$1009,P$1)</f>
        <v>0</v>
      </c>
      <c r="Q22" s="8">
        <f>SUMIFS('2020 Report Extract'!$J$2:$J$1009,'2020 Report Extract'!$C$2:$C$1009,$A22)</f>
        <v>28227</v>
      </c>
      <c r="R22" s="8">
        <f>SUMIFS('2020 Report Extract'!$F$2:$F$1009,'2020 Report Extract'!$C$2:$C$1009,$A22)</f>
        <v>45633</v>
      </c>
      <c r="S22" s="8">
        <f t="shared" si="0"/>
        <v>1080417</v>
      </c>
    </row>
    <row r="23" spans="1:19" x14ac:dyDescent="0.25">
      <c r="A23">
        <v>47</v>
      </c>
      <c r="B23" t="str">
        <f>INDEX('2020 Report Extract'!$D$2:$D$1009,MATCH('2020 Disclosure'!$A23,'2020 Report Extract'!$C$2:$C$1009,0))</f>
        <v>Grays Harbor County PUD #1</v>
      </c>
      <c r="C23" s="8">
        <f>SUMIFS('2020 Report Extract'!$M$2:$M$1009,'2020 Report Extract'!$C$2:$C$1009,$A23,'2020 Report Extract'!$E$2:$E$1009,C$1)</f>
        <v>0</v>
      </c>
      <c r="D23" s="8">
        <f>SUMIFS('2020 Report Extract'!$M$2:$M$1009,'2020 Report Extract'!$C$2:$C$1009,$A23,'2020 Report Extract'!$E$2:$E$1009,D$1)</f>
        <v>8040</v>
      </c>
      <c r="E23" s="8">
        <f>SUMIFS('2020 Report Extract'!$M$2:$M$1009,'2020 Report Extract'!$C$2:$C$1009,$A23,'2020 Report Extract'!$E$2:$E$1009,E$1)</f>
        <v>0</v>
      </c>
      <c r="F23" s="8">
        <f>SUMIFS('2020 Report Extract'!$M$2:$M$1009,'2020 Report Extract'!$C$2:$C$1009,$A23,'2020 Report Extract'!$E$2:$E$1009,F$1)</f>
        <v>0</v>
      </c>
      <c r="G23" s="8">
        <f>SUMIFS('2020 Report Extract'!$M$2:$M$1009,'2020 Report Extract'!$C$2:$C$1009,$A23,'2020 Report Extract'!$E$2:$E$1009,G$1)</f>
        <v>755205</v>
      </c>
      <c r="H23" s="8">
        <f>SUMIFS('2020 Report Extract'!$M$2:$M$1009,'2020 Report Extract'!$C$2:$C$1009,$A23,'2020 Report Extract'!$E$2:$E$1009,H$1)</f>
        <v>0</v>
      </c>
      <c r="I23" s="8">
        <f>SUMIFS('2020 Report Extract'!$M$2:$M$1009,'2020 Report Extract'!$C$2:$C$1009,$A23,'2020 Report Extract'!$E$2:$E$1009,I$1)</f>
        <v>97394</v>
      </c>
      <c r="J23" s="8">
        <f>SUMIFS('2020 Report Extract'!$M$2:$M$1009,'2020 Report Extract'!$C$2:$C$1009,$A23,'2020 Report Extract'!$E$2:$E$1009,J$1)</f>
        <v>0</v>
      </c>
      <c r="K23" s="8">
        <f>SUMIFS('2020 Report Extract'!$M$2:$M$1009,'2020 Report Extract'!$C$2:$C$1009,$A23,'2020 Report Extract'!$E$2:$E$1009,K$1)</f>
        <v>0</v>
      </c>
      <c r="L23" s="8">
        <f>SUMIFS('2020 Report Extract'!$M$2:$M$1009,'2020 Report Extract'!$C$2:$C$1009,$A23,'2020 Report Extract'!$E$2:$E$1009,L$1)</f>
        <v>0</v>
      </c>
      <c r="M23" s="8">
        <f>SUMIFS('2020 Report Extract'!$M$2:$M$1009,'2020 Report Extract'!$C$2:$C$1009,$A23,'2020 Report Extract'!$E$2:$E$1009,M$1)</f>
        <v>0</v>
      </c>
      <c r="N23" s="8">
        <f>SUMIFS('2020 Report Extract'!$M$2:$M$1009,'2020 Report Extract'!$C$2:$C$1009,$A23,'2020 Report Extract'!$E$2:$E$1009,N$1)</f>
        <v>0</v>
      </c>
      <c r="O23" s="8">
        <f>SUMIFS('2020 Report Extract'!$M$2:$M$1009,'2020 Report Extract'!$C$2:$C$1009,$A23,'2020 Report Extract'!$E$2:$E$1009,O$1)</f>
        <v>0</v>
      </c>
      <c r="P23" s="8">
        <f>SUMIFS('2020 Report Extract'!$M$2:$M$1009,'2020 Report Extract'!$C$2:$C$1009,$A23,'2020 Report Extract'!$E$2:$E$1009,P$1)</f>
        <v>0</v>
      </c>
      <c r="Q23" s="8">
        <f>SUMIFS('2020 Report Extract'!$J$2:$J$1009,'2020 Report Extract'!$C$2:$C$1009,$A23)</f>
        <v>0</v>
      </c>
      <c r="R23" s="8">
        <f>SUMIFS('2020 Report Extract'!$F$2:$F$1009,'2020 Report Extract'!$C$2:$C$1009,$A23)</f>
        <v>39168</v>
      </c>
      <c r="S23" s="8">
        <f t="shared" si="0"/>
        <v>899807</v>
      </c>
    </row>
    <row r="24" spans="1:19" x14ac:dyDescent="0.25">
      <c r="A24">
        <v>48</v>
      </c>
      <c r="B24" t="str">
        <f>INDEX('2020 Report Extract'!$D$2:$D$1009,MATCH('2020 Disclosure'!$A24,'2020 Report Extract'!$C$2:$C$1009,0))</f>
        <v>Inland Power &amp; Light</v>
      </c>
      <c r="C24" s="8">
        <f>SUMIFS('2020 Report Extract'!$M$2:$M$1009,'2020 Report Extract'!$C$2:$C$1009,$A24,'2020 Report Extract'!$E$2:$E$1009,C$1)</f>
        <v>0</v>
      </c>
      <c r="D24" s="8">
        <f>SUMIFS('2020 Report Extract'!$M$2:$M$1009,'2020 Report Extract'!$C$2:$C$1009,$A24,'2020 Report Extract'!$E$2:$E$1009,D$1)</f>
        <v>0</v>
      </c>
      <c r="E24" s="8">
        <f>SUMIFS('2020 Report Extract'!$M$2:$M$1009,'2020 Report Extract'!$C$2:$C$1009,$A24,'2020 Report Extract'!$E$2:$E$1009,E$1)</f>
        <v>0</v>
      </c>
      <c r="F24" s="8">
        <f>SUMIFS('2020 Report Extract'!$M$2:$M$1009,'2020 Report Extract'!$C$2:$C$1009,$A24,'2020 Report Extract'!$E$2:$E$1009,F$1)</f>
        <v>0</v>
      </c>
      <c r="G24" s="8">
        <f>SUMIFS('2020 Report Extract'!$M$2:$M$1009,'2020 Report Extract'!$C$2:$C$1009,$A24,'2020 Report Extract'!$E$2:$E$1009,G$1)</f>
        <v>843076</v>
      </c>
      <c r="H24" s="8">
        <f>SUMIFS('2020 Report Extract'!$M$2:$M$1009,'2020 Report Extract'!$C$2:$C$1009,$A24,'2020 Report Extract'!$E$2:$E$1009,H$1)</f>
        <v>0</v>
      </c>
      <c r="I24" s="8">
        <f>SUMIFS('2020 Report Extract'!$M$2:$M$1009,'2020 Report Extract'!$C$2:$C$1009,$A24,'2020 Report Extract'!$E$2:$E$1009,I$1)</f>
        <v>108726</v>
      </c>
      <c r="J24" s="8">
        <f>SUMIFS('2020 Report Extract'!$M$2:$M$1009,'2020 Report Extract'!$C$2:$C$1009,$A24,'2020 Report Extract'!$E$2:$E$1009,J$1)</f>
        <v>0</v>
      </c>
      <c r="K24" s="8">
        <f>SUMIFS('2020 Report Extract'!$M$2:$M$1009,'2020 Report Extract'!$C$2:$C$1009,$A24,'2020 Report Extract'!$E$2:$E$1009,K$1)</f>
        <v>0</v>
      </c>
      <c r="L24" s="8">
        <f>SUMIFS('2020 Report Extract'!$M$2:$M$1009,'2020 Report Extract'!$C$2:$C$1009,$A24,'2020 Report Extract'!$E$2:$E$1009,L$1)</f>
        <v>0</v>
      </c>
      <c r="M24" s="8">
        <f>SUMIFS('2020 Report Extract'!$M$2:$M$1009,'2020 Report Extract'!$C$2:$C$1009,$A24,'2020 Report Extract'!$E$2:$E$1009,M$1)</f>
        <v>0</v>
      </c>
      <c r="N24" s="8">
        <f>SUMIFS('2020 Report Extract'!$M$2:$M$1009,'2020 Report Extract'!$C$2:$C$1009,$A24,'2020 Report Extract'!$E$2:$E$1009,N$1)</f>
        <v>0</v>
      </c>
      <c r="O24" s="8">
        <f>SUMIFS('2020 Report Extract'!$M$2:$M$1009,'2020 Report Extract'!$C$2:$C$1009,$A24,'2020 Report Extract'!$E$2:$E$1009,O$1)</f>
        <v>0</v>
      </c>
      <c r="P24" s="8">
        <f>SUMIFS('2020 Report Extract'!$M$2:$M$1009,'2020 Report Extract'!$C$2:$C$1009,$A24,'2020 Report Extract'!$E$2:$E$1009,P$1)</f>
        <v>0</v>
      </c>
      <c r="Q24" s="8">
        <f>SUMIFS('2020 Report Extract'!$J$2:$J$1009,'2020 Report Extract'!$C$2:$C$1009,$A24)</f>
        <v>50547</v>
      </c>
      <c r="R24" s="8">
        <f>SUMIFS('2020 Report Extract'!$F$2:$F$1009,'2020 Report Extract'!$C$2:$C$1009,$A24)</f>
        <v>43726</v>
      </c>
      <c r="S24" s="8">
        <f t="shared" si="0"/>
        <v>1046075</v>
      </c>
    </row>
    <row r="25" spans="1:19" x14ac:dyDescent="0.25">
      <c r="A25">
        <v>51</v>
      </c>
      <c r="B25" t="str">
        <f>INDEX('2020 Report Extract'!$D$2:$D$1009,MATCH('2020 Disclosure'!$A25,'2020 Report Extract'!$C$2:$C$1009,0))</f>
        <v>Kittitas County PUD #1</v>
      </c>
      <c r="C25" s="8">
        <f>SUMIFS('2020 Report Extract'!$M$2:$M$1009,'2020 Report Extract'!$C$2:$C$1009,$A25,'2020 Report Extract'!$E$2:$E$1009,C$1)</f>
        <v>0</v>
      </c>
      <c r="D25" s="8">
        <f>SUMIFS('2020 Report Extract'!$M$2:$M$1009,'2020 Report Extract'!$C$2:$C$1009,$A25,'2020 Report Extract'!$E$2:$E$1009,D$1)</f>
        <v>0</v>
      </c>
      <c r="E25" s="8">
        <f>SUMIFS('2020 Report Extract'!$M$2:$M$1009,'2020 Report Extract'!$C$2:$C$1009,$A25,'2020 Report Extract'!$E$2:$E$1009,E$1)</f>
        <v>0</v>
      </c>
      <c r="F25" s="8">
        <f>SUMIFS('2020 Report Extract'!$M$2:$M$1009,'2020 Report Extract'!$C$2:$C$1009,$A25,'2020 Report Extract'!$E$2:$E$1009,F$1)</f>
        <v>0</v>
      </c>
      <c r="G25" s="8">
        <f>SUMIFS('2020 Report Extract'!$M$2:$M$1009,'2020 Report Extract'!$C$2:$C$1009,$A25,'2020 Report Extract'!$E$2:$E$1009,G$1)</f>
        <v>94855</v>
      </c>
      <c r="H25" s="8">
        <f>SUMIFS('2020 Report Extract'!$M$2:$M$1009,'2020 Report Extract'!$C$2:$C$1009,$A25,'2020 Report Extract'!$E$2:$E$1009,H$1)</f>
        <v>0</v>
      </c>
      <c r="I25" s="8">
        <f>SUMIFS('2020 Report Extract'!$M$2:$M$1009,'2020 Report Extract'!$C$2:$C$1009,$A25,'2020 Report Extract'!$E$2:$E$1009,I$1)</f>
        <v>12233</v>
      </c>
      <c r="J25" s="8">
        <f>SUMIFS('2020 Report Extract'!$M$2:$M$1009,'2020 Report Extract'!$C$2:$C$1009,$A25,'2020 Report Extract'!$E$2:$E$1009,J$1)</f>
        <v>0</v>
      </c>
      <c r="K25" s="8">
        <f>SUMIFS('2020 Report Extract'!$M$2:$M$1009,'2020 Report Extract'!$C$2:$C$1009,$A25,'2020 Report Extract'!$E$2:$E$1009,K$1)</f>
        <v>0</v>
      </c>
      <c r="L25" s="8">
        <f>SUMIFS('2020 Report Extract'!$M$2:$M$1009,'2020 Report Extract'!$C$2:$C$1009,$A25,'2020 Report Extract'!$E$2:$E$1009,L$1)</f>
        <v>0</v>
      </c>
      <c r="M25" s="8">
        <f>SUMIFS('2020 Report Extract'!$M$2:$M$1009,'2020 Report Extract'!$C$2:$C$1009,$A25,'2020 Report Extract'!$E$2:$E$1009,M$1)</f>
        <v>0</v>
      </c>
      <c r="N25" s="8">
        <f>SUMIFS('2020 Report Extract'!$M$2:$M$1009,'2020 Report Extract'!$C$2:$C$1009,$A25,'2020 Report Extract'!$E$2:$E$1009,N$1)</f>
        <v>0</v>
      </c>
      <c r="O25" s="8">
        <f>SUMIFS('2020 Report Extract'!$M$2:$M$1009,'2020 Report Extract'!$C$2:$C$1009,$A25,'2020 Report Extract'!$E$2:$E$1009,O$1)</f>
        <v>0</v>
      </c>
      <c r="P25" s="8">
        <f>SUMIFS('2020 Report Extract'!$M$2:$M$1009,'2020 Report Extract'!$C$2:$C$1009,$A25,'2020 Report Extract'!$E$2:$E$1009,P$1)</f>
        <v>0</v>
      </c>
      <c r="Q25" s="8">
        <f>SUMIFS('2020 Report Extract'!$J$2:$J$1009,'2020 Report Extract'!$C$2:$C$1009,$A25)</f>
        <v>185</v>
      </c>
      <c r="R25" s="8">
        <f>SUMIFS('2020 Report Extract'!$F$2:$F$1009,'2020 Report Extract'!$C$2:$C$1009,$A25)</f>
        <v>4919</v>
      </c>
      <c r="S25" s="8">
        <f t="shared" si="0"/>
        <v>112192</v>
      </c>
    </row>
    <row r="26" spans="1:19" x14ac:dyDescent="0.25">
      <c r="A26">
        <v>52</v>
      </c>
      <c r="B26" t="str">
        <f>INDEX('2020 Report Extract'!$D$2:$D$1009,MATCH('2020 Disclosure'!$A26,'2020 Report Extract'!$C$2:$C$1009,0))</f>
        <v>Klickitat County PUD #1</v>
      </c>
      <c r="C26" s="8">
        <f>SUMIFS('2020 Report Extract'!$M$2:$M$1009,'2020 Report Extract'!$C$2:$C$1009,$A26,'2020 Report Extract'!$E$2:$E$1009,C$1)</f>
        <v>0</v>
      </c>
      <c r="D26" s="8">
        <f>SUMIFS('2020 Report Extract'!$M$2:$M$1009,'2020 Report Extract'!$C$2:$C$1009,$A26,'2020 Report Extract'!$E$2:$E$1009,D$1)</f>
        <v>0</v>
      </c>
      <c r="E26" s="8">
        <f>SUMIFS('2020 Report Extract'!$M$2:$M$1009,'2020 Report Extract'!$C$2:$C$1009,$A26,'2020 Report Extract'!$E$2:$E$1009,E$1)</f>
        <v>0</v>
      </c>
      <c r="F26" s="8">
        <f>SUMIFS('2020 Report Extract'!$M$2:$M$1009,'2020 Report Extract'!$C$2:$C$1009,$A26,'2020 Report Extract'!$E$2:$E$1009,F$1)</f>
        <v>0</v>
      </c>
      <c r="G26" s="8">
        <f>SUMIFS('2020 Report Extract'!$M$2:$M$1009,'2020 Report Extract'!$C$2:$C$1009,$A26,'2020 Report Extract'!$E$2:$E$1009,G$1)</f>
        <v>376883</v>
      </c>
      <c r="H26" s="8">
        <f>SUMIFS('2020 Report Extract'!$M$2:$M$1009,'2020 Report Extract'!$C$2:$C$1009,$A26,'2020 Report Extract'!$E$2:$E$1009,H$1)</f>
        <v>0</v>
      </c>
      <c r="I26" s="8">
        <f>SUMIFS('2020 Report Extract'!$M$2:$M$1009,'2020 Report Extract'!$C$2:$C$1009,$A26,'2020 Report Extract'!$E$2:$E$1009,I$1)</f>
        <v>42921</v>
      </c>
      <c r="J26" s="8">
        <f>SUMIFS('2020 Report Extract'!$M$2:$M$1009,'2020 Report Extract'!$C$2:$C$1009,$A26,'2020 Report Extract'!$E$2:$E$1009,J$1)</f>
        <v>0</v>
      </c>
      <c r="K26" s="8">
        <f>SUMIFS('2020 Report Extract'!$M$2:$M$1009,'2020 Report Extract'!$C$2:$C$1009,$A26,'2020 Report Extract'!$E$2:$E$1009,K$1)</f>
        <v>0</v>
      </c>
      <c r="L26" s="8">
        <f>SUMIFS('2020 Report Extract'!$M$2:$M$1009,'2020 Report Extract'!$C$2:$C$1009,$A26,'2020 Report Extract'!$E$2:$E$1009,L$1)</f>
        <v>0</v>
      </c>
      <c r="M26" s="8">
        <f>SUMIFS('2020 Report Extract'!$M$2:$M$1009,'2020 Report Extract'!$C$2:$C$1009,$A26,'2020 Report Extract'!$E$2:$E$1009,M$1)</f>
        <v>0</v>
      </c>
      <c r="N26" s="8">
        <f>SUMIFS('2020 Report Extract'!$M$2:$M$1009,'2020 Report Extract'!$C$2:$C$1009,$A26,'2020 Report Extract'!$E$2:$E$1009,N$1)</f>
        <v>0</v>
      </c>
      <c r="O26" s="8">
        <f>SUMIFS('2020 Report Extract'!$M$2:$M$1009,'2020 Report Extract'!$C$2:$C$1009,$A26,'2020 Report Extract'!$E$2:$E$1009,O$1)</f>
        <v>0</v>
      </c>
      <c r="P26" s="8">
        <f>SUMIFS('2020 Report Extract'!$M$2:$M$1009,'2020 Report Extract'!$C$2:$C$1009,$A26,'2020 Report Extract'!$E$2:$E$1009,P$1)</f>
        <v>0</v>
      </c>
      <c r="Q26" s="8">
        <f>SUMIFS('2020 Report Extract'!$J$2:$J$1009,'2020 Report Extract'!$C$2:$C$1009,$A26)</f>
        <v>63697</v>
      </c>
      <c r="R26" s="8">
        <f>SUMIFS('2020 Report Extract'!$F$2:$F$1009,'2020 Report Extract'!$C$2:$C$1009,$A26)</f>
        <v>17260</v>
      </c>
      <c r="S26" s="8">
        <f t="shared" si="0"/>
        <v>500761</v>
      </c>
    </row>
    <row r="27" spans="1:19" x14ac:dyDescent="0.25">
      <c r="A27">
        <v>53</v>
      </c>
      <c r="B27" t="str">
        <f>INDEX('2020 Report Extract'!$D$2:$D$1009,MATCH('2020 Disclosure'!$A27,'2020 Report Extract'!$C$2:$C$1009,0))</f>
        <v>Kootenai Electric Coop</v>
      </c>
      <c r="C27" s="8">
        <f>SUMIFS('2020 Report Extract'!$M$2:$M$1009,'2020 Report Extract'!$C$2:$C$1009,$A27,'2020 Report Extract'!$E$2:$E$1009,C$1)</f>
        <v>0</v>
      </c>
      <c r="D27" s="8">
        <f>SUMIFS('2020 Report Extract'!$M$2:$M$1009,'2020 Report Extract'!$C$2:$C$1009,$A27,'2020 Report Extract'!$E$2:$E$1009,D$1)</f>
        <v>0</v>
      </c>
      <c r="E27" s="8">
        <f>SUMIFS('2020 Report Extract'!$M$2:$M$1009,'2020 Report Extract'!$C$2:$C$1009,$A27,'2020 Report Extract'!$E$2:$E$1009,E$1)</f>
        <v>0</v>
      </c>
      <c r="F27" s="8">
        <f>SUMIFS('2020 Report Extract'!$M$2:$M$1009,'2020 Report Extract'!$C$2:$C$1009,$A27,'2020 Report Extract'!$E$2:$E$1009,F$1)</f>
        <v>0</v>
      </c>
      <c r="G27" s="8">
        <f>SUMIFS('2020 Report Extract'!$M$2:$M$1009,'2020 Report Extract'!$C$2:$C$1009,$A27,'2020 Report Extract'!$E$2:$E$1009,G$1)</f>
        <v>0</v>
      </c>
      <c r="H27" s="8">
        <f>SUMIFS('2020 Report Extract'!$M$2:$M$1009,'2020 Report Extract'!$C$2:$C$1009,$A27,'2020 Report Extract'!$E$2:$E$1009,H$1)</f>
        <v>0</v>
      </c>
      <c r="I27" s="8">
        <f>SUMIFS('2020 Report Extract'!$M$2:$M$1009,'2020 Report Extract'!$C$2:$C$1009,$A27,'2020 Report Extract'!$E$2:$E$1009,I$1)</f>
        <v>0</v>
      </c>
      <c r="J27" s="8">
        <f>SUMIFS('2020 Report Extract'!$M$2:$M$1009,'2020 Report Extract'!$C$2:$C$1009,$A27,'2020 Report Extract'!$E$2:$E$1009,J$1)</f>
        <v>0</v>
      </c>
      <c r="K27" s="8">
        <f>SUMIFS('2020 Report Extract'!$M$2:$M$1009,'2020 Report Extract'!$C$2:$C$1009,$A27,'2020 Report Extract'!$E$2:$E$1009,K$1)</f>
        <v>0</v>
      </c>
      <c r="L27" s="8">
        <f>SUMIFS('2020 Report Extract'!$M$2:$M$1009,'2020 Report Extract'!$C$2:$C$1009,$A27,'2020 Report Extract'!$E$2:$E$1009,L$1)</f>
        <v>0</v>
      </c>
      <c r="M27" s="8">
        <f>SUMIFS('2020 Report Extract'!$M$2:$M$1009,'2020 Report Extract'!$C$2:$C$1009,$A27,'2020 Report Extract'!$E$2:$E$1009,M$1)</f>
        <v>0</v>
      </c>
      <c r="N27" s="8">
        <f>SUMIFS('2020 Report Extract'!$M$2:$M$1009,'2020 Report Extract'!$C$2:$C$1009,$A27,'2020 Report Extract'!$E$2:$E$1009,N$1)</f>
        <v>0</v>
      </c>
      <c r="O27" s="8">
        <f>SUMIFS('2020 Report Extract'!$M$2:$M$1009,'2020 Report Extract'!$C$2:$C$1009,$A27,'2020 Report Extract'!$E$2:$E$1009,O$1)</f>
        <v>0</v>
      </c>
      <c r="P27" s="8">
        <f>SUMIFS('2020 Report Extract'!$M$2:$M$1009,'2020 Report Extract'!$C$2:$C$1009,$A27,'2020 Report Extract'!$E$2:$E$1009,P$1)</f>
        <v>0</v>
      </c>
      <c r="Q27" s="8">
        <f>SUMIFS('2020 Report Extract'!$J$2:$J$1009,'2020 Report Extract'!$C$2:$C$1009,$A27)</f>
        <v>0</v>
      </c>
      <c r="R27" s="8">
        <f>SUMIFS('2020 Report Extract'!$F$2:$F$1009,'2020 Report Extract'!$C$2:$C$1009,$A27)</f>
        <v>0</v>
      </c>
      <c r="S27" s="8">
        <f t="shared" si="0"/>
        <v>0</v>
      </c>
    </row>
    <row r="28" spans="1:19" x14ac:dyDescent="0.25">
      <c r="A28">
        <v>54</v>
      </c>
      <c r="B28" t="str">
        <f>INDEX('2020 Report Extract'!$D$2:$D$1009,MATCH('2020 Disclosure'!$A28,'2020 Report Extract'!$C$2:$C$1009,0))</f>
        <v>Lakeview Light &amp; Power</v>
      </c>
      <c r="C28" s="8">
        <f>SUMIFS('2020 Report Extract'!$M$2:$M$1009,'2020 Report Extract'!$C$2:$C$1009,$A28,'2020 Report Extract'!$E$2:$E$1009,C$1)</f>
        <v>0</v>
      </c>
      <c r="D28" s="8">
        <f>SUMIFS('2020 Report Extract'!$M$2:$M$1009,'2020 Report Extract'!$C$2:$C$1009,$A28,'2020 Report Extract'!$E$2:$E$1009,D$1)</f>
        <v>0</v>
      </c>
      <c r="E28" s="8">
        <f>SUMIFS('2020 Report Extract'!$M$2:$M$1009,'2020 Report Extract'!$C$2:$C$1009,$A28,'2020 Report Extract'!$E$2:$E$1009,E$1)</f>
        <v>0</v>
      </c>
      <c r="F28" s="8">
        <f>SUMIFS('2020 Report Extract'!$M$2:$M$1009,'2020 Report Extract'!$C$2:$C$1009,$A28,'2020 Report Extract'!$E$2:$E$1009,F$1)</f>
        <v>0</v>
      </c>
      <c r="G28" s="8">
        <f>SUMIFS('2020 Report Extract'!$M$2:$M$1009,'2020 Report Extract'!$C$2:$C$1009,$A28,'2020 Report Extract'!$E$2:$E$1009,G$1)</f>
        <v>218245</v>
      </c>
      <c r="H28" s="8">
        <f>SUMIFS('2020 Report Extract'!$M$2:$M$1009,'2020 Report Extract'!$C$2:$C$1009,$A28,'2020 Report Extract'!$E$2:$E$1009,H$1)</f>
        <v>0</v>
      </c>
      <c r="I28" s="8">
        <f>SUMIFS('2020 Report Extract'!$M$2:$M$1009,'2020 Report Extract'!$C$2:$C$1009,$A28,'2020 Report Extract'!$E$2:$E$1009,I$1)</f>
        <v>28146</v>
      </c>
      <c r="J28" s="8">
        <f>SUMIFS('2020 Report Extract'!$M$2:$M$1009,'2020 Report Extract'!$C$2:$C$1009,$A28,'2020 Report Extract'!$E$2:$E$1009,J$1)</f>
        <v>0</v>
      </c>
      <c r="K28" s="8">
        <f>SUMIFS('2020 Report Extract'!$M$2:$M$1009,'2020 Report Extract'!$C$2:$C$1009,$A28,'2020 Report Extract'!$E$2:$E$1009,K$1)</f>
        <v>0</v>
      </c>
      <c r="L28" s="8">
        <f>SUMIFS('2020 Report Extract'!$M$2:$M$1009,'2020 Report Extract'!$C$2:$C$1009,$A28,'2020 Report Extract'!$E$2:$E$1009,L$1)</f>
        <v>0</v>
      </c>
      <c r="M28" s="8">
        <f>SUMIFS('2020 Report Extract'!$M$2:$M$1009,'2020 Report Extract'!$C$2:$C$1009,$A28,'2020 Report Extract'!$E$2:$E$1009,M$1)</f>
        <v>0</v>
      </c>
      <c r="N28" s="8">
        <f>SUMIFS('2020 Report Extract'!$M$2:$M$1009,'2020 Report Extract'!$C$2:$C$1009,$A28,'2020 Report Extract'!$E$2:$E$1009,N$1)</f>
        <v>0</v>
      </c>
      <c r="O28" s="8">
        <f>SUMIFS('2020 Report Extract'!$M$2:$M$1009,'2020 Report Extract'!$C$2:$C$1009,$A28,'2020 Report Extract'!$E$2:$E$1009,O$1)</f>
        <v>0</v>
      </c>
      <c r="P28" s="8">
        <f>SUMIFS('2020 Report Extract'!$M$2:$M$1009,'2020 Report Extract'!$C$2:$C$1009,$A28,'2020 Report Extract'!$E$2:$E$1009,P$1)</f>
        <v>0</v>
      </c>
      <c r="Q28" s="8">
        <f>SUMIFS('2020 Report Extract'!$J$2:$J$1009,'2020 Report Extract'!$C$2:$C$1009,$A28)</f>
        <v>0</v>
      </c>
      <c r="R28" s="8">
        <f>SUMIFS('2020 Report Extract'!$F$2:$F$1009,'2020 Report Extract'!$C$2:$C$1009,$A28)</f>
        <v>11319</v>
      </c>
      <c r="S28" s="8">
        <f t="shared" si="0"/>
        <v>257710</v>
      </c>
    </row>
    <row r="29" spans="1:19" x14ac:dyDescent="0.25">
      <c r="A29">
        <v>56</v>
      </c>
      <c r="B29" t="str">
        <f>INDEX('2020 Report Extract'!$D$2:$D$1009,MATCH('2020 Disclosure'!$A29,'2020 Report Extract'!$C$2:$C$1009,0))</f>
        <v>Lewis County PUD #1</v>
      </c>
      <c r="C29" s="8">
        <f>SUMIFS('2020 Report Extract'!$M$2:$M$1009,'2020 Report Extract'!$C$2:$C$1009,$A29,'2020 Report Extract'!$E$2:$E$1009,C$1)</f>
        <v>0</v>
      </c>
      <c r="D29" s="8">
        <f>SUMIFS('2020 Report Extract'!$M$2:$M$1009,'2020 Report Extract'!$C$2:$C$1009,$A29,'2020 Report Extract'!$E$2:$E$1009,D$1)</f>
        <v>0</v>
      </c>
      <c r="E29" s="8">
        <f>SUMIFS('2020 Report Extract'!$M$2:$M$1009,'2020 Report Extract'!$C$2:$C$1009,$A29,'2020 Report Extract'!$E$2:$E$1009,E$1)</f>
        <v>0</v>
      </c>
      <c r="F29" s="8">
        <f>SUMIFS('2020 Report Extract'!$M$2:$M$1009,'2020 Report Extract'!$C$2:$C$1009,$A29,'2020 Report Extract'!$E$2:$E$1009,F$1)</f>
        <v>0</v>
      </c>
      <c r="G29" s="8">
        <f>SUMIFS('2020 Report Extract'!$M$2:$M$1009,'2020 Report Extract'!$C$2:$C$1009,$A29,'2020 Report Extract'!$E$2:$E$1009,G$1)</f>
        <v>748174</v>
      </c>
      <c r="H29" s="8">
        <f>SUMIFS('2020 Report Extract'!$M$2:$M$1009,'2020 Report Extract'!$C$2:$C$1009,$A29,'2020 Report Extract'!$E$2:$E$1009,H$1)</f>
        <v>0</v>
      </c>
      <c r="I29" s="8">
        <f>SUMIFS('2020 Report Extract'!$M$2:$M$1009,'2020 Report Extract'!$C$2:$C$1009,$A29,'2020 Report Extract'!$E$2:$E$1009,I$1)</f>
        <v>95975</v>
      </c>
      <c r="J29" s="8">
        <f>SUMIFS('2020 Report Extract'!$M$2:$M$1009,'2020 Report Extract'!$C$2:$C$1009,$A29,'2020 Report Extract'!$E$2:$E$1009,J$1)</f>
        <v>0</v>
      </c>
      <c r="K29" s="8">
        <f>SUMIFS('2020 Report Extract'!$M$2:$M$1009,'2020 Report Extract'!$C$2:$C$1009,$A29,'2020 Report Extract'!$E$2:$E$1009,K$1)</f>
        <v>0</v>
      </c>
      <c r="L29" s="8">
        <f>SUMIFS('2020 Report Extract'!$M$2:$M$1009,'2020 Report Extract'!$C$2:$C$1009,$A29,'2020 Report Extract'!$E$2:$E$1009,L$1)</f>
        <v>0</v>
      </c>
      <c r="M29" s="8">
        <f>SUMIFS('2020 Report Extract'!$M$2:$M$1009,'2020 Report Extract'!$C$2:$C$1009,$A29,'2020 Report Extract'!$E$2:$E$1009,M$1)</f>
        <v>0</v>
      </c>
      <c r="N29" s="8">
        <f>SUMIFS('2020 Report Extract'!$M$2:$M$1009,'2020 Report Extract'!$C$2:$C$1009,$A29,'2020 Report Extract'!$E$2:$E$1009,N$1)</f>
        <v>0</v>
      </c>
      <c r="O29" s="8">
        <f>SUMIFS('2020 Report Extract'!$M$2:$M$1009,'2020 Report Extract'!$C$2:$C$1009,$A29,'2020 Report Extract'!$E$2:$E$1009,O$1)</f>
        <v>0</v>
      </c>
      <c r="P29" s="8">
        <f>SUMIFS('2020 Report Extract'!$M$2:$M$1009,'2020 Report Extract'!$C$2:$C$1009,$A29,'2020 Report Extract'!$E$2:$E$1009,P$1)</f>
        <v>59989</v>
      </c>
      <c r="Q29" s="8">
        <f>SUMIFS('2020 Report Extract'!$J$2:$J$1009,'2020 Report Extract'!$C$2:$C$1009,$A29)</f>
        <v>0</v>
      </c>
      <c r="R29" s="8">
        <f>SUMIFS('2020 Report Extract'!$F$2:$F$1009,'2020 Report Extract'!$C$2:$C$1009,$A29)</f>
        <v>38598</v>
      </c>
      <c r="S29" s="8">
        <f t="shared" si="0"/>
        <v>942736</v>
      </c>
    </row>
    <row r="30" spans="1:19" x14ac:dyDescent="0.25">
      <c r="A30">
        <v>59</v>
      </c>
      <c r="B30" t="str">
        <f>INDEX('2020 Report Extract'!$D$2:$D$1009,MATCH('2020 Disclosure'!$A30,'2020 Report Extract'!$C$2:$C$1009,0))</f>
        <v>McCleary Light &amp; Power</v>
      </c>
      <c r="C30" s="8">
        <f>SUMIFS('2020 Report Extract'!$M$2:$M$1009,'2020 Report Extract'!$C$2:$C$1009,$A30,'2020 Report Extract'!$E$2:$E$1009,C$1)</f>
        <v>0</v>
      </c>
      <c r="D30" s="8">
        <f>SUMIFS('2020 Report Extract'!$M$2:$M$1009,'2020 Report Extract'!$C$2:$C$1009,$A30,'2020 Report Extract'!$E$2:$E$1009,D$1)</f>
        <v>0</v>
      </c>
      <c r="E30" s="8">
        <f>SUMIFS('2020 Report Extract'!$M$2:$M$1009,'2020 Report Extract'!$C$2:$C$1009,$A30,'2020 Report Extract'!$E$2:$E$1009,E$1)</f>
        <v>0</v>
      </c>
      <c r="F30" s="8">
        <f>SUMIFS('2020 Report Extract'!$M$2:$M$1009,'2020 Report Extract'!$C$2:$C$1009,$A30,'2020 Report Extract'!$E$2:$E$1009,F$1)</f>
        <v>0</v>
      </c>
      <c r="G30" s="8">
        <f>SUMIFS('2020 Report Extract'!$M$2:$M$1009,'2020 Report Extract'!$C$2:$C$1009,$A30,'2020 Report Extract'!$E$2:$E$1009,G$1)</f>
        <v>26063</v>
      </c>
      <c r="H30" s="8">
        <f>SUMIFS('2020 Report Extract'!$M$2:$M$1009,'2020 Report Extract'!$C$2:$C$1009,$A30,'2020 Report Extract'!$E$2:$E$1009,H$1)</f>
        <v>0</v>
      </c>
      <c r="I30" s="8">
        <f>SUMIFS('2020 Report Extract'!$M$2:$M$1009,'2020 Report Extract'!$C$2:$C$1009,$A30,'2020 Report Extract'!$E$2:$E$1009,I$1)</f>
        <v>3361</v>
      </c>
      <c r="J30" s="8">
        <f>SUMIFS('2020 Report Extract'!$M$2:$M$1009,'2020 Report Extract'!$C$2:$C$1009,$A30,'2020 Report Extract'!$E$2:$E$1009,J$1)</f>
        <v>0</v>
      </c>
      <c r="K30" s="8">
        <f>SUMIFS('2020 Report Extract'!$M$2:$M$1009,'2020 Report Extract'!$C$2:$C$1009,$A30,'2020 Report Extract'!$E$2:$E$1009,K$1)</f>
        <v>0</v>
      </c>
      <c r="L30" s="8">
        <f>SUMIFS('2020 Report Extract'!$M$2:$M$1009,'2020 Report Extract'!$C$2:$C$1009,$A30,'2020 Report Extract'!$E$2:$E$1009,L$1)</f>
        <v>0</v>
      </c>
      <c r="M30" s="8">
        <f>SUMIFS('2020 Report Extract'!$M$2:$M$1009,'2020 Report Extract'!$C$2:$C$1009,$A30,'2020 Report Extract'!$E$2:$E$1009,M$1)</f>
        <v>0</v>
      </c>
      <c r="N30" s="8">
        <f>SUMIFS('2020 Report Extract'!$M$2:$M$1009,'2020 Report Extract'!$C$2:$C$1009,$A30,'2020 Report Extract'!$E$2:$E$1009,N$1)</f>
        <v>0</v>
      </c>
      <c r="O30" s="8">
        <f>SUMIFS('2020 Report Extract'!$M$2:$M$1009,'2020 Report Extract'!$C$2:$C$1009,$A30,'2020 Report Extract'!$E$2:$E$1009,O$1)</f>
        <v>0</v>
      </c>
      <c r="P30" s="8">
        <f>SUMIFS('2020 Report Extract'!$M$2:$M$1009,'2020 Report Extract'!$C$2:$C$1009,$A30,'2020 Report Extract'!$E$2:$E$1009,P$1)</f>
        <v>0</v>
      </c>
      <c r="Q30" s="8">
        <f>SUMIFS('2020 Report Extract'!$J$2:$J$1009,'2020 Report Extract'!$C$2:$C$1009,$A30)</f>
        <v>0</v>
      </c>
      <c r="R30" s="8">
        <f>SUMIFS('2020 Report Extract'!$F$2:$F$1009,'2020 Report Extract'!$C$2:$C$1009,$A30)</f>
        <v>1351</v>
      </c>
      <c r="S30" s="8">
        <f t="shared" si="0"/>
        <v>30775</v>
      </c>
    </row>
    <row r="31" spans="1:19" x14ac:dyDescent="0.25">
      <c r="A31">
        <v>63</v>
      </c>
      <c r="B31" t="str">
        <f>INDEX('2020 Report Extract'!$D$2:$D$1009,MATCH('2020 Disclosure'!$A31,'2020 Report Extract'!$C$2:$C$1009,0))</f>
        <v>Milton Electric Division</v>
      </c>
      <c r="C31" s="8">
        <f>SUMIFS('2020 Report Extract'!$M$2:$M$1009,'2020 Report Extract'!$C$2:$C$1009,$A31,'2020 Report Extract'!$E$2:$E$1009,C$1)</f>
        <v>0</v>
      </c>
      <c r="D31" s="8">
        <f>SUMIFS('2020 Report Extract'!$M$2:$M$1009,'2020 Report Extract'!$C$2:$C$1009,$A31,'2020 Report Extract'!$E$2:$E$1009,D$1)</f>
        <v>0</v>
      </c>
      <c r="E31" s="8">
        <f>SUMIFS('2020 Report Extract'!$M$2:$M$1009,'2020 Report Extract'!$C$2:$C$1009,$A31,'2020 Report Extract'!$E$2:$E$1009,E$1)</f>
        <v>0</v>
      </c>
      <c r="F31" s="8">
        <f>SUMIFS('2020 Report Extract'!$M$2:$M$1009,'2020 Report Extract'!$C$2:$C$1009,$A31,'2020 Report Extract'!$E$2:$E$1009,F$1)</f>
        <v>0</v>
      </c>
      <c r="G31" s="8">
        <f>SUMIFS('2020 Report Extract'!$M$2:$M$1009,'2020 Report Extract'!$C$2:$C$1009,$A31,'2020 Report Extract'!$E$2:$E$1009,G$1)</f>
        <v>48057</v>
      </c>
      <c r="H31" s="8">
        <f>SUMIFS('2020 Report Extract'!$M$2:$M$1009,'2020 Report Extract'!$C$2:$C$1009,$A31,'2020 Report Extract'!$E$2:$E$1009,H$1)</f>
        <v>0</v>
      </c>
      <c r="I31" s="8">
        <f>SUMIFS('2020 Report Extract'!$M$2:$M$1009,'2020 Report Extract'!$C$2:$C$1009,$A31,'2020 Report Extract'!$E$2:$E$1009,I$1)</f>
        <v>6198</v>
      </c>
      <c r="J31" s="8">
        <f>SUMIFS('2020 Report Extract'!$M$2:$M$1009,'2020 Report Extract'!$C$2:$C$1009,$A31,'2020 Report Extract'!$E$2:$E$1009,J$1)</f>
        <v>0</v>
      </c>
      <c r="K31" s="8">
        <f>SUMIFS('2020 Report Extract'!$M$2:$M$1009,'2020 Report Extract'!$C$2:$C$1009,$A31,'2020 Report Extract'!$E$2:$E$1009,K$1)</f>
        <v>0</v>
      </c>
      <c r="L31" s="8">
        <f>SUMIFS('2020 Report Extract'!$M$2:$M$1009,'2020 Report Extract'!$C$2:$C$1009,$A31,'2020 Report Extract'!$E$2:$E$1009,L$1)</f>
        <v>0</v>
      </c>
      <c r="M31" s="8">
        <f>SUMIFS('2020 Report Extract'!$M$2:$M$1009,'2020 Report Extract'!$C$2:$C$1009,$A31,'2020 Report Extract'!$E$2:$E$1009,M$1)</f>
        <v>0</v>
      </c>
      <c r="N31" s="8">
        <f>SUMIFS('2020 Report Extract'!$M$2:$M$1009,'2020 Report Extract'!$C$2:$C$1009,$A31,'2020 Report Extract'!$E$2:$E$1009,N$1)</f>
        <v>0</v>
      </c>
      <c r="O31" s="8">
        <f>SUMIFS('2020 Report Extract'!$M$2:$M$1009,'2020 Report Extract'!$C$2:$C$1009,$A31,'2020 Report Extract'!$E$2:$E$1009,O$1)</f>
        <v>0</v>
      </c>
      <c r="P31" s="8">
        <f>SUMIFS('2020 Report Extract'!$M$2:$M$1009,'2020 Report Extract'!$C$2:$C$1009,$A31,'2020 Report Extract'!$E$2:$E$1009,P$1)</f>
        <v>0</v>
      </c>
      <c r="Q31" s="8">
        <f>SUMIFS('2020 Report Extract'!$J$2:$J$1009,'2020 Report Extract'!$C$2:$C$1009,$A31)</f>
        <v>0</v>
      </c>
      <c r="R31" s="8">
        <f>SUMIFS('2020 Report Extract'!$F$2:$F$1009,'2020 Report Extract'!$C$2:$C$1009,$A31)</f>
        <v>2493</v>
      </c>
      <c r="S31" s="8">
        <f t="shared" si="0"/>
        <v>56748</v>
      </c>
    </row>
    <row r="32" spans="1:19" x14ac:dyDescent="0.25">
      <c r="A32">
        <v>64</v>
      </c>
      <c r="B32" t="str">
        <f>INDEX('2020 Report Extract'!$D$2:$D$1009,MATCH('2020 Disclosure'!$A32,'2020 Report Extract'!$C$2:$C$1009,0))</f>
        <v>Modern Electric Water Company</v>
      </c>
      <c r="C32" s="8">
        <f>SUMIFS('2020 Report Extract'!$M$2:$M$1009,'2020 Report Extract'!$C$2:$C$1009,$A32,'2020 Report Extract'!$E$2:$E$1009,C$1)</f>
        <v>0</v>
      </c>
      <c r="D32" s="8">
        <f>SUMIFS('2020 Report Extract'!$M$2:$M$1009,'2020 Report Extract'!$C$2:$C$1009,$A32,'2020 Report Extract'!$E$2:$E$1009,D$1)</f>
        <v>0</v>
      </c>
      <c r="E32" s="8">
        <f>SUMIFS('2020 Report Extract'!$M$2:$M$1009,'2020 Report Extract'!$C$2:$C$1009,$A32,'2020 Report Extract'!$E$2:$E$1009,E$1)</f>
        <v>0</v>
      </c>
      <c r="F32" s="8">
        <f>SUMIFS('2020 Report Extract'!$M$2:$M$1009,'2020 Report Extract'!$C$2:$C$1009,$A32,'2020 Report Extract'!$E$2:$E$1009,F$1)</f>
        <v>0</v>
      </c>
      <c r="G32" s="8">
        <f>SUMIFS('2020 Report Extract'!$M$2:$M$1009,'2020 Report Extract'!$C$2:$C$1009,$A32,'2020 Report Extract'!$E$2:$E$1009,G$1)</f>
        <v>197048</v>
      </c>
      <c r="H32" s="8">
        <f>SUMIFS('2020 Report Extract'!$M$2:$M$1009,'2020 Report Extract'!$C$2:$C$1009,$A32,'2020 Report Extract'!$E$2:$E$1009,H$1)</f>
        <v>0</v>
      </c>
      <c r="I32" s="8">
        <f>SUMIFS('2020 Report Extract'!$M$2:$M$1009,'2020 Report Extract'!$C$2:$C$1009,$A32,'2020 Report Extract'!$E$2:$E$1009,I$1)</f>
        <v>25412</v>
      </c>
      <c r="J32" s="8">
        <f>SUMIFS('2020 Report Extract'!$M$2:$M$1009,'2020 Report Extract'!$C$2:$C$1009,$A32,'2020 Report Extract'!$E$2:$E$1009,J$1)</f>
        <v>0</v>
      </c>
      <c r="K32" s="8">
        <f>SUMIFS('2020 Report Extract'!$M$2:$M$1009,'2020 Report Extract'!$C$2:$C$1009,$A32,'2020 Report Extract'!$E$2:$E$1009,K$1)</f>
        <v>0</v>
      </c>
      <c r="L32" s="8">
        <f>SUMIFS('2020 Report Extract'!$M$2:$M$1009,'2020 Report Extract'!$C$2:$C$1009,$A32,'2020 Report Extract'!$E$2:$E$1009,L$1)</f>
        <v>0</v>
      </c>
      <c r="M32" s="8">
        <f>SUMIFS('2020 Report Extract'!$M$2:$M$1009,'2020 Report Extract'!$C$2:$C$1009,$A32,'2020 Report Extract'!$E$2:$E$1009,M$1)</f>
        <v>0</v>
      </c>
      <c r="N32" s="8">
        <f>SUMIFS('2020 Report Extract'!$M$2:$M$1009,'2020 Report Extract'!$C$2:$C$1009,$A32,'2020 Report Extract'!$E$2:$E$1009,N$1)</f>
        <v>0</v>
      </c>
      <c r="O32" s="8">
        <f>SUMIFS('2020 Report Extract'!$M$2:$M$1009,'2020 Report Extract'!$C$2:$C$1009,$A32,'2020 Report Extract'!$E$2:$E$1009,O$1)</f>
        <v>0</v>
      </c>
      <c r="P32" s="8">
        <f>SUMIFS('2020 Report Extract'!$M$2:$M$1009,'2020 Report Extract'!$C$2:$C$1009,$A32,'2020 Report Extract'!$E$2:$E$1009,P$1)</f>
        <v>0</v>
      </c>
      <c r="Q32" s="8">
        <f>SUMIFS('2020 Report Extract'!$J$2:$J$1009,'2020 Report Extract'!$C$2:$C$1009,$A32)</f>
        <v>0</v>
      </c>
      <c r="R32" s="8">
        <f>SUMIFS('2020 Report Extract'!$F$2:$F$1009,'2020 Report Extract'!$C$2:$C$1009,$A32)</f>
        <v>10219</v>
      </c>
      <c r="S32" s="8">
        <f t="shared" si="0"/>
        <v>232679</v>
      </c>
    </row>
    <row r="33" spans="1:19" x14ac:dyDescent="0.25">
      <c r="A33">
        <v>66</v>
      </c>
      <c r="B33" t="str">
        <f>INDEX('2020 Report Extract'!$D$2:$D$1009,MATCH('2020 Disclosure'!$A33,'2020 Report Extract'!$C$2:$C$1009,0))</f>
        <v>Nespelem Valley Elec Coop</v>
      </c>
      <c r="C33" s="8">
        <f>SUMIFS('2020 Report Extract'!$M$2:$M$1009,'2020 Report Extract'!$C$2:$C$1009,$A33,'2020 Report Extract'!$E$2:$E$1009,C$1)</f>
        <v>0</v>
      </c>
      <c r="D33" s="8">
        <f>SUMIFS('2020 Report Extract'!$M$2:$M$1009,'2020 Report Extract'!$C$2:$C$1009,$A33,'2020 Report Extract'!$E$2:$E$1009,D$1)</f>
        <v>0</v>
      </c>
      <c r="E33" s="8">
        <f>SUMIFS('2020 Report Extract'!$M$2:$M$1009,'2020 Report Extract'!$C$2:$C$1009,$A33,'2020 Report Extract'!$E$2:$E$1009,E$1)</f>
        <v>0</v>
      </c>
      <c r="F33" s="8">
        <f>SUMIFS('2020 Report Extract'!$M$2:$M$1009,'2020 Report Extract'!$C$2:$C$1009,$A33,'2020 Report Extract'!$E$2:$E$1009,F$1)</f>
        <v>0</v>
      </c>
      <c r="G33" s="8">
        <f>SUMIFS('2020 Report Extract'!$M$2:$M$1009,'2020 Report Extract'!$C$2:$C$1009,$A33,'2020 Report Extract'!$E$2:$E$1009,G$1)</f>
        <v>55609</v>
      </c>
      <c r="H33" s="8">
        <f>SUMIFS('2020 Report Extract'!$M$2:$M$1009,'2020 Report Extract'!$C$2:$C$1009,$A33,'2020 Report Extract'!$E$2:$E$1009,H$1)</f>
        <v>0</v>
      </c>
      <c r="I33" s="8">
        <f>SUMIFS('2020 Report Extract'!$M$2:$M$1009,'2020 Report Extract'!$C$2:$C$1009,$A33,'2020 Report Extract'!$E$2:$E$1009,I$1)</f>
        <v>7172</v>
      </c>
      <c r="J33" s="8">
        <f>SUMIFS('2020 Report Extract'!$M$2:$M$1009,'2020 Report Extract'!$C$2:$C$1009,$A33,'2020 Report Extract'!$E$2:$E$1009,J$1)</f>
        <v>0</v>
      </c>
      <c r="K33" s="8">
        <f>SUMIFS('2020 Report Extract'!$M$2:$M$1009,'2020 Report Extract'!$C$2:$C$1009,$A33,'2020 Report Extract'!$E$2:$E$1009,K$1)</f>
        <v>0</v>
      </c>
      <c r="L33" s="8">
        <f>SUMIFS('2020 Report Extract'!$M$2:$M$1009,'2020 Report Extract'!$C$2:$C$1009,$A33,'2020 Report Extract'!$E$2:$E$1009,L$1)</f>
        <v>0</v>
      </c>
      <c r="M33" s="8">
        <f>SUMIFS('2020 Report Extract'!$M$2:$M$1009,'2020 Report Extract'!$C$2:$C$1009,$A33,'2020 Report Extract'!$E$2:$E$1009,M$1)</f>
        <v>0</v>
      </c>
      <c r="N33" s="8">
        <f>SUMIFS('2020 Report Extract'!$M$2:$M$1009,'2020 Report Extract'!$C$2:$C$1009,$A33,'2020 Report Extract'!$E$2:$E$1009,N$1)</f>
        <v>0</v>
      </c>
      <c r="O33" s="8">
        <f>SUMIFS('2020 Report Extract'!$M$2:$M$1009,'2020 Report Extract'!$C$2:$C$1009,$A33,'2020 Report Extract'!$E$2:$E$1009,O$1)</f>
        <v>0</v>
      </c>
      <c r="P33" s="8">
        <f>SUMIFS('2020 Report Extract'!$M$2:$M$1009,'2020 Report Extract'!$C$2:$C$1009,$A33,'2020 Report Extract'!$E$2:$E$1009,P$1)</f>
        <v>0</v>
      </c>
      <c r="Q33" s="8">
        <f>SUMIFS('2020 Report Extract'!$J$2:$J$1009,'2020 Report Extract'!$C$2:$C$1009,$A33)</f>
        <v>0</v>
      </c>
      <c r="R33" s="8">
        <f>SUMIFS('2020 Report Extract'!$F$2:$F$1009,'2020 Report Extract'!$C$2:$C$1009,$A33)</f>
        <v>2884</v>
      </c>
      <c r="S33" s="8">
        <f t="shared" si="0"/>
        <v>65665</v>
      </c>
    </row>
    <row r="34" spans="1:19" x14ac:dyDescent="0.25">
      <c r="A34">
        <v>69</v>
      </c>
      <c r="B34" t="str">
        <f>INDEX('2020 Report Extract'!$D$2:$D$1009,MATCH('2020 Disclosure'!$A34,'2020 Report Extract'!$C$2:$C$1009,0))</f>
        <v>Northern Lights (WA)</v>
      </c>
      <c r="C34" s="8">
        <f>SUMIFS('2020 Report Extract'!$M$2:$M$1009,'2020 Report Extract'!$C$2:$C$1009,$A34,'2020 Report Extract'!$E$2:$E$1009,C$1)</f>
        <v>0</v>
      </c>
      <c r="D34" s="8">
        <f>SUMIFS('2020 Report Extract'!$M$2:$M$1009,'2020 Report Extract'!$C$2:$C$1009,$A34,'2020 Report Extract'!$E$2:$E$1009,D$1)</f>
        <v>0</v>
      </c>
      <c r="E34" s="8">
        <f>SUMIFS('2020 Report Extract'!$M$2:$M$1009,'2020 Report Extract'!$C$2:$C$1009,$A34,'2020 Report Extract'!$E$2:$E$1009,E$1)</f>
        <v>0</v>
      </c>
      <c r="F34" s="8">
        <f>SUMIFS('2020 Report Extract'!$M$2:$M$1009,'2020 Report Extract'!$C$2:$C$1009,$A34,'2020 Report Extract'!$E$2:$E$1009,F$1)</f>
        <v>0</v>
      </c>
      <c r="G34" s="8">
        <f>SUMIFS('2020 Report Extract'!$M$2:$M$1009,'2020 Report Extract'!$C$2:$C$1009,$A34,'2020 Report Extract'!$E$2:$E$1009,G$1)</f>
        <v>104</v>
      </c>
      <c r="H34" s="8">
        <f>SUMIFS('2020 Report Extract'!$M$2:$M$1009,'2020 Report Extract'!$C$2:$C$1009,$A34,'2020 Report Extract'!$E$2:$E$1009,H$1)</f>
        <v>0</v>
      </c>
      <c r="I34" s="8">
        <f>SUMIFS('2020 Report Extract'!$M$2:$M$1009,'2020 Report Extract'!$C$2:$C$1009,$A34,'2020 Report Extract'!$E$2:$E$1009,I$1)</f>
        <v>13</v>
      </c>
      <c r="J34" s="8">
        <f>SUMIFS('2020 Report Extract'!$M$2:$M$1009,'2020 Report Extract'!$C$2:$C$1009,$A34,'2020 Report Extract'!$E$2:$E$1009,J$1)</f>
        <v>0</v>
      </c>
      <c r="K34" s="8">
        <f>SUMIFS('2020 Report Extract'!$M$2:$M$1009,'2020 Report Extract'!$C$2:$C$1009,$A34,'2020 Report Extract'!$E$2:$E$1009,K$1)</f>
        <v>0</v>
      </c>
      <c r="L34" s="8">
        <f>SUMIFS('2020 Report Extract'!$M$2:$M$1009,'2020 Report Extract'!$C$2:$C$1009,$A34,'2020 Report Extract'!$E$2:$E$1009,L$1)</f>
        <v>0</v>
      </c>
      <c r="M34" s="8">
        <f>SUMIFS('2020 Report Extract'!$M$2:$M$1009,'2020 Report Extract'!$C$2:$C$1009,$A34,'2020 Report Extract'!$E$2:$E$1009,M$1)</f>
        <v>0</v>
      </c>
      <c r="N34" s="8">
        <f>SUMIFS('2020 Report Extract'!$M$2:$M$1009,'2020 Report Extract'!$C$2:$C$1009,$A34,'2020 Report Extract'!$E$2:$E$1009,N$1)</f>
        <v>0</v>
      </c>
      <c r="O34" s="8">
        <f>SUMIFS('2020 Report Extract'!$M$2:$M$1009,'2020 Report Extract'!$C$2:$C$1009,$A34,'2020 Report Extract'!$E$2:$E$1009,O$1)</f>
        <v>0</v>
      </c>
      <c r="P34" s="8">
        <f>SUMIFS('2020 Report Extract'!$M$2:$M$1009,'2020 Report Extract'!$C$2:$C$1009,$A34,'2020 Report Extract'!$E$2:$E$1009,P$1)</f>
        <v>0</v>
      </c>
      <c r="Q34" s="8">
        <f>SUMIFS('2020 Report Extract'!$J$2:$J$1009,'2020 Report Extract'!$C$2:$C$1009,$A34)</f>
        <v>0</v>
      </c>
      <c r="R34" s="8">
        <f>SUMIFS('2020 Report Extract'!$F$2:$F$1009,'2020 Report Extract'!$C$2:$C$1009,$A34)</f>
        <v>5</v>
      </c>
      <c r="S34" s="8">
        <f t="shared" si="0"/>
        <v>122</v>
      </c>
    </row>
    <row r="35" spans="1:19" x14ac:dyDescent="0.25">
      <c r="A35">
        <v>71</v>
      </c>
      <c r="B35" t="str">
        <f>INDEX('2020 Report Extract'!$D$2:$D$1009,MATCH('2020 Disclosure'!$A35,'2020 Report Extract'!$C$2:$C$1009,0))</f>
        <v>Ohop Mutual Light</v>
      </c>
      <c r="C35" s="8">
        <f>SUMIFS('2020 Report Extract'!$M$2:$M$1009,'2020 Report Extract'!$C$2:$C$1009,$A35,'2020 Report Extract'!$E$2:$E$1009,C$1)</f>
        <v>0</v>
      </c>
      <c r="D35" s="8">
        <f>SUMIFS('2020 Report Extract'!$M$2:$M$1009,'2020 Report Extract'!$C$2:$C$1009,$A35,'2020 Report Extract'!$E$2:$E$1009,D$1)</f>
        <v>0</v>
      </c>
      <c r="E35" s="8">
        <f>SUMIFS('2020 Report Extract'!$M$2:$M$1009,'2020 Report Extract'!$C$2:$C$1009,$A35,'2020 Report Extract'!$E$2:$E$1009,E$1)</f>
        <v>0</v>
      </c>
      <c r="F35" s="8">
        <f>SUMIFS('2020 Report Extract'!$M$2:$M$1009,'2020 Report Extract'!$C$2:$C$1009,$A35,'2020 Report Extract'!$E$2:$E$1009,F$1)</f>
        <v>0</v>
      </c>
      <c r="G35" s="8">
        <f>SUMIFS('2020 Report Extract'!$M$2:$M$1009,'2020 Report Extract'!$C$2:$C$1009,$A35,'2020 Report Extract'!$E$2:$E$1009,G$1)</f>
        <v>76896</v>
      </c>
      <c r="H35" s="8">
        <f>SUMIFS('2020 Report Extract'!$M$2:$M$1009,'2020 Report Extract'!$C$2:$C$1009,$A35,'2020 Report Extract'!$E$2:$E$1009,H$1)</f>
        <v>0</v>
      </c>
      <c r="I35" s="8">
        <f>SUMIFS('2020 Report Extract'!$M$2:$M$1009,'2020 Report Extract'!$C$2:$C$1009,$A35,'2020 Report Extract'!$E$2:$E$1009,I$1)</f>
        <v>9917</v>
      </c>
      <c r="J35" s="8">
        <f>SUMIFS('2020 Report Extract'!$M$2:$M$1009,'2020 Report Extract'!$C$2:$C$1009,$A35,'2020 Report Extract'!$E$2:$E$1009,J$1)</f>
        <v>0</v>
      </c>
      <c r="K35" s="8">
        <f>SUMIFS('2020 Report Extract'!$M$2:$M$1009,'2020 Report Extract'!$C$2:$C$1009,$A35,'2020 Report Extract'!$E$2:$E$1009,K$1)</f>
        <v>0</v>
      </c>
      <c r="L35" s="8">
        <f>SUMIFS('2020 Report Extract'!$M$2:$M$1009,'2020 Report Extract'!$C$2:$C$1009,$A35,'2020 Report Extract'!$E$2:$E$1009,L$1)</f>
        <v>0</v>
      </c>
      <c r="M35" s="8">
        <f>SUMIFS('2020 Report Extract'!$M$2:$M$1009,'2020 Report Extract'!$C$2:$C$1009,$A35,'2020 Report Extract'!$E$2:$E$1009,M$1)</f>
        <v>0</v>
      </c>
      <c r="N35" s="8">
        <f>SUMIFS('2020 Report Extract'!$M$2:$M$1009,'2020 Report Extract'!$C$2:$C$1009,$A35,'2020 Report Extract'!$E$2:$E$1009,N$1)</f>
        <v>0</v>
      </c>
      <c r="O35" s="8">
        <f>SUMIFS('2020 Report Extract'!$M$2:$M$1009,'2020 Report Extract'!$C$2:$C$1009,$A35,'2020 Report Extract'!$E$2:$E$1009,O$1)</f>
        <v>0</v>
      </c>
      <c r="P35" s="8">
        <f>SUMIFS('2020 Report Extract'!$M$2:$M$1009,'2020 Report Extract'!$C$2:$C$1009,$A35,'2020 Report Extract'!$E$2:$E$1009,P$1)</f>
        <v>0</v>
      </c>
      <c r="Q35" s="8">
        <f>SUMIFS('2020 Report Extract'!$J$2:$J$1009,'2020 Report Extract'!$C$2:$C$1009,$A35)</f>
        <v>0</v>
      </c>
      <c r="R35" s="8">
        <f>SUMIFS('2020 Report Extract'!$F$2:$F$1009,'2020 Report Extract'!$C$2:$C$1009,$A35)</f>
        <v>3990</v>
      </c>
      <c r="S35" s="8">
        <f t="shared" si="0"/>
        <v>90803</v>
      </c>
    </row>
    <row r="36" spans="1:19" x14ac:dyDescent="0.25">
      <c r="A36">
        <v>72</v>
      </c>
      <c r="B36" t="str">
        <f>INDEX('2020 Report Extract'!$D$2:$D$1009,MATCH('2020 Disclosure'!$A36,'2020 Report Extract'!$C$2:$C$1009,0))</f>
        <v>Okanogan County PUD #1</v>
      </c>
      <c r="C36" s="8">
        <f>SUMIFS('2020 Report Extract'!$M$2:$M$1009,'2020 Report Extract'!$C$2:$C$1009,$A36,'2020 Report Extract'!$E$2:$E$1009,C$1)</f>
        <v>0</v>
      </c>
      <c r="D36" s="8">
        <f>SUMIFS('2020 Report Extract'!$M$2:$M$1009,'2020 Report Extract'!$C$2:$C$1009,$A36,'2020 Report Extract'!$E$2:$E$1009,D$1)</f>
        <v>0</v>
      </c>
      <c r="E36" s="8">
        <f>SUMIFS('2020 Report Extract'!$M$2:$M$1009,'2020 Report Extract'!$C$2:$C$1009,$A36,'2020 Report Extract'!$E$2:$E$1009,E$1)</f>
        <v>113</v>
      </c>
      <c r="F36" s="8">
        <f>SUMIFS('2020 Report Extract'!$M$2:$M$1009,'2020 Report Extract'!$C$2:$C$1009,$A36,'2020 Report Extract'!$E$2:$E$1009,F$1)</f>
        <v>0</v>
      </c>
      <c r="G36" s="8">
        <f>SUMIFS('2020 Report Extract'!$M$2:$M$1009,'2020 Report Extract'!$C$2:$C$1009,$A36,'2020 Report Extract'!$E$2:$E$1009,G$1)</f>
        <v>525057</v>
      </c>
      <c r="H36" s="8">
        <f>SUMIFS('2020 Report Extract'!$M$2:$M$1009,'2020 Report Extract'!$C$2:$C$1009,$A36,'2020 Report Extract'!$E$2:$E$1009,H$1)</f>
        <v>920</v>
      </c>
      <c r="I36" s="8">
        <f>SUMIFS('2020 Report Extract'!$M$2:$M$1009,'2020 Report Extract'!$C$2:$C$1009,$A36,'2020 Report Extract'!$E$2:$E$1009,I$1)</f>
        <v>43783</v>
      </c>
      <c r="J36" s="8">
        <f>SUMIFS('2020 Report Extract'!$M$2:$M$1009,'2020 Report Extract'!$C$2:$C$1009,$A36,'2020 Report Extract'!$E$2:$E$1009,J$1)</f>
        <v>0</v>
      </c>
      <c r="K36" s="8">
        <f>SUMIFS('2020 Report Extract'!$M$2:$M$1009,'2020 Report Extract'!$C$2:$C$1009,$A36,'2020 Report Extract'!$E$2:$E$1009,K$1)</f>
        <v>0</v>
      </c>
      <c r="L36" s="8">
        <f>SUMIFS('2020 Report Extract'!$M$2:$M$1009,'2020 Report Extract'!$C$2:$C$1009,$A36,'2020 Report Extract'!$E$2:$E$1009,L$1)</f>
        <v>0</v>
      </c>
      <c r="M36" s="8">
        <f>SUMIFS('2020 Report Extract'!$M$2:$M$1009,'2020 Report Extract'!$C$2:$C$1009,$A36,'2020 Report Extract'!$E$2:$E$1009,M$1)</f>
        <v>0</v>
      </c>
      <c r="N36" s="8">
        <f>SUMIFS('2020 Report Extract'!$M$2:$M$1009,'2020 Report Extract'!$C$2:$C$1009,$A36,'2020 Report Extract'!$E$2:$E$1009,N$1)</f>
        <v>0</v>
      </c>
      <c r="O36" s="8">
        <f>SUMIFS('2020 Report Extract'!$M$2:$M$1009,'2020 Report Extract'!$C$2:$C$1009,$A36,'2020 Report Extract'!$E$2:$E$1009,O$1)</f>
        <v>0</v>
      </c>
      <c r="P36" s="8">
        <f>SUMIFS('2020 Report Extract'!$M$2:$M$1009,'2020 Report Extract'!$C$2:$C$1009,$A36,'2020 Report Extract'!$E$2:$E$1009,P$1)</f>
        <v>22034</v>
      </c>
      <c r="Q36" s="8">
        <f>SUMIFS('2020 Report Extract'!$J$2:$J$1009,'2020 Report Extract'!$C$2:$C$1009,$A36)</f>
        <v>24116</v>
      </c>
      <c r="R36" s="8">
        <f>SUMIFS('2020 Report Extract'!$F$2:$F$1009,'2020 Report Extract'!$C$2:$C$1009,$A36)</f>
        <v>17609</v>
      </c>
      <c r="S36" s="8">
        <f t="shared" si="0"/>
        <v>633632</v>
      </c>
    </row>
    <row r="37" spans="1:19" x14ac:dyDescent="0.25">
      <c r="A37">
        <v>73</v>
      </c>
      <c r="B37" t="str">
        <f>INDEX('2020 Report Extract'!$D$2:$D$1009,MATCH('2020 Disclosure'!$A37,'2020 Report Extract'!$C$2:$C$1009,0))</f>
        <v>Okanogan County Electric Coop</v>
      </c>
      <c r="C37" s="8">
        <f>SUMIFS('2020 Report Extract'!$M$2:$M$1009,'2020 Report Extract'!$C$2:$C$1009,$A37,'2020 Report Extract'!$E$2:$E$1009,C$1)</f>
        <v>0</v>
      </c>
      <c r="D37" s="8">
        <f>SUMIFS('2020 Report Extract'!$M$2:$M$1009,'2020 Report Extract'!$C$2:$C$1009,$A37,'2020 Report Extract'!$E$2:$E$1009,D$1)</f>
        <v>0</v>
      </c>
      <c r="E37" s="8">
        <f>SUMIFS('2020 Report Extract'!$M$2:$M$1009,'2020 Report Extract'!$C$2:$C$1009,$A37,'2020 Report Extract'!$E$2:$E$1009,E$1)</f>
        <v>0</v>
      </c>
      <c r="F37" s="8">
        <f>SUMIFS('2020 Report Extract'!$M$2:$M$1009,'2020 Report Extract'!$C$2:$C$1009,$A37,'2020 Report Extract'!$E$2:$E$1009,F$1)</f>
        <v>0</v>
      </c>
      <c r="G37" s="8">
        <f>SUMIFS('2020 Report Extract'!$M$2:$M$1009,'2020 Report Extract'!$C$2:$C$1009,$A37,'2020 Report Extract'!$E$2:$E$1009,G$1)</f>
        <v>0</v>
      </c>
      <c r="H37" s="8">
        <f>SUMIFS('2020 Report Extract'!$M$2:$M$1009,'2020 Report Extract'!$C$2:$C$1009,$A37,'2020 Report Extract'!$E$2:$E$1009,H$1)</f>
        <v>0</v>
      </c>
      <c r="I37" s="8">
        <f>SUMIFS('2020 Report Extract'!$M$2:$M$1009,'2020 Report Extract'!$C$2:$C$1009,$A37,'2020 Report Extract'!$E$2:$E$1009,I$1)</f>
        <v>0</v>
      </c>
      <c r="J37" s="8">
        <f>SUMIFS('2020 Report Extract'!$M$2:$M$1009,'2020 Report Extract'!$C$2:$C$1009,$A37,'2020 Report Extract'!$E$2:$E$1009,J$1)</f>
        <v>0</v>
      </c>
      <c r="K37" s="8">
        <f>SUMIFS('2020 Report Extract'!$M$2:$M$1009,'2020 Report Extract'!$C$2:$C$1009,$A37,'2020 Report Extract'!$E$2:$E$1009,K$1)</f>
        <v>0</v>
      </c>
      <c r="L37" s="8">
        <f>SUMIFS('2020 Report Extract'!$M$2:$M$1009,'2020 Report Extract'!$C$2:$C$1009,$A37,'2020 Report Extract'!$E$2:$E$1009,L$1)</f>
        <v>0</v>
      </c>
      <c r="M37" s="8">
        <f>SUMIFS('2020 Report Extract'!$M$2:$M$1009,'2020 Report Extract'!$C$2:$C$1009,$A37,'2020 Report Extract'!$E$2:$E$1009,M$1)</f>
        <v>0</v>
      </c>
      <c r="N37" s="8">
        <f>SUMIFS('2020 Report Extract'!$M$2:$M$1009,'2020 Report Extract'!$C$2:$C$1009,$A37,'2020 Report Extract'!$E$2:$E$1009,N$1)</f>
        <v>0</v>
      </c>
      <c r="O37" s="8">
        <f>SUMIFS('2020 Report Extract'!$M$2:$M$1009,'2020 Report Extract'!$C$2:$C$1009,$A37,'2020 Report Extract'!$E$2:$E$1009,O$1)</f>
        <v>0</v>
      </c>
      <c r="P37" s="8">
        <f>SUMIFS('2020 Report Extract'!$M$2:$M$1009,'2020 Report Extract'!$C$2:$C$1009,$A37,'2020 Report Extract'!$E$2:$E$1009,P$1)</f>
        <v>0</v>
      </c>
      <c r="Q37" s="8">
        <f>SUMIFS('2020 Report Extract'!$J$2:$J$1009,'2020 Report Extract'!$C$2:$C$1009,$A37)</f>
        <v>0</v>
      </c>
      <c r="R37" s="8">
        <f>SUMIFS('2020 Report Extract'!$F$2:$F$1009,'2020 Report Extract'!$C$2:$C$1009,$A37)</f>
        <v>0</v>
      </c>
      <c r="S37" s="8">
        <f t="shared" si="0"/>
        <v>0</v>
      </c>
    </row>
    <row r="38" spans="1:19" x14ac:dyDescent="0.25">
      <c r="A38">
        <v>75</v>
      </c>
      <c r="B38" t="str">
        <f>INDEX('2020 Report Extract'!$D$2:$D$1009,MATCH('2020 Disclosure'!$A38,'2020 Report Extract'!$C$2:$C$1009,0))</f>
        <v>Orcas Power &amp; Light Coop</v>
      </c>
      <c r="C38" s="8">
        <f>SUMIFS('2020 Report Extract'!$M$2:$M$1009,'2020 Report Extract'!$C$2:$C$1009,$A38,'2020 Report Extract'!$E$2:$E$1009,C$1)</f>
        <v>0</v>
      </c>
      <c r="D38" s="8">
        <f>SUMIFS('2020 Report Extract'!$M$2:$M$1009,'2020 Report Extract'!$C$2:$C$1009,$A38,'2020 Report Extract'!$E$2:$E$1009,D$1)</f>
        <v>0</v>
      </c>
      <c r="E38" s="8">
        <f>SUMIFS('2020 Report Extract'!$M$2:$M$1009,'2020 Report Extract'!$C$2:$C$1009,$A38,'2020 Report Extract'!$E$2:$E$1009,E$1)</f>
        <v>0</v>
      </c>
      <c r="F38" s="8">
        <f>SUMIFS('2020 Report Extract'!$M$2:$M$1009,'2020 Report Extract'!$C$2:$C$1009,$A38,'2020 Report Extract'!$E$2:$E$1009,F$1)</f>
        <v>0</v>
      </c>
      <c r="G38" s="8">
        <f>SUMIFS('2020 Report Extract'!$M$2:$M$1009,'2020 Report Extract'!$C$2:$C$1009,$A38,'2020 Report Extract'!$E$2:$E$1009,G$1)</f>
        <v>0</v>
      </c>
      <c r="H38" s="8">
        <f>SUMIFS('2020 Report Extract'!$M$2:$M$1009,'2020 Report Extract'!$C$2:$C$1009,$A38,'2020 Report Extract'!$E$2:$E$1009,H$1)</f>
        <v>0</v>
      </c>
      <c r="I38" s="8">
        <f>SUMIFS('2020 Report Extract'!$M$2:$M$1009,'2020 Report Extract'!$C$2:$C$1009,$A38,'2020 Report Extract'!$E$2:$E$1009,I$1)</f>
        <v>0</v>
      </c>
      <c r="J38" s="8">
        <f>SUMIFS('2020 Report Extract'!$M$2:$M$1009,'2020 Report Extract'!$C$2:$C$1009,$A38,'2020 Report Extract'!$E$2:$E$1009,J$1)</f>
        <v>0</v>
      </c>
      <c r="K38" s="8">
        <f>SUMIFS('2020 Report Extract'!$M$2:$M$1009,'2020 Report Extract'!$C$2:$C$1009,$A38,'2020 Report Extract'!$E$2:$E$1009,K$1)</f>
        <v>0</v>
      </c>
      <c r="L38" s="8">
        <f>SUMIFS('2020 Report Extract'!$M$2:$M$1009,'2020 Report Extract'!$C$2:$C$1009,$A38,'2020 Report Extract'!$E$2:$E$1009,L$1)</f>
        <v>0</v>
      </c>
      <c r="M38" s="8">
        <f>SUMIFS('2020 Report Extract'!$M$2:$M$1009,'2020 Report Extract'!$C$2:$C$1009,$A38,'2020 Report Extract'!$E$2:$E$1009,M$1)</f>
        <v>0</v>
      </c>
      <c r="N38" s="8">
        <f>SUMIFS('2020 Report Extract'!$M$2:$M$1009,'2020 Report Extract'!$C$2:$C$1009,$A38,'2020 Report Extract'!$E$2:$E$1009,N$1)</f>
        <v>0</v>
      </c>
      <c r="O38" s="8">
        <f>SUMIFS('2020 Report Extract'!$M$2:$M$1009,'2020 Report Extract'!$C$2:$C$1009,$A38,'2020 Report Extract'!$E$2:$E$1009,O$1)</f>
        <v>0</v>
      </c>
      <c r="P38" s="8">
        <f>SUMIFS('2020 Report Extract'!$M$2:$M$1009,'2020 Report Extract'!$C$2:$C$1009,$A38,'2020 Report Extract'!$E$2:$E$1009,P$1)</f>
        <v>0</v>
      </c>
      <c r="Q38" s="8">
        <f>SUMIFS('2020 Report Extract'!$J$2:$J$1009,'2020 Report Extract'!$C$2:$C$1009,$A38)</f>
        <v>0</v>
      </c>
      <c r="R38" s="8">
        <f>SUMIFS('2020 Report Extract'!$F$2:$F$1009,'2020 Report Extract'!$C$2:$C$1009,$A38)</f>
        <v>0</v>
      </c>
      <c r="S38" s="8">
        <f t="shared" si="0"/>
        <v>0</v>
      </c>
    </row>
    <row r="39" spans="1:19" x14ac:dyDescent="0.25">
      <c r="A39">
        <v>76</v>
      </c>
      <c r="B39" t="str">
        <f>INDEX('2020 Report Extract'!$D$2:$D$1009,MATCH('2020 Disclosure'!$A39,'2020 Report Extract'!$C$2:$C$1009,0))</f>
        <v>Pacific County PUD #2</v>
      </c>
      <c r="C39" s="8">
        <f>SUMIFS('2020 Report Extract'!$M$2:$M$1009,'2020 Report Extract'!$C$2:$C$1009,$A39,'2020 Report Extract'!$E$2:$E$1009,C$1)</f>
        <v>0</v>
      </c>
      <c r="D39" s="8">
        <f>SUMIFS('2020 Report Extract'!$M$2:$M$1009,'2020 Report Extract'!$C$2:$C$1009,$A39,'2020 Report Extract'!$E$2:$E$1009,D$1)</f>
        <v>0</v>
      </c>
      <c r="E39" s="8">
        <f>SUMIFS('2020 Report Extract'!$M$2:$M$1009,'2020 Report Extract'!$C$2:$C$1009,$A39,'2020 Report Extract'!$E$2:$E$1009,E$1)</f>
        <v>0</v>
      </c>
      <c r="F39" s="8">
        <f>SUMIFS('2020 Report Extract'!$M$2:$M$1009,'2020 Report Extract'!$C$2:$C$1009,$A39,'2020 Report Extract'!$E$2:$E$1009,F$1)</f>
        <v>0</v>
      </c>
      <c r="G39" s="8">
        <f>SUMIFS('2020 Report Extract'!$M$2:$M$1009,'2020 Report Extract'!$C$2:$C$1009,$A39,'2020 Report Extract'!$E$2:$E$1009,G$1)</f>
        <v>249175</v>
      </c>
      <c r="H39" s="8">
        <f>SUMIFS('2020 Report Extract'!$M$2:$M$1009,'2020 Report Extract'!$C$2:$C$1009,$A39,'2020 Report Extract'!$E$2:$E$1009,H$1)</f>
        <v>0</v>
      </c>
      <c r="I39" s="8">
        <f>SUMIFS('2020 Report Extract'!$M$2:$M$1009,'2020 Report Extract'!$C$2:$C$1009,$A39,'2020 Report Extract'!$E$2:$E$1009,I$1)</f>
        <v>32135</v>
      </c>
      <c r="J39" s="8">
        <f>SUMIFS('2020 Report Extract'!$M$2:$M$1009,'2020 Report Extract'!$C$2:$C$1009,$A39,'2020 Report Extract'!$E$2:$E$1009,J$1)</f>
        <v>0</v>
      </c>
      <c r="K39" s="8">
        <f>SUMIFS('2020 Report Extract'!$M$2:$M$1009,'2020 Report Extract'!$C$2:$C$1009,$A39,'2020 Report Extract'!$E$2:$E$1009,K$1)</f>
        <v>0</v>
      </c>
      <c r="L39" s="8">
        <f>SUMIFS('2020 Report Extract'!$M$2:$M$1009,'2020 Report Extract'!$C$2:$C$1009,$A39,'2020 Report Extract'!$E$2:$E$1009,L$1)</f>
        <v>0</v>
      </c>
      <c r="M39" s="8">
        <f>SUMIFS('2020 Report Extract'!$M$2:$M$1009,'2020 Report Extract'!$C$2:$C$1009,$A39,'2020 Report Extract'!$E$2:$E$1009,M$1)</f>
        <v>0</v>
      </c>
      <c r="N39" s="8">
        <f>SUMIFS('2020 Report Extract'!$M$2:$M$1009,'2020 Report Extract'!$C$2:$C$1009,$A39,'2020 Report Extract'!$E$2:$E$1009,N$1)</f>
        <v>0</v>
      </c>
      <c r="O39" s="8">
        <f>SUMIFS('2020 Report Extract'!$M$2:$M$1009,'2020 Report Extract'!$C$2:$C$1009,$A39,'2020 Report Extract'!$E$2:$E$1009,O$1)</f>
        <v>0</v>
      </c>
      <c r="P39" s="8">
        <f>SUMIFS('2020 Report Extract'!$M$2:$M$1009,'2020 Report Extract'!$C$2:$C$1009,$A39,'2020 Report Extract'!$E$2:$E$1009,P$1)</f>
        <v>0</v>
      </c>
      <c r="Q39" s="8">
        <f>SUMIFS('2020 Report Extract'!$J$2:$J$1009,'2020 Report Extract'!$C$2:$C$1009,$A39)</f>
        <v>15961</v>
      </c>
      <c r="R39" s="8">
        <f>SUMIFS('2020 Report Extract'!$F$2:$F$1009,'2020 Report Extract'!$C$2:$C$1009,$A39)</f>
        <v>12923</v>
      </c>
      <c r="S39" s="8">
        <f t="shared" si="0"/>
        <v>310194</v>
      </c>
    </row>
    <row r="40" spans="1:19" x14ac:dyDescent="0.25">
      <c r="A40">
        <v>81</v>
      </c>
      <c r="B40" t="str">
        <f>INDEX('2020 Report Extract'!$D$2:$D$1009,MATCH('2020 Disclosure'!$A40,'2020 Report Extract'!$C$2:$C$1009,0))</f>
        <v>Parkland Light &amp; Water</v>
      </c>
      <c r="C40" s="8">
        <f>SUMIFS('2020 Report Extract'!$M$2:$M$1009,'2020 Report Extract'!$C$2:$C$1009,$A40,'2020 Report Extract'!$E$2:$E$1009,C$1)</f>
        <v>0</v>
      </c>
      <c r="D40" s="8">
        <f>SUMIFS('2020 Report Extract'!$M$2:$M$1009,'2020 Report Extract'!$C$2:$C$1009,$A40,'2020 Report Extract'!$E$2:$E$1009,D$1)</f>
        <v>0</v>
      </c>
      <c r="E40" s="8">
        <f>SUMIFS('2020 Report Extract'!$M$2:$M$1009,'2020 Report Extract'!$C$2:$C$1009,$A40,'2020 Report Extract'!$E$2:$E$1009,E$1)</f>
        <v>0</v>
      </c>
      <c r="F40" s="8">
        <f>SUMIFS('2020 Report Extract'!$M$2:$M$1009,'2020 Report Extract'!$C$2:$C$1009,$A40,'2020 Report Extract'!$E$2:$E$1009,F$1)</f>
        <v>0</v>
      </c>
      <c r="G40" s="8">
        <f>SUMIFS('2020 Report Extract'!$M$2:$M$1009,'2020 Report Extract'!$C$2:$C$1009,$A40,'2020 Report Extract'!$E$2:$E$1009,G$1)</f>
        <v>97640</v>
      </c>
      <c r="H40" s="8">
        <f>SUMIFS('2020 Report Extract'!$M$2:$M$1009,'2020 Report Extract'!$C$2:$C$1009,$A40,'2020 Report Extract'!$E$2:$E$1009,H$1)</f>
        <v>0</v>
      </c>
      <c r="I40" s="8">
        <f>SUMIFS('2020 Report Extract'!$M$2:$M$1009,'2020 Report Extract'!$C$2:$C$1009,$A40,'2020 Report Extract'!$E$2:$E$1009,I$1)</f>
        <v>12592</v>
      </c>
      <c r="J40" s="8">
        <f>SUMIFS('2020 Report Extract'!$M$2:$M$1009,'2020 Report Extract'!$C$2:$C$1009,$A40,'2020 Report Extract'!$E$2:$E$1009,J$1)</f>
        <v>0</v>
      </c>
      <c r="K40" s="8">
        <f>SUMIFS('2020 Report Extract'!$M$2:$M$1009,'2020 Report Extract'!$C$2:$C$1009,$A40,'2020 Report Extract'!$E$2:$E$1009,K$1)</f>
        <v>0</v>
      </c>
      <c r="L40" s="8">
        <f>SUMIFS('2020 Report Extract'!$M$2:$M$1009,'2020 Report Extract'!$C$2:$C$1009,$A40,'2020 Report Extract'!$E$2:$E$1009,L$1)</f>
        <v>0</v>
      </c>
      <c r="M40" s="8">
        <f>SUMIFS('2020 Report Extract'!$M$2:$M$1009,'2020 Report Extract'!$C$2:$C$1009,$A40,'2020 Report Extract'!$E$2:$E$1009,M$1)</f>
        <v>0</v>
      </c>
      <c r="N40" s="8">
        <f>SUMIFS('2020 Report Extract'!$M$2:$M$1009,'2020 Report Extract'!$C$2:$C$1009,$A40,'2020 Report Extract'!$E$2:$E$1009,N$1)</f>
        <v>0</v>
      </c>
      <c r="O40" s="8">
        <f>SUMIFS('2020 Report Extract'!$M$2:$M$1009,'2020 Report Extract'!$C$2:$C$1009,$A40,'2020 Report Extract'!$E$2:$E$1009,O$1)</f>
        <v>0</v>
      </c>
      <c r="P40" s="8">
        <f>SUMIFS('2020 Report Extract'!$M$2:$M$1009,'2020 Report Extract'!$C$2:$C$1009,$A40,'2020 Report Extract'!$E$2:$E$1009,P$1)</f>
        <v>0</v>
      </c>
      <c r="Q40" s="8">
        <f>SUMIFS('2020 Report Extract'!$J$2:$J$1009,'2020 Report Extract'!$C$2:$C$1009,$A40)</f>
        <v>0</v>
      </c>
      <c r="R40" s="8">
        <f>SUMIFS('2020 Report Extract'!$F$2:$F$1009,'2020 Report Extract'!$C$2:$C$1009,$A40)</f>
        <v>5064</v>
      </c>
      <c r="S40" s="8">
        <f t="shared" si="0"/>
        <v>115296</v>
      </c>
    </row>
    <row r="41" spans="1:19" x14ac:dyDescent="0.25">
      <c r="A41">
        <v>82</v>
      </c>
      <c r="B41" t="str">
        <f>INDEX('2020 Report Extract'!$D$2:$D$1009,MATCH('2020 Disclosure'!$A41,'2020 Report Extract'!$C$2:$C$1009,0))</f>
        <v>Grant County PUD #2</v>
      </c>
      <c r="C41" s="8">
        <f>SUMIFS('2020 Report Extract'!$M$2:$M$1009,'2020 Report Extract'!$C$2:$C$1009,$A41,'2020 Report Extract'!$E$2:$E$1009,C$1)</f>
        <v>0</v>
      </c>
      <c r="D41" s="8">
        <f>SUMIFS('2020 Report Extract'!$M$2:$M$1009,'2020 Report Extract'!$C$2:$C$1009,$A41,'2020 Report Extract'!$E$2:$E$1009,D$1)</f>
        <v>0</v>
      </c>
      <c r="E41" s="8">
        <f>SUMIFS('2020 Report Extract'!$M$2:$M$1009,'2020 Report Extract'!$C$2:$C$1009,$A41,'2020 Report Extract'!$E$2:$E$1009,E$1)</f>
        <v>0</v>
      </c>
      <c r="F41" s="8">
        <f>SUMIFS('2020 Report Extract'!$M$2:$M$1009,'2020 Report Extract'!$C$2:$C$1009,$A41,'2020 Report Extract'!$E$2:$E$1009,F$1)</f>
        <v>0</v>
      </c>
      <c r="G41" s="8">
        <f>SUMIFS('2020 Report Extract'!$M$2:$M$1009,'2020 Report Extract'!$C$2:$C$1009,$A41,'2020 Report Extract'!$E$2:$E$1009,G$1)</f>
        <v>1172023</v>
      </c>
      <c r="H41" s="8">
        <f>SUMIFS('2020 Report Extract'!$M$2:$M$1009,'2020 Report Extract'!$C$2:$C$1009,$A41,'2020 Report Extract'!$E$2:$E$1009,H$1)</f>
        <v>0</v>
      </c>
      <c r="I41" s="8">
        <f>SUMIFS('2020 Report Extract'!$M$2:$M$1009,'2020 Report Extract'!$C$2:$C$1009,$A41,'2020 Report Extract'!$E$2:$E$1009,I$1)</f>
        <v>5371</v>
      </c>
      <c r="J41" s="8">
        <f>SUMIFS('2020 Report Extract'!$M$2:$M$1009,'2020 Report Extract'!$C$2:$C$1009,$A41,'2020 Report Extract'!$E$2:$E$1009,J$1)</f>
        <v>0</v>
      </c>
      <c r="K41" s="8">
        <f>SUMIFS('2020 Report Extract'!$M$2:$M$1009,'2020 Report Extract'!$C$2:$C$1009,$A41,'2020 Report Extract'!$E$2:$E$1009,K$1)</f>
        <v>0</v>
      </c>
      <c r="L41" s="8">
        <f>SUMIFS('2020 Report Extract'!$M$2:$M$1009,'2020 Report Extract'!$C$2:$C$1009,$A41,'2020 Report Extract'!$E$2:$E$1009,L$1)</f>
        <v>0</v>
      </c>
      <c r="M41" s="8">
        <f>SUMIFS('2020 Report Extract'!$M$2:$M$1009,'2020 Report Extract'!$C$2:$C$1009,$A41,'2020 Report Extract'!$E$2:$E$1009,M$1)</f>
        <v>0</v>
      </c>
      <c r="N41" s="8">
        <f>SUMIFS('2020 Report Extract'!$M$2:$M$1009,'2020 Report Extract'!$C$2:$C$1009,$A41,'2020 Report Extract'!$E$2:$E$1009,N$1)</f>
        <v>0</v>
      </c>
      <c r="O41" s="8">
        <f>SUMIFS('2020 Report Extract'!$M$2:$M$1009,'2020 Report Extract'!$C$2:$C$1009,$A41,'2020 Report Extract'!$E$2:$E$1009,O$1)</f>
        <v>0</v>
      </c>
      <c r="P41" s="8">
        <f>SUMIFS('2020 Report Extract'!$M$2:$M$1009,'2020 Report Extract'!$C$2:$C$1009,$A41,'2020 Report Extract'!$E$2:$E$1009,P$1)</f>
        <v>33610</v>
      </c>
      <c r="Q41" s="8">
        <f>SUMIFS('2020 Report Extract'!$J$2:$J$1009,'2020 Report Extract'!$C$2:$C$1009,$A41)</f>
        <v>4013898</v>
      </c>
      <c r="R41" s="8">
        <f>SUMIFS('2020 Report Extract'!$F$2:$F$1009,'2020 Report Extract'!$C$2:$C$1009,$A41)</f>
        <v>2160</v>
      </c>
      <c r="S41" s="8">
        <f t="shared" si="0"/>
        <v>5227062</v>
      </c>
    </row>
    <row r="42" spans="1:19" x14ac:dyDescent="0.25">
      <c r="A42">
        <v>83</v>
      </c>
      <c r="B42" t="str">
        <f>INDEX('2020 Report Extract'!$D$2:$D$1009,MATCH('2020 Disclosure'!$A42,'2020 Report Extract'!$C$2:$C$1009,0))</f>
        <v>Pend Oreille County PUD #1</v>
      </c>
      <c r="C42" s="8">
        <f>SUMIFS('2020 Report Extract'!$M$2:$M$1009,'2020 Report Extract'!$C$2:$C$1009,$A42,'2020 Report Extract'!$E$2:$E$1009,C$1)</f>
        <v>0</v>
      </c>
      <c r="D42" s="8">
        <f>SUMIFS('2020 Report Extract'!$M$2:$M$1009,'2020 Report Extract'!$C$2:$C$1009,$A42,'2020 Report Extract'!$E$2:$E$1009,D$1)</f>
        <v>0</v>
      </c>
      <c r="E42" s="8">
        <f>SUMIFS('2020 Report Extract'!$M$2:$M$1009,'2020 Report Extract'!$C$2:$C$1009,$A42,'2020 Report Extract'!$E$2:$E$1009,E$1)</f>
        <v>0</v>
      </c>
      <c r="F42" s="8">
        <f>SUMIFS('2020 Report Extract'!$M$2:$M$1009,'2020 Report Extract'!$C$2:$C$1009,$A42,'2020 Report Extract'!$E$2:$E$1009,F$1)</f>
        <v>0</v>
      </c>
      <c r="G42" s="8">
        <f>SUMIFS('2020 Report Extract'!$M$2:$M$1009,'2020 Report Extract'!$C$2:$C$1009,$A42,'2020 Report Extract'!$E$2:$E$1009,G$1)</f>
        <v>892365</v>
      </c>
      <c r="H42" s="8">
        <f>SUMIFS('2020 Report Extract'!$M$2:$M$1009,'2020 Report Extract'!$C$2:$C$1009,$A42,'2020 Report Extract'!$E$2:$E$1009,H$1)</f>
        <v>0</v>
      </c>
      <c r="I42" s="8">
        <f>SUMIFS('2020 Report Extract'!$M$2:$M$1009,'2020 Report Extract'!$C$2:$C$1009,$A42,'2020 Report Extract'!$E$2:$E$1009,I$1)</f>
        <v>13920</v>
      </c>
      <c r="J42" s="8">
        <f>SUMIFS('2020 Report Extract'!$M$2:$M$1009,'2020 Report Extract'!$C$2:$C$1009,$A42,'2020 Report Extract'!$E$2:$E$1009,J$1)</f>
        <v>0</v>
      </c>
      <c r="K42" s="8">
        <f>SUMIFS('2020 Report Extract'!$M$2:$M$1009,'2020 Report Extract'!$C$2:$C$1009,$A42,'2020 Report Extract'!$E$2:$E$1009,K$1)</f>
        <v>0</v>
      </c>
      <c r="L42" s="8">
        <f>SUMIFS('2020 Report Extract'!$M$2:$M$1009,'2020 Report Extract'!$C$2:$C$1009,$A42,'2020 Report Extract'!$E$2:$E$1009,L$1)</f>
        <v>0</v>
      </c>
      <c r="M42" s="8">
        <f>SUMIFS('2020 Report Extract'!$M$2:$M$1009,'2020 Report Extract'!$C$2:$C$1009,$A42,'2020 Report Extract'!$E$2:$E$1009,M$1)</f>
        <v>0</v>
      </c>
      <c r="N42" s="8">
        <f>SUMIFS('2020 Report Extract'!$M$2:$M$1009,'2020 Report Extract'!$C$2:$C$1009,$A42,'2020 Report Extract'!$E$2:$E$1009,N$1)</f>
        <v>0</v>
      </c>
      <c r="O42" s="8">
        <f>SUMIFS('2020 Report Extract'!$M$2:$M$1009,'2020 Report Extract'!$C$2:$C$1009,$A42,'2020 Report Extract'!$E$2:$E$1009,O$1)</f>
        <v>0</v>
      </c>
      <c r="P42" s="8">
        <f>SUMIFS('2020 Report Extract'!$M$2:$M$1009,'2020 Report Extract'!$C$2:$C$1009,$A42,'2020 Report Extract'!$E$2:$E$1009,P$1)</f>
        <v>0</v>
      </c>
      <c r="Q42" s="8">
        <f>SUMIFS('2020 Report Extract'!$J$2:$J$1009,'2020 Report Extract'!$C$2:$C$1009,$A42)</f>
        <v>68676</v>
      </c>
      <c r="R42" s="8">
        <f>SUMIFS('2020 Report Extract'!$F$2:$F$1009,'2020 Report Extract'!$C$2:$C$1009,$A42)</f>
        <v>5599</v>
      </c>
      <c r="S42" s="8">
        <f t="shared" si="0"/>
        <v>980560</v>
      </c>
    </row>
    <row r="43" spans="1:19" x14ac:dyDescent="0.25">
      <c r="A43">
        <v>84</v>
      </c>
      <c r="B43" t="str">
        <f>INDEX('2020 Report Extract'!$D$2:$D$1009,MATCH('2020 Disclosure'!$A43,'2020 Report Extract'!$C$2:$C$1009,0))</f>
        <v>Peninsula Light</v>
      </c>
      <c r="C43" s="8">
        <f>SUMIFS('2020 Report Extract'!$M$2:$M$1009,'2020 Report Extract'!$C$2:$C$1009,$A43,'2020 Report Extract'!$E$2:$E$1009,C$1)</f>
        <v>0</v>
      </c>
      <c r="D43" s="8">
        <f>SUMIFS('2020 Report Extract'!$M$2:$M$1009,'2020 Report Extract'!$C$2:$C$1009,$A43,'2020 Report Extract'!$E$2:$E$1009,D$1)</f>
        <v>0</v>
      </c>
      <c r="E43" s="8">
        <f>SUMIFS('2020 Report Extract'!$M$2:$M$1009,'2020 Report Extract'!$C$2:$C$1009,$A43,'2020 Report Extract'!$E$2:$E$1009,E$1)</f>
        <v>0</v>
      </c>
      <c r="F43" s="8">
        <f>SUMIFS('2020 Report Extract'!$M$2:$M$1009,'2020 Report Extract'!$C$2:$C$1009,$A43,'2020 Report Extract'!$E$2:$E$1009,F$1)</f>
        <v>0</v>
      </c>
      <c r="G43" s="8">
        <f>SUMIFS('2020 Report Extract'!$M$2:$M$1009,'2020 Report Extract'!$C$2:$C$1009,$A43,'2020 Report Extract'!$E$2:$E$1009,G$1)</f>
        <v>519161</v>
      </c>
      <c r="H43" s="8">
        <f>SUMIFS('2020 Report Extract'!$M$2:$M$1009,'2020 Report Extract'!$C$2:$C$1009,$A43,'2020 Report Extract'!$E$2:$E$1009,H$1)</f>
        <v>0</v>
      </c>
      <c r="I43" s="8">
        <f>SUMIFS('2020 Report Extract'!$M$2:$M$1009,'2020 Report Extract'!$C$2:$C$1009,$A43,'2020 Report Extract'!$E$2:$E$1009,I$1)</f>
        <v>66953</v>
      </c>
      <c r="J43" s="8">
        <f>SUMIFS('2020 Report Extract'!$M$2:$M$1009,'2020 Report Extract'!$C$2:$C$1009,$A43,'2020 Report Extract'!$E$2:$E$1009,J$1)</f>
        <v>0</v>
      </c>
      <c r="K43" s="8">
        <f>SUMIFS('2020 Report Extract'!$M$2:$M$1009,'2020 Report Extract'!$C$2:$C$1009,$A43,'2020 Report Extract'!$E$2:$E$1009,K$1)</f>
        <v>0</v>
      </c>
      <c r="L43" s="8">
        <f>SUMIFS('2020 Report Extract'!$M$2:$M$1009,'2020 Report Extract'!$C$2:$C$1009,$A43,'2020 Report Extract'!$E$2:$E$1009,L$1)</f>
        <v>0</v>
      </c>
      <c r="M43" s="8">
        <f>SUMIFS('2020 Report Extract'!$M$2:$M$1009,'2020 Report Extract'!$C$2:$C$1009,$A43,'2020 Report Extract'!$E$2:$E$1009,M$1)</f>
        <v>0</v>
      </c>
      <c r="N43" s="8">
        <f>SUMIFS('2020 Report Extract'!$M$2:$M$1009,'2020 Report Extract'!$C$2:$C$1009,$A43,'2020 Report Extract'!$E$2:$E$1009,N$1)</f>
        <v>0</v>
      </c>
      <c r="O43" s="8">
        <f>SUMIFS('2020 Report Extract'!$M$2:$M$1009,'2020 Report Extract'!$C$2:$C$1009,$A43,'2020 Report Extract'!$E$2:$E$1009,O$1)</f>
        <v>0</v>
      </c>
      <c r="P43" s="8">
        <f>SUMIFS('2020 Report Extract'!$M$2:$M$1009,'2020 Report Extract'!$C$2:$C$1009,$A43,'2020 Report Extract'!$E$2:$E$1009,P$1)</f>
        <v>77722</v>
      </c>
      <c r="Q43" s="8">
        <f>SUMIFS('2020 Report Extract'!$J$2:$J$1009,'2020 Report Extract'!$C$2:$C$1009,$A43)</f>
        <v>0</v>
      </c>
      <c r="R43" s="8">
        <f>SUMIFS('2020 Report Extract'!$F$2:$F$1009,'2020 Report Extract'!$C$2:$C$1009,$A43)</f>
        <v>26925</v>
      </c>
      <c r="S43" s="8">
        <f t="shared" si="0"/>
        <v>690761</v>
      </c>
    </row>
    <row r="44" spans="1:19" x14ac:dyDescent="0.25">
      <c r="A44">
        <v>85</v>
      </c>
      <c r="B44" t="str">
        <f>INDEX('2020 Report Extract'!$D$2:$D$1009,MATCH('2020 Disclosure'!$A44,'2020 Report Extract'!$C$2:$C$1009,0))</f>
        <v>Asotin County PUD #1</v>
      </c>
      <c r="C44" s="8">
        <f>SUMIFS('2020 Report Extract'!$M$2:$M$1009,'2020 Report Extract'!$C$2:$C$1009,$A44,'2020 Report Extract'!$E$2:$E$1009,C$1)</f>
        <v>0</v>
      </c>
      <c r="D44" s="8">
        <f>SUMIFS('2020 Report Extract'!$M$2:$M$1009,'2020 Report Extract'!$C$2:$C$1009,$A44,'2020 Report Extract'!$E$2:$E$1009,D$1)</f>
        <v>0</v>
      </c>
      <c r="E44" s="8">
        <f>SUMIFS('2020 Report Extract'!$M$2:$M$1009,'2020 Report Extract'!$C$2:$C$1009,$A44,'2020 Report Extract'!$E$2:$E$1009,E$1)</f>
        <v>0</v>
      </c>
      <c r="F44" s="8">
        <f>SUMIFS('2020 Report Extract'!$M$2:$M$1009,'2020 Report Extract'!$C$2:$C$1009,$A44,'2020 Report Extract'!$E$2:$E$1009,F$1)</f>
        <v>0</v>
      </c>
      <c r="G44" s="8">
        <f>SUMIFS('2020 Report Extract'!$M$2:$M$1009,'2020 Report Extract'!$C$2:$C$1009,$A44,'2020 Report Extract'!$E$2:$E$1009,G$1)</f>
        <v>3822</v>
      </c>
      <c r="H44" s="8">
        <f>SUMIFS('2020 Report Extract'!$M$2:$M$1009,'2020 Report Extract'!$C$2:$C$1009,$A44,'2020 Report Extract'!$E$2:$E$1009,H$1)</f>
        <v>0</v>
      </c>
      <c r="I44" s="8">
        <f>SUMIFS('2020 Report Extract'!$M$2:$M$1009,'2020 Report Extract'!$C$2:$C$1009,$A44,'2020 Report Extract'!$E$2:$E$1009,I$1)</f>
        <v>493</v>
      </c>
      <c r="J44" s="8">
        <f>SUMIFS('2020 Report Extract'!$M$2:$M$1009,'2020 Report Extract'!$C$2:$C$1009,$A44,'2020 Report Extract'!$E$2:$E$1009,J$1)</f>
        <v>0</v>
      </c>
      <c r="K44" s="8">
        <f>SUMIFS('2020 Report Extract'!$M$2:$M$1009,'2020 Report Extract'!$C$2:$C$1009,$A44,'2020 Report Extract'!$E$2:$E$1009,K$1)</f>
        <v>0</v>
      </c>
      <c r="L44" s="8">
        <f>SUMIFS('2020 Report Extract'!$M$2:$M$1009,'2020 Report Extract'!$C$2:$C$1009,$A44,'2020 Report Extract'!$E$2:$E$1009,L$1)</f>
        <v>0</v>
      </c>
      <c r="M44" s="8">
        <f>SUMIFS('2020 Report Extract'!$M$2:$M$1009,'2020 Report Extract'!$C$2:$C$1009,$A44,'2020 Report Extract'!$E$2:$E$1009,M$1)</f>
        <v>0</v>
      </c>
      <c r="N44" s="8">
        <f>SUMIFS('2020 Report Extract'!$M$2:$M$1009,'2020 Report Extract'!$C$2:$C$1009,$A44,'2020 Report Extract'!$E$2:$E$1009,N$1)</f>
        <v>0</v>
      </c>
      <c r="O44" s="8">
        <f>SUMIFS('2020 Report Extract'!$M$2:$M$1009,'2020 Report Extract'!$C$2:$C$1009,$A44,'2020 Report Extract'!$E$2:$E$1009,O$1)</f>
        <v>0</v>
      </c>
      <c r="P44" s="8">
        <f>SUMIFS('2020 Report Extract'!$M$2:$M$1009,'2020 Report Extract'!$C$2:$C$1009,$A44,'2020 Report Extract'!$E$2:$E$1009,P$1)</f>
        <v>0</v>
      </c>
      <c r="Q44" s="8">
        <f>SUMIFS('2020 Report Extract'!$J$2:$J$1009,'2020 Report Extract'!$C$2:$C$1009,$A44)</f>
        <v>0</v>
      </c>
      <c r="R44" s="8">
        <f>SUMIFS('2020 Report Extract'!$F$2:$F$1009,'2020 Report Extract'!$C$2:$C$1009,$A44)</f>
        <v>197</v>
      </c>
      <c r="S44" s="8">
        <f t="shared" si="0"/>
        <v>4512</v>
      </c>
    </row>
    <row r="45" spans="1:19" x14ac:dyDescent="0.25">
      <c r="A45">
        <v>86</v>
      </c>
      <c r="B45" t="str">
        <f>INDEX('2020 Report Extract'!$D$2:$D$1009,MATCH('2020 Disclosure'!$A45,'2020 Report Extract'!$C$2:$C$1009,0))</f>
        <v>Port Angeles Light Operations</v>
      </c>
      <c r="C45" s="8">
        <f>SUMIFS('2020 Report Extract'!$M$2:$M$1009,'2020 Report Extract'!$C$2:$C$1009,$A45,'2020 Report Extract'!$E$2:$E$1009,C$1)</f>
        <v>0</v>
      </c>
      <c r="D45" s="8">
        <f>SUMIFS('2020 Report Extract'!$M$2:$M$1009,'2020 Report Extract'!$C$2:$C$1009,$A45,'2020 Report Extract'!$E$2:$E$1009,D$1)</f>
        <v>0</v>
      </c>
      <c r="E45" s="8">
        <f>SUMIFS('2020 Report Extract'!$M$2:$M$1009,'2020 Report Extract'!$C$2:$C$1009,$A45,'2020 Report Extract'!$E$2:$E$1009,E$1)</f>
        <v>0</v>
      </c>
      <c r="F45" s="8">
        <f>SUMIFS('2020 Report Extract'!$M$2:$M$1009,'2020 Report Extract'!$C$2:$C$1009,$A45,'2020 Report Extract'!$E$2:$E$1009,F$1)</f>
        <v>0</v>
      </c>
      <c r="G45" s="8">
        <f>SUMIFS('2020 Report Extract'!$M$2:$M$1009,'2020 Report Extract'!$C$2:$C$1009,$A45,'2020 Report Extract'!$E$2:$E$1009,G$1)</f>
        <v>229534</v>
      </c>
      <c r="H45" s="8">
        <f>SUMIFS('2020 Report Extract'!$M$2:$M$1009,'2020 Report Extract'!$C$2:$C$1009,$A45,'2020 Report Extract'!$E$2:$E$1009,H$1)</f>
        <v>0</v>
      </c>
      <c r="I45" s="8">
        <f>SUMIFS('2020 Report Extract'!$M$2:$M$1009,'2020 Report Extract'!$C$2:$C$1009,$A45,'2020 Report Extract'!$E$2:$E$1009,I$1)</f>
        <v>29602</v>
      </c>
      <c r="J45" s="8">
        <f>SUMIFS('2020 Report Extract'!$M$2:$M$1009,'2020 Report Extract'!$C$2:$C$1009,$A45,'2020 Report Extract'!$E$2:$E$1009,J$1)</f>
        <v>0</v>
      </c>
      <c r="K45" s="8">
        <f>SUMIFS('2020 Report Extract'!$M$2:$M$1009,'2020 Report Extract'!$C$2:$C$1009,$A45,'2020 Report Extract'!$E$2:$E$1009,K$1)</f>
        <v>0</v>
      </c>
      <c r="L45" s="8">
        <f>SUMIFS('2020 Report Extract'!$M$2:$M$1009,'2020 Report Extract'!$C$2:$C$1009,$A45,'2020 Report Extract'!$E$2:$E$1009,L$1)</f>
        <v>0</v>
      </c>
      <c r="M45" s="8">
        <f>SUMIFS('2020 Report Extract'!$M$2:$M$1009,'2020 Report Extract'!$C$2:$C$1009,$A45,'2020 Report Extract'!$E$2:$E$1009,M$1)</f>
        <v>0</v>
      </c>
      <c r="N45" s="8">
        <f>SUMIFS('2020 Report Extract'!$M$2:$M$1009,'2020 Report Extract'!$C$2:$C$1009,$A45,'2020 Report Extract'!$E$2:$E$1009,N$1)</f>
        <v>0</v>
      </c>
      <c r="O45" s="8">
        <f>SUMIFS('2020 Report Extract'!$M$2:$M$1009,'2020 Report Extract'!$C$2:$C$1009,$A45,'2020 Report Extract'!$E$2:$E$1009,O$1)</f>
        <v>0</v>
      </c>
      <c r="P45" s="8">
        <f>SUMIFS('2020 Report Extract'!$M$2:$M$1009,'2020 Report Extract'!$C$2:$C$1009,$A45,'2020 Report Extract'!$E$2:$E$1009,P$1)</f>
        <v>0</v>
      </c>
      <c r="Q45" s="8">
        <f>SUMIFS('2020 Report Extract'!$J$2:$J$1009,'2020 Report Extract'!$C$2:$C$1009,$A45)</f>
        <v>0</v>
      </c>
      <c r="R45" s="8">
        <f>SUMIFS('2020 Report Extract'!$F$2:$F$1009,'2020 Report Extract'!$C$2:$C$1009,$A45)</f>
        <v>11903</v>
      </c>
      <c r="S45" s="8">
        <f t="shared" si="0"/>
        <v>271039</v>
      </c>
    </row>
    <row r="46" spans="1:19" x14ac:dyDescent="0.25">
      <c r="A46">
        <v>88</v>
      </c>
      <c r="B46" t="str">
        <f>INDEX('2020 Report Extract'!$D$2:$D$1009,MATCH('2020 Disclosure'!$A46,'2020 Report Extract'!$C$2:$C$1009,0))</f>
        <v>Wahkiakum County PUD #1</v>
      </c>
      <c r="C46" s="8">
        <f>SUMIFS('2020 Report Extract'!$M$2:$M$1009,'2020 Report Extract'!$C$2:$C$1009,$A46,'2020 Report Extract'!$E$2:$E$1009,C$1)</f>
        <v>0</v>
      </c>
      <c r="D46" s="8">
        <f>SUMIFS('2020 Report Extract'!$M$2:$M$1009,'2020 Report Extract'!$C$2:$C$1009,$A46,'2020 Report Extract'!$E$2:$E$1009,D$1)</f>
        <v>0</v>
      </c>
      <c r="E46" s="8">
        <f>SUMIFS('2020 Report Extract'!$M$2:$M$1009,'2020 Report Extract'!$C$2:$C$1009,$A46,'2020 Report Extract'!$E$2:$E$1009,E$1)</f>
        <v>0</v>
      </c>
      <c r="F46" s="8">
        <f>SUMIFS('2020 Report Extract'!$M$2:$M$1009,'2020 Report Extract'!$C$2:$C$1009,$A46,'2020 Report Extract'!$E$2:$E$1009,F$1)</f>
        <v>0</v>
      </c>
      <c r="G46" s="8">
        <f>SUMIFS('2020 Report Extract'!$M$2:$M$1009,'2020 Report Extract'!$C$2:$C$1009,$A46,'2020 Report Extract'!$E$2:$E$1009,G$1)</f>
        <v>37799</v>
      </c>
      <c r="H46" s="8">
        <f>SUMIFS('2020 Report Extract'!$M$2:$M$1009,'2020 Report Extract'!$C$2:$C$1009,$A46,'2020 Report Extract'!$E$2:$E$1009,H$1)</f>
        <v>0</v>
      </c>
      <c r="I46" s="8">
        <f>SUMIFS('2020 Report Extract'!$M$2:$M$1009,'2020 Report Extract'!$C$2:$C$1009,$A46,'2020 Report Extract'!$E$2:$E$1009,I$1)</f>
        <v>4875</v>
      </c>
      <c r="J46" s="8">
        <f>SUMIFS('2020 Report Extract'!$M$2:$M$1009,'2020 Report Extract'!$C$2:$C$1009,$A46,'2020 Report Extract'!$E$2:$E$1009,J$1)</f>
        <v>0</v>
      </c>
      <c r="K46" s="8">
        <f>SUMIFS('2020 Report Extract'!$M$2:$M$1009,'2020 Report Extract'!$C$2:$C$1009,$A46,'2020 Report Extract'!$E$2:$E$1009,K$1)</f>
        <v>0</v>
      </c>
      <c r="L46" s="8">
        <f>SUMIFS('2020 Report Extract'!$M$2:$M$1009,'2020 Report Extract'!$C$2:$C$1009,$A46,'2020 Report Extract'!$E$2:$E$1009,L$1)</f>
        <v>0</v>
      </c>
      <c r="M46" s="8">
        <f>SUMIFS('2020 Report Extract'!$M$2:$M$1009,'2020 Report Extract'!$C$2:$C$1009,$A46,'2020 Report Extract'!$E$2:$E$1009,M$1)</f>
        <v>0</v>
      </c>
      <c r="N46" s="8">
        <f>SUMIFS('2020 Report Extract'!$M$2:$M$1009,'2020 Report Extract'!$C$2:$C$1009,$A46,'2020 Report Extract'!$E$2:$E$1009,N$1)</f>
        <v>0</v>
      </c>
      <c r="O46" s="8">
        <f>SUMIFS('2020 Report Extract'!$M$2:$M$1009,'2020 Report Extract'!$C$2:$C$1009,$A46,'2020 Report Extract'!$E$2:$E$1009,O$1)</f>
        <v>0</v>
      </c>
      <c r="P46" s="8">
        <f>SUMIFS('2020 Report Extract'!$M$2:$M$1009,'2020 Report Extract'!$C$2:$C$1009,$A46,'2020 Report Extract'!$E$2:$E$1009,P$1)</f>
        <v>0</v>
      </c>
      <c r="Q46" s="8">
        <f>SUMIFS('2020 Report Extract'!$J$2:$J$1009,'2020 Report Extract'!$C$2:$C$1009,$A46)</f>
        <v>0</v>
      </c>
      <c r="R46" s="8">
        <f>SUMIFS('2020 Report Extract'!$F$2:$F$1009,'2020 Report Extract'!$C$2:$C$1009,$A46)</f>
        <v>1961</v>
      </c>
      <c r="S46" s="8">
        <f t="shared" si="0"/>
        <v>44635</v>
      </c>
    </row>
    <row r="47" spans="1:19" x14ac:dyDescent="0.25">
      <c r="A47">
        <v>89</v>
      </c>
      <c r="B47" t="str">
        <f>INDEX('2020 Report Extract'!$D$2:$D$1009,MATCH('2020 Disclosure'!$A47,'2020 Report Extract'!$C$2:$C$1009,0))</f>
        <v>Mason County PUD #3</v>
      </c>
      <c r="C47" s="8">
        <f>SUMIFS('2020 Report Extract'!$M$2:$M$1009,'2020 Report Extract'!$C$2:$C$1009,$A47,'2020 Report Extract'!$E$2:$E$1009,C$1)</f>
        <v>0</v>
      </c>
      <c r="D47" s="8">
        <f>SUMIFS('2020 Report Extract'!$M$2:$M$1009,'2020 Report Extract'!$C$2:$C$1009,$A47,'2020 Report Extract'!$E$2:$E$1009,D$1)</f>
        <v>0</v>
      </c>
      <c r="E47" s="8">
        <f>SUMIFS('2020 Report Extract'!$M$2:$M$1009,'2020 Report Extract'!$C$2:$C$1009,$A47,'2020 Report Extract'!$E$2:$E$1009,E$1)</f>
        <v>0</v>
      </c>
      <c r="F47" s="8">
        <f>SUMIFS('2020 Report Extract'!$M$2:$M$1009,'2020 Report Extract'!$C$2:$C$1009,$A47,'2020 Report Extract'!$E$2:$E$1009,F$1)</f>
        <v>0</v>
      </c>
      <c r="G47" s="8">
        <f>SUMIFS('2020 Report Extract'!$M$2:$M$1009,'2020 Report Extract'!$C$2:$C$1009,$A47,'2020 Report Extract'!$E$2:$E$1009,G$1)</f>
        <v>573771</v>
      </c>
      <c r="H47" s="8">
        <f>SUMIFS('2020 Report Extract'!$M$2:$M$1009,'2020 Report Extract'!$C$2:$C$1009,$A47,'2020 Report Extract'!$E$2:$E$1009,H$1)</f>
        <v>0</v>
      </c>
      <c r="I47" s="8">
        <f>SUMIFS('2020 Report Extract'!$M$2:$M$1009,'2020 Report Extract'!$C$2:$C$1009,$A47,'2020 Report Extract'!$E$2:$E$1009,I$1)</f>
        <v>72761</v>
      </c>
      <c r="J47" s="8">
        <f>SUMIFS('2020 Report Extract'!$M$2:$M$1009,'2020 Report Extract'!$C$2:$C$1009,$A47,'2020 Report Extract'!$E$2:$E$1009,J$1)</f>
        <v>0</v>
      </c>
      <c r="K47" s="8">
        <f>SUMIFS('2020 Report Extract'!$M$2:$M$1009,'2020 Report Extract'!$C$2:$C$1009,$A47,'2020 Report Extract'!$E$2:$E$1009,K$1)</f>
        <v>0</v>
      </c>
      <c r="L47" s="8">
        <f>SUMIFS('2020 Report Extract'!$M$2:$M$1009,'2020 Report Extract'!$C$2:$C$1009,$A47,'2020 Report Extract'!$E$2:$E$1009,L$1)</f>
        <v>0</v>
      </c>
      <c r="M47" s="8">
        <f>SUMIFS('2020 Report Extract'!$M$2:$M$1009,'2020 Report Extract'!$C$2:$C$1009,$A47,'2020 Report Extract'!$E$2:$E$1009,M$1)</f>
        <v>210</v>
      </c>
      <c r="N47" s="8">
        <f>SUMIFS('2020 Report Extract'!$M$2:$M$1009,'2020 Report Extract'!$C$2:$C$1009,$A47,'2020 Report Extract'!$E$2:$E$1009,N$1)</f>
        <v>0</v>
      </c>
      <c r="O47" s="8">
        <f>SUMIFS('2020 Report Extract'!$M$2:$M$1009,'2020 Report Extract'!$C$2:$C$1009,$A47,'2020 Report Extract'!$E$2:$E$1009,O$1)</f>
        <v>0</v>
      </c>
      <c r="P47" s="8">
        <f>SUMIFS('2020 Report Extract'!$M$2:$M$1009,'2020 Report Extract'!$C$2:$C$1009,$A47,'2020 Report Extract'!$E$2:$E$1009,P$1)</f>
        <v>18628</v>
      </c>
      <c r="Q47" s="8">
        <f>SUMIFS('2020 Report Extract'!$J$2:$J$1009,'2020 Report Extract'!$C$2:$C$1009,$A47)</f>
        <v>0</v>
      </c>
      <c r="R47" s="8">
        <f>SUMIFS('2020 Report Extract'!$F$2:$F$1009,'2020 Report Extract'!$C$2:$C$1009,$A47)</f>
        <v>29262</v>
      </c>
      <c r="S47" s="8">
        <f t="shared" si="0"/>
        <v>694632</v>
      </c>
    </row>
    <row r="48" spans="1:19" x14ac:dyDescent="0.25">
      <c r="A48">
        <v>90</v>
      </c>
      <c r="B48" t="str">
        <f>INDEX('2020 Report Extract'!$D$2:$D$1009,MATCH('2020 Disclosure'!$A48,'2020 Report Extract'!$C$2:$C$1009,0))</f>
        <v>Puget Sound Energy</v>
      </c>
      <c r="C48" s="8">
        <f>SUMIFS('2020 Report Extract'!$M$2:$M$1009,'2020 Report Extract'!$C$2:$C$1009,$A48,'2020 Report Extract'!$E$2:$E$1009,C$1)</f>
        <v>19362</v>
      </c>
      <c r="D48" s="8">
        <f>SUMIFS('2020 Report Extract'!$M$2:$M$1009,'2020 Report Extract'!$C$2:$C$1009,$A48,'2020 Report Extract'!$E$2:$E$1009,D$1)</f>
        <v>2087</v>
      </c>
      <c r="E48" s="8">
        <f>SUMIFS('2020 Report Extract'!$M$2:$M$1009,'2020 Report Extract'!$C$2:$C$1009,$A48,'2020 Report Extract'!$E$2:$E$1009,E$1)</f>
        <v>4984651</v>
      </c>
      <c r="F48" s="8">
        <f>SUMIFS('2020 Report Extract'!$M$2:$M$1009,'2020 Report Extract'!$C$2:$C$1009,$A48,'2020 Report Extract'!$E$2:$E$1009,F$1)</f>
        <v>3500</v>
      </c>
      <c r="G48" s="8">
        <f>SUMIFS('2020 Report Extract'!$M$2:$M$1009,'2020 Report Extract'!$C$2:$C$1009,$A48,'2020 Report Extract'!$E$2:$E$1009,G$1)</f>
        <v>5234658</v>
      </c>
      <c r="H48" s="8">
        <f>SUMIFS('2020 Report Extract'!$M$2:$M$1009,'2020 Report Extract'!$C$2:$C$1009,$A48,'2020 Report Extract'!$E$2:$E$1009,H$1)</f>
        <v>5869992</v>
      </c>
      <c r="I48" s="8">
        <f>SUMIFS('2020 Report Extract'!$M$2:$M$1009,'2020 Report Extract'!$C$2:$C$1009,$A48,'2020 Report Extract'!$E$2:$E$1009,I$1)</f>
        <v>40693</v>
      </c>
      <c r="J48" s="8">
        <f>SUMIFS('2020 Report Extract'!$M$2:$M$1009,'2020 Report Extract'!$C$2:$C$1009,$A48,'2020 Report Extract'!$E$2:$E$1009,J$1)</f>
        <v>0</v>
      </c>
      <c r="K48" s="8">
        <f>SUMIFS('2020 Report Extract'!$M$2:$M$1009,'2020 Report Extract'!$C$2:$C$1009,$A48,'2020 Report Extract'!$E$2:$E$1009,K$1)</f>
        <v>0</v>
      </c>
      <c r="L48" s="8">
        <f>SUMIFS('2020 Report Extract'!$M$2:$M$1009,'2020 Report Extract'!$C$2:$C$1009,$A48,'2020 Report Extract'!$E$2:$E$1009,L$1)</f>
        <v>9430</v>
      </c>
      <c r="M48" s="8">
        <f>SUMIFS('2020 Report Extract'!$M$2:$M$1009,'2020 Report Extract'!$C$2:$C$1009,$A48,'2020 Report Extract'!$E$2:$E$1009,M$1)</f>
        <v>206950</v>
      </c>
      <c r="N48" s="8">
        <f>SUMIFS('2020 Report Extract'!$M$2:$M$1009,'2020 Report Extract'!$C$2:$C$1009,$A48,'2020 Report Extract'!$E$2:$E$1009,N$1)</f>
        <v>0</v>
      </c>
      <c r="O48" s="8">
        <f>SUMIFS('2020 Report Extract'!$M$2:$M$1009,'2020 Report Extract'!$C$2:$C$1009,$A48,'2020 Report Extract'!$E$2:$E$1009,O$1)</f>
        <v>0</v>
      </c>
      <c r="P48" s="8">
        <f>SUMIFS('2020 Report Extract'!$M$2:$M$1009,'2020 Report Extract'!$C$2:$C$1009,$A48,'2020 Report Extract'!$E$2:$E$1009,P$1)</f>
        <v>2282111</v>
      </c>
      <c r="Q48" s="8">
        <f>SUMIFS('2020 Report Extract'!$J$2:$J$1009,'2020 Report Extract'!$C$2:$C$1009,$A48)</f>
        <v>3037077</v>
      </c>
      <c r="R48" s="8">
        <f>SUMIFS('2020 Report Extract'!$F$2:$F$1009,'2020 Report Extract'!$C$2:$C$1009,$A48)</f>
        <v>16365</v>
      </c>
      <c r="S48" s="8">
        <f t="shared" si="0"/>
        <v>21706876</v>
      </c>
    </row>
    <row r="49" spans="1:19" x14ac:dyDescent="0.25">
      <c r="A49">
        <v>91</v>
      </c>
      <c r="B49" t="str">
        <f>INDEX('2020 Report Extract'!$D$2:$D$1009,MATCH('2020 Disclosure'!$A49,'2020 Report Extract'!$C$2:$C$1009,0))</f>
        <v>Richland Energy Services</v>
      </c>
      <c r="C49" s="8">
        <f>SUMIFS('2020 Report Extract'!$M$2:$M$1009,'2020 Report Extract'!$C$2:$C$1009,$A49,'2020 Report Extract'!$E$2:$E$1009,C$1)</f>
        <v>0</v>
      </c>
      <c r="D49" s="8">
        <f>SUMIFS('2020 Report Extract'!$M$2:$M$1009,'2020 Report Extract'!$C$2:$C$1009,$A49,'2020 Report Extract'!$E$2:$E$1009,D$1)</f>
        <v>0</v>
      </c>
      <c r="E49" s="8">
        <f>SUMIFS('2020 Report Extract'!$M$2:$M$1009,'2020 Report Extract'!$C$2:$C$1009,$A49,'2020 Report Extract'!$E$2:$E$1009,E$1)</f>
        <v>0</v>
      </c>
      <c r="F49" s="8">
        <f>SUMIFS('2020 Report Extract'!$M$2:$M$1009,'2020 Report Extract'!$C$2:$C$1009,$A49,'2020 Report Extract'!$E$2:$E$1009,F$1)</f>
        <v>0</v>
      </c>
      <c r="G49" s="8">
        <f>SUMIFS('2020 Report Extract'!$M$2:$M$1009,'2020 Report Extract'!$C$2:$C$1009,$A49,'2020 Report Extract'!$E$2:$E$1009,G$1)</f>
        <v>726699</v>
      </c>
      <c r="H49" s="8">
        <f>SUMIFS('2020 Report Extract'!$M$2:$M$1009,'2020 Report Extract'!$C$2:$C$1009,$A49,'2020 Report Extract'!$E$2:$E$1009,H$1)</f>
        <v>0</v>
      </c>
      <c r="I49" s="8">
        <f>SUMIFS('2020 Report Extract'!$M$2:$M$1009,'2020 Report Extract'!$C$2:$C$1009,$A49,'2020 Report Extract'!$E$2:$E$1009,I$1)</f>
        <v>93718</v>
      </c>
      <c r="J49" s="8">
        <f>SUMIFS('2020 Report Extract'!$M$2:$M$1009,'2020 Report Extract'!$C$2:$C$1009,$A49,'2020 Report Extract'!$E$2:$E$1009,J$1)</f>
        <v>0</v>
      </c>
      <c r="K49" s="8">
        <f>SUMIFS('2020 Report Extract'!$M$2:$M$1009,'2020 Report Extract'!$C$2:$C$1009,$A49,'2020 Report Extract'!$E$2:$E$1009,K$1)</f>
        <v>0</v>
      </c>
      <c r="L49" s="8">
        <f>SUMIFS('2020 Report Extract'!$M$2:$M$1009,'2020 Report Extract'!$C$2:$C$1009,$A49,'2020 Report Extract'!$E$2:$E$1009,L$1)</f>
        <v>0</v>
      </c>
      <c r="M49" s="8">
        <f>SUMIFS('2020 Report Extract'!$M$2:$M$1009,'2020 Report Extract'!$C$2:$C$1009,$A49,'2020 Report Extract'!$E$2:$E$1009,M$1)</f>
        <v>399</v>
      </c>
      <c r="N49" s="8">
        <f>SUMIFS('2020 Report Extract'!$M$2:$M$1009,'2020 Report Extract'!$C$2:$C$1009,$A49,'2020 Report Extract'!$E$2:$E$1009,N$1)</f>
        <v>0</v>
      </c>
      <c r="O49" s="8">
        <f>SUMIFS('2020 Report Extract'!$M$2:$M$1009,'2020 Report Extract'!$C$2:$C$1009,$A49,'2020 Report Extract'!$E$2:$E$1009,O$1)</f>
        <v>0</v>
      </c>
      <c r="P49" s="8">
        <f>SUMIFS('2020 Report Extract'!$M$2:$M$1009,'2020 Report Extract'!$C$2:$C$1009,$A49,'2020 Report Extract'!$E$2:$E$1009,P$1)</f>
        <v>0</v>
      </c>
      <c r="Q49" s="8">
        <f>SUMIFS('2020 Report Extract'!$J$2:$J$1009,'2020 Report Extract'!$C$2:$C$1009,$A49)</f>
        <v>70271</v>
      </c>
      <c r="R49" s="8">
        <f>SUMIFS('2020 Report Extract'!$F$2:$F$1009,'2020 Report Extract'!$C$2:$C$1009,$A49)</f>
        <v>37690</v>
      </c>
      <c r="S49" s="8">
        <f t="shared" si="0"/>
        <v>928777</v>
      </c>
    </row>
    <row r="50" spans="1:19" x14ac:dyDescent="0.25">
      <c r="A50">
        <v>92</v>
      </c>
      <c r="B50" t="str">
        <f>INDEX('2020 Report Extract'!$D$2:$D$1009,MATCH('2020 Disclosure'!$A50,'2020 Report Extract'!$C$2:$C$1009,0))</f>
        <v>Ruston, Town of</v>
      </c>
      <c r="C50" s="8">
        <f>SUMIFS('2020 Report Extract'!$M$2:$M$1009,'2020 Report Extract'!$C$2:$C$1009,$A50,'2020 Report Extract'!$E$2:$E$1009,C$1)</f>
        <v>0</v>
      </c>
      <c r="D50" s="8">
        <f>SUMIFS('2020 Report Extract'!$M$2:$M$1009,'2020 Report Extract'!$C$2:$C$1009,$A50,'2020 Report Extract'!$E$2:$E$1009,D$1)</f>
        <v>57</v>
      </c>
      <c r="E50" s="8">
        <f>SUMIFS('2020 Report Extract'!$M$2:$M$1009,'2020 Report Extract'!$C$2:$C$1009,$A50,'2020 Report Extract'!$E$2:$E$1009,E$1)</f>
        <v>0</v>
      </c>
      <c r="F50" s="8">
        <f>SUMIFS('2020 Report Extract'!$M$2:$M$1009,'2020 Report Extract'!$C$2:$C$1009,$A50,'2020 Report Extract'!$E$2:$E$1009,F$1)</f>
        <v>28</v>
      </c>
      <c r="G50" s="8">
        <f>SUMIFS('2020 Report Extract'!$M$2:$M$1009,'2020 Report Extract'!$C$2:$C$1009,$A50,'2020 Report Extract'!$E$2:$E$1009,G$1)</f>
        <v>2638</v>
      </c>
      <c r="H50" s="8">
        <f>SUMIFS('2020 Report Extract'!$M$2:$M$1009,'2020 Report Extract'!$C$2:$C$1009,$A50,'2020 Report Extract'!$E$2:$E$1009,H$1)</f>
        <v>0</v>
      </c>
      <c r="I50" s="8">
        <f>SUMIFS('2020 Report Extract'!$M$2:$M$1009,'2020 Report Extract'!$C$2:$C$1009,$A50,'2020 Report Extract'!$E$2:$E$1009,I$1)</f>
        <v>0</v>
      </c>
      <c r="J50" s="8">
        <f>SUMIFS('2020 Report Extract'!$M$2:$M$1009,'2020 Report Extract'!$C$2:$C$1009,$A50,'2020 Report Extract'!$E$2:$E$1009,J$1)</f>
        <v>0</v>
      </c>
      <c r="K50" s="8">
        <f>SUMIFS('2020 Report Extract'!$M$2:$M$1009,'2020 Report Extract'!$C$2:$C$1009,$A50,'2020 Report Extract'!$E$2:$E$1009,K$1)</f>
        <v>0</v>
      </c>
      <c r="L50" s="8">
        <f>SUMIFS('2020 Report Extract'!$M$2:$M$1009,'2020 Report Extract'!$C$2:$C$1009,$A50,'2020 Report Extract'!$E$2:$E$1009,L$1)</f>
        <v>0</v>
      </c>
      <c r="M50" s="8">
        <f>SUMIFS('2020 Report Extract'!$M$2:$M$1009,'2020 Report Extract'!$C$2:$C$1009,$A50,'2020 Report Extract'!$E$2:$E$1009,M$1)</f>
        <v>0</v>
      </c>
      <c r="N50" s="8">
        <f>SUMIFS('2020 Report Extract'!$M$2:$M$1009,'2020 Report Extract'!$C$2:$C$1009,$A50,'2020 Report Extract'!$E$2:$E$1009,N$1)</f>
        <v>0</v>
      </c>
      <c r="O50" s="8">
        <f>SUMIFS('2020 Report Extract'!$M$2:$M$1009,'2020 Report Extract'!$C$2:$C$1009,$A50,'2020 Report Extract'!$E$2:$E$1009,O$1)</f>
        <v>0</v>
      </c>
      <c r="P50" s="8">
        <f>SUMIFS('2020 Report Extract'!$M$2:$M$1009,'2020 Report Extract'!$C$2:$C$1009,$A50,'2020 Report Extract'!$E$2:$E$1009,P$1)</f>
        <v>766</v>
      </c>
      <c r="Q50" s="8">
        <f>SUMIFS('2020 Report Extract'!$J$2:$J$1009,'2020 Report Extract'!$C$2:$C$1009,$A50)</f>
        <v>0</v>
      </c>
      <c r="R50" s="8">
        <f>SUMIFS('2020 Report Extract'!$F$2:$F$1009,'2020 Report Extract'!$C$2:$C$1009,$A50)</f>
        <v>0</v>
      </c>
      <c r="S50" s="8">
        <f t="shared" si="0"/>
        <v>3489</v>
      </c>
    </row>
    <row r="51" spans="1:19" x14ac:dyDescent="0.25">
      <c r="A51">
        <v>95</v>
      </c>
      <c r="B51" t="str">
        <f>INDEX('2020 Report Extract'!$D$2:$D$1009,MATCH('2020 Disclosure'!$A51,'2020 Report Extract'!$C$2:$C$1009,0))</f>
        <v>Seattle City Light</v>
      </c>
      <c r="C51" s="8">
        <f>SUMIFS('2020 Report Extract'!$M$2:$M$1009,'2020 Report Extract'!$C$2:$C$1009,$A51,'2020 Report Extract'!$E$2:$E$1009,C$1)</f>
        <v>114168</v>
      </c>
      <c r="D51" s="8">
        <f>SUMIFS('2020 Report Extract'!$M$2:$M$1009,'2020 Report Extract'!$C$2:$C$1009,$A51,'2020 Report Extract'!$E$2:$E$1009,D$1)</f>
        <v>0</v>
      </c>
      <c r="E51" s="8">
        <f>SUMIFS('2020 Report Extract'!$M$2:$M$1009,'2020 Report Extract'!$C$2:$C$1009,$A51,'2020 Report Extract'!$E$2:$E$1009,E$1)</f>
        <v>0</v>
      </c>
      <c r="F51" s="8">
        <f>SUMIFS('2020 Report Extract'!$M$2:$M$1009,'2020 Report Extract'!$C$2:$C$1009,$A51,'2020 Report Extract'!$E$2:$E$1009,F$1)</f>
        <v>0</v>
      </c>
      <c r="G51" s="8">
        <f>SUMIFS('2020 Report Extract'!$M$2:$M$1009,'2020 Report Extract'!$C$2:$C$1009,$A51,'2020 Report Extract'!$E$2:$E$1009,G$1)</f>
        <v>7909407</v>
      </c>
      <c r="H51" s="8">
        <f>SUMIFS('2020 Report Extract'!$M$2:$M$1009,'2020 Report Extract'!$C$2:$C$1009,$A51,'2020 Report Extract'!$E$2:$E$1009,H$1)</f>
        <v>0</v>
      </c>
      <c r="I51" s="8">
        <f>SUMIFS('2020 Report Extract'!$M$2:$M$1009,'2020 Report Extract'!$C$2:$C$1009,$A51,'2020 Report Extract'!$E$2:$E$1009,I$1)</f>
        <v>457743</v>
      </c>
      <c r="J51" s="8">
        <f>SUMIFS('2020 Report Extract'!$M$2:$M$1009,'2020 Report Extract'!$C$2:$C$1009,$A51,'2020 Report Extract'!$E$2:$E$1009,J$1)</f>
        <v>0</v>
      </c>
      <c r="K51" s="8">
        <f>SUMIFS('2020 Report Extract'!$M$2:$M$1009,'2020 Report Extract'!$C$2:$C$1009,$A51,'2020 Report Extract'!$E$2:$E$1009,K$1)</f>
        <v>0</v>
      </c>
      <c r="L51" s="8">
        <f>SUMIFS('2020 Report Extract'!$M$2:$M$1009,'2020 Report Extract'!$C$2:$C$1009,$A51,'2020 Report Extract'!$E$2:$E$1009,L$1)</f>
        <v>0</v>
      </c>
      <c r="M51" s="8">
        <f>SUMIFS('2020 Report Extract'!$M$2:$M$1009,'2020 Report Extract'!$C$2:$C$1009,$A51,'2020 Report Extract'!$E$2:$E$1009,M$1)</f>
        <v>0</v>
      </c>
      <c r="N51" s="8">
        <f>SUMIFS('2020 Report Extract'!$M$2:$M$1009,'2020 Report Extract'!$C$2:$C$1009,$A51,'2020 Report Extract'!$E$2:$E$1009,N$1)</f>
        <v>0</v>
      </c>
      <c r="O51" s="8">
        <f>SUMIFS('2020 Report Extract'!$M$2:$M$1009,'2020 Report Extract'!$C$2:$C$1009,$A51,'2020 Report Extract'!$E$2:$E$1009,O$1)</f>
        <v>0</v>
      </c>
      <c r="P51" s="8">
        <f>SUMIFS('2020 Report Extract'!$M$2:$M$1009,'2020 Report Extract'!$C$2:$C$1009,$A51,'2020 Report Extract'!$E$2:$E$1009,P$1)</f>
        <v>472131</v>
      </c>
      <c r="Q51" s="8">
        <f>SUMIFS('2020 Report Extract'!$J$2:$J$1009,'2020 Report Extract'!$C$2:$C$1009,$A51)</f>
        <v>50577</v>
      </c>
      <c r="R51" s="8">
        <f>SUMIFS('2020 Report Extract'!$F$2:$F$1009,'2020 Report Extract'!$C$2:$C$1009,$A51)</f>
        <v>184086</v>
      </c>
      <c r="S51" s="8">
        <f t="shared" si="0"/>
        <v>9188112</v>
      </c>
    </row>
    <row r="52" spans="1:19" x14ac:dyDescent="0.25">
      <c r="A52">
        <v>96</v>
      </c>
      <c r="B52" t="str">
        <f>INDEX('2020 Report Extract'!$D$2:$D$1009,MATCH('2020 Disclosure'!$A52,'2020 Report Extract'!$C$2:$C$1009,0))</f>
        <v>Skamania County PUD #1</v>
      </c>
      <c r="C52" s="8">
        <f>SUMIFS('2020 Report Extract'!$M$2:$M$1009,'2020 Report Extract'!$C$2:$C$1009,$A52,'2020 Report Extract'!$E$2:$E$1009,C$1)</f>
        <v>0</v>
      </c>
      <c r="D52" s="8">
        <f>SUMIFS('2020 Report Extract'!$M$2:$M$1009,'2020 Report Extract'!$C$2:$C$1009,$A52,'2020 Report Extract'!$E$2:$E$1009,D$1)</f>
        <v>0</v>
      </c>
      <c r="E52" s="8">
        <f>SUMIFS('2020 Report Extract'!$M$2:$M$1009,'2020 Report Extract'!$C$2:$C$1009,$A52,'2020 Report Extract'!$E$2:$E$1009,E$1)</f>
        <v>0</v>
      </c>
      <c r="F52" s="8">
        <f>SUMIFS('2020 Report Extract'!$M$2:$M$1009,'2020 Report Extract'!$C$2:$C$1009,$A52,'2020 Report Extract'!$E$2:$E$1009,F$1)</f>
        <v>0</v>
      </c>
      <c r="G52" s="8">
        <f>SUMIFS('2020 Report Extract'!$M$2:$M$1009,'2020 Report Extract'!$C$2:$C$1009,$A52,'2020 Report Extract'!$E$2:$E$1009,G$1)</f>
        <v>120589</v>
      </c>
      <c r="H52" s="8">
        <f>SUMIFS('2020 Report Extract'!$M$2:$M$1009,'2020 Report Extract'!$C$2:$C$1009,$A52,'2020 Report Extract'!$E$2:$E$1009,H$1)</f>
        <v>0</v>
      </c>
      <c r="I52" s="8">
        <f>SUMIFS('2020 Report Extract'!$M$2:$M$1009,'2020 Report Extract'!$C$2:$C$1009,$A52,'2020 Report Extract'!$E$2:$E$1009,I$1)</f>
        <v>15552</v>
      </c>
      <c r="J52" s="8">
        <f>SUMIFS('2020 Report Extract'!$M$2:$M$1009,'2020 Report Extract'!$C$2:$C$1009,$A52,'2020 Report Extract'!$E$2:$E$1009,J$1)</f>
        <v>0</v>
      </c>
      <c r="K52" s="8">
        <f>SUMIFS('2020 Report Extract'!$M$2:$M$1009,'2020 Report Extract'!$C$2:$C$1009,$A52,'2020 Report Extract'!$E$2:$E$1009,K$1)</f>
        <v>0</v>
      </c>
      <c r="L52" s="8">
        <f>SUMIFS('2020 Report Extract'!$M$2:$M$1009,'2020 Report Extract'!$C$2:$C$1009,$A52,'2020 Report Extract'!$E$2:$E$1009,L$1)</f>
        <v>0</v>
      </c>
      <c r="M52" s="8">
        <f>SUMIFS('2020 Report Extract'!$M$2:$M$1009,'2020 Report Extract'!$C$2:$C$1009,$A52,'2020 Report Extract'!$E$2:$E$1009,M$1)</f>
        <v>0</v>
      </c>
      <c r="N52" s="8">
        <f>SUMIFS('2020 Report Extract'!$M$2:$M$1009,'2020 Report Extract'!$C$2:$C$1009,$A52,'2020 Report Extract'!$E$2:$E$1009,N$1)</f>
        <v>0</v>
      </c>
      <c r="O52" s="8">
        <f>SUMIFS('2020 Report Extract'!$M$2:$M$1009,'2020 Report Extract'!$C$2:$C$1009,$A52,'2020 Report Extract'!$E$2:$E$1009,O$1)</f>
        <v>0</v>
      </c>
      <c r="P52" s="8">
        <f>SUMIFS('2020 Report Extract'!$M$2:$M$1009,'2020 Report Extract'!$C$2:$C$1009,$A52,'2020 Report Extract'!$E$2:$E$1009,P$1)</f>
        <v>0</v>
      </c>
      <c r="Q52" s="8">
        <f>SUMIFS('2020 Report Extract'!$J$2:$J$1009,'2020 Report Extract'!$C$2:$C$1009,$A52)</f>
        <v>0</v>
      </c>
      <c r="R52" s="8">
        <f>SUMIFS('2020 Report Extract'!$F$2:$F$1009,'2020 Report Extract'!$C$2:$C$1009,$A52)</f>
        <v>6254</v>
      </c>
      <c r="S52" s="8">
        <f t="shared" si="0"/>
        <v>142395</v>
      </c>
    </row>
    <row r="53" spans="1:19" x14ac:dyDescent="0.25">
      <c r="A53">
        <v>97</v>
      </c>
      <c r="B53" t="str">
        <f>INDEX('2020 Report Extract'!$D$2:$D$1009,MATCH('2020 Disclosure'!$A53,'2020 Report Extract'!$C$2:$C$1009,0))</f>
        <v>Snohomish County PUD #1</v>
      </c>
      <c r="C53" s="8">
        <f>SUMIFS('2020 Report Extract'!$M$2:$M$1009,'2020 Report Extract'!$C$2:$C$1009,$A53,'2020 Report Extract'!$E$2:$E$1009,C$1)</f>
        <v>0</v>
      </c>
      <c r="D53" s="8">
        <f>SUMIFS('2020 Report Extract'!$M$2:$M$1009,'2020 Report Extract'!$C$2:$C$1009,$A53,'2020 Report Extract'!$E$2:$E$1009,D$1)</f>
        <v>65472</v>
      </c>
      <c r="E53" s="8">
        <f>SUMIFS('2020 Report Extract'!$M$2:$M$1009,'2020 Report Extract'!$C$2:$C$1009,$A53,'2020 Report Extract'!$E$2:$E$1009,E$1)</f>
        <v>0</v>
      </c>
      <c r="F53" s="8">
        <f>SUMIFS('2020 Report Extract'!$M$2:$M$1009,'2020 Report Extract'!$C$2:$C$1009,$A53,'2020 Report Extract'!$E$2:$E$1009,F$1)</f>
        <v>0</v>
      </c>
      <c r="G53" s="8">
        <f>SUMIFS('2020 Report Extract'!$M$2:$M$1009,'2020 Report Extract'!$C$2:$C$1009,$A53,'2020 Report Extract'!$E$2:$E$1009,G$1)</f>
        <v>4896819</v>
      </c>
      <c r="H53" s="8">
        <f>SUMIFS('2020 Report Extract'!$M$2:$M$1009,'2020 Report Extract'!$C$2:$C$1009,$A53,'2020 Report Extract'!$E$2:$E$1009,H$1)</f>
        <v>0</v>
      </c>
      <c r="I53" s="8">
        <f>SUMIFS('2020 Report Extract'!$M$2:$M$1009,'2020 Report Extract'!$C$2:$C$1009,$A53,'2020 Report Extract'!$E$2:$E$1009,I$1)</f>
        <v>617771</v>
      </c>
      <c r="J53" s="8">
        <f>SUMIFS('2020 Report Extract'!$M$2:$M$1009,'2020 Report Extract'!$C$2:$C$1009,$A53,'2020 Report Extract'!$E$2:$E$1009,J$1)</f>
        <v>1132</v>
      </c>
      <c r="K53" s="8">
        <f>SUMIFS('2020 Report Extract'!$M$2:$M$1009,'2020 Report Extract'!$C$2:$C$1009,$A53,'2020 Report Extract'!$E$2:$E$1009,K$1)</f>
        <v>0</v>
      </c>
      <c r="L53" s="8">
        <f>SUMIFS('2020 Report Extract'!$M$2:$M$1009,'2020 Report Extract'!$C$2:$C$1009,$A53,'2020 Report Extract'!$E$2:$E$1009,L$1)</f>
        <v>0</v>
      </c>
      <c r="M53" s="8">
        <f>SUMIFS('2020 Report Extract'!$M$2:$M$1009,'2020 Report Extract'!$C$2:$C$1009,$A53,'2020 Report Extract'!$E$2:$E$1009,M$1)</f>
        <v>80280</v>
      </c>
      <c r="N53" s="8">
        <f>SUMIFS('2020 Report Extract'!$M$2:$M$1009,'2020 Report Extract'!$C$2:$C$1009,$A53,'2020 Report Extract'!$E$2:$E$1009,N$1)</f>
        <v>0</v>
      </c>
      <c r="O53" s="8">
        <f>SUMIFS('2020 Report Extract'!$M$2:$M$1009,'2020 Report Extract'!$C$2:$C$1009,$A53,'2020 Report Extract'!$E$2:$E$1009,O$1)</f>
        <v>0</v>
      </c>
      <c r="P53" s="8">
        <f>SUMIFS('2020 Report Extract'!$M$2:$M$1009,'2020 Report Extract'!$C$2:$C$1009,$A53,'2020 Report Extract'!$E$2:$E$1009,P$1)</f>
        <v>722952</v>
      </c>
      <c r="Q53" s="8">
        <f>SUMIFS('2020 Report Extract'!$J$2:$J$1009,'2020 Report Extract'!$C$2:$C$1009,$A53)</f>
        <v>0</v>
      </c>
      <c r="R53" s="8">
        <f>SUMIFS('2020 Report Extract'!$F$2:$F$1009,'2020 Report Extract'!$C$2:$C$1009,$A53)</f>
        <v>248444</v>
      </c>
      <c r="S53" s="8">
        <f t="shared" si="0"/>
        <v>6632870</v>
      </c>
    </row>
    <row r="54" spans="1:19" x14ac:dyDescent="0.25">
      <c r="A54">
        <v>99</v>
      </c>
      <c r="B54" t="str">
        <f>INDEX('2020 Report Extract'!$D$2:$D$1009,MATCH('2020 Disclosure'!$A54,'2020 Report Extract'!$C$2:$C$1009,0))</f>
        <v>Steilacoom Electric Utility</v>
      </c>
      <c r="C54" s="8">
        <f>SUMIFS('2020 Report Extract'!$M$2:$M$1009,'2020 Report Extract'!$C$2:$C$1009,$A54,'2020 Report Extract'!$E$2:$E$1009,C$1)</f>
        <v>0</v>
      </c>
      <c r="D54" s="8">
        <f>SUMIFS('2020 Report Extract'!$M$2:$M$1009,'2020 Report Extract'!$C$2:$C$1009,$A54,'2020 Report Extract'!$E$2:$E$1009,D$1)</f>
        <v>0</v>
      </c>
      <c r="E54" s="8">
        <f>SUMIFS('2020 Report Extract'!$M$2:$M$1009,'2020 Report Extract'!$C$2:$C$1009,$A54,'2020 Report Extract'!$E$2:$E$1009,E$1)</f>
        <v>0</v>
      </c>
      <c r="F54" s="8">
        <f>SUMIFS('2020 Report Extract'!$M$2:$M$1009,'2020 Report Extract'!$C$2:$C$1009,$A54,'2020 Report Extract'!$E$2:$E$1009,F$1)</f>
        <v>0</v>
      </c>
      <c r="G54" s="8">
        <f>SUMIFS('2020 Report Extract'!$M$2:$M$1009,'2020 Report Extract'!$C$2:$C$1009,$A54,'2020 Report Extract'!$E$2:$E$1009,G$1)</f>
        <v>32608</v>
      </c>
      <c r="H54" s="8">
        <f>SUMIFS('2020 Report Extract'!$M$2:$M$1009,'2020 Report Extract'!$C$2:$C$1009,$A54,'2020 Report Extract'!$E$2:$E$1009,H$1)</f>
        <v>0</v>
      </c>
      <c r="I54" s="8">
        <f>SUMIFS('2020 Report Extract'!$M$2:$M$1009,'2020 Report Extract'!$C$2:$C$1009,$A54,'2020 Report Extract'!$E$2:$E$1009,I$1)</f>
        <v>4205</v>
      </c>
      <c r="J54" s="8">
        <f>SUMIFS('2020 Report Extract'!$M$2:$M$1009,'2020 Report Extract'!$C$2:$C$1009,$A54,'2020 Report Extract'!$E$2:$E$1009,J$1)</f>
        <v>0</v>
      </c>
      <c r="K54" s="8">
        <f>SUMIFS('2020 Report Extract'!$M$2:$M$1009,'2020 Report Extract'!$C$2:$C$1009,$A54,'2020 Report Extract'!$E$2:$E$1009,K$1)</f>
        <v>0</v>
      </c>
      <c r="L54" s="8">
        <f>SUMIFS('2020 Report Extract'!$M$2:$M$1009,'2020 Report Extract'!$C$2:$C$1009,$A54,'2020 Report Extract'!$E$2:$E$1009,L$1)</f>
        <v>0</v>
      </c>
      <c r="M54" s="8">
        <f>SUMIFS('2020 Report Extract'!$M$2:$M$1009,'2020 Report Extract'!$C$2:$C$1009,$A54,'2020 Report Extract'!$E$2:$E$1009,M$1)</f>
        <v>0</v>
      </c>
      <c r="N54" s="8">
        <f>SUMIFS('2020 Report Extract'!$M$2:$M$1009,'2020 Report Extract'!$C$2:$C$1009,$A54,'2020 Report Extract'!$E$2:$E$1009,N$1)</f>
        <v>0</v>
      </c>
      <c r="O54" s="8">
        <f>SUMIFS('2020 Report Extract'!$M$2:$M$1009,'2020 Report Extract'!$C$2:$C$1009,$A54,'2020 Report Extract'!$E$2:$E$1009,O$1)</f>
        <v>0</v>
      </c>
      <c r="P54" s="8">
        <f>SUMIFS('2020 Report Extract'!$M$2:$M$1009,'2020 Report Extract'!$C$2:$C$1009,$A54,'2020 Report Extract'!$E$2:$E$1009,P$1)</f>
        <v>0</v>
      </c>
      <c r="Q54" s="8">
        <f>SUMIFS('2020 Report Extract'!$J$2:$J$1009,'2020 Report Extract'!$C$2:$C$1009,$A54)</f>
        <v>0</v>
      </c>
      <c r="R54" s="8">
        <f>SUMIFS('2020 Report Extract'!$F$2:$F$1009,'2020 Report Extract'!$C$2:$C$1009,$A54)</f>
        <v>1691</v>
      </c>
      <c r="S54" s="8">
        <f t="shared" si="0"/>
        <v>38504</v>
      </c>
    </row>
    <row r="55" spans="1:19" x14ac:dyDescent="0.25">
      <c r="A55">
        <v>101</v>
      </c>
      <c r="B55" t="str">
        <f>INDEX('2020 Report Extract'!$D$2:$D$1009,MATCH('2020 Disclosure'!$A55,'2020 Report Extract'!$C$2:$C$1009,0))</f>
        <v>Sumas, City of</v>
      </c>
      <c r="C55" s="8">
        <f>SUMIFS('2020 Report Extract'!$M$2:$M$1009,'2020 Report Extract'!$C$2:$C$1009,$A55,'2020 Report Extract'!$E$2:$E$1009,C$1)</f>
        <v>0</v>
      </c>
      <c r="D55" s="8">
        <f>SUMIFS('2020 Report Extract'!$M$2:$M$1009,'2020 Report Extract'!$C$2:$C$1009,$A55,'2020 Report Extract'!$E$2:$E$1009,D$1)</f>
        <v>0</v>
      </c>
      <c r="E55" s="8">
        <f>SUMIFS('2020 Report Extract'!$M$2:$M$1009,'2020 Report Extract'!$C$2:$C$1009,$A55,'2020 Report Extract'!$E$2:$E$1009,E$1)</f>
        <v>0</v>
      </c>
      <c r="F55" s="8">
        <f>SUMIFS('2020 Report Extract'!$M$2:$M$1009,'2020 Report Extract'!$C$2:$C$1009,$A55,'2020 Report Extract'!$E$2:$E$1009,F$1)</f>
        <v>0</v>
      </c>
      <c r="G55" s="8">
        <f>SUMIFS('2020 Report Extract'!$M$2:$M$1009,'2020 Report Extract'!$C$2:$C$1009,$A55,'2020 Report Extract'!$E$2:$E$1009,G$1)</f>
        <v>25702</v>
      </c>
      <c r="H55" s="8">
        <f>SUMIFS('2020 Report Extract'!$M$2:$M$1009,'2020 Report Extract'!$C$2:$C$1009,$A55,'2020 Report Extract'!$E$2:$E$1009,H$1)</f>
        <v>0</v>
      </c>
      <c r="I55" s="8">
        <f>SUMIFS('2020 Report Extract'!$M$2:$M$1009,'2020 Report Extract'!$C$2:$C$1009,$A55,'2020 Report Extract'!$E$2:$E$1009,I$1)</f>
        <v>3315</v>
      </c>
      <c r="J55" s="8">
        <f>SUMIFS('2020 Report Extract'!$M$2:$M$1009,'2020 Report Extract'!$C$2:$C$1009,$A55,'2020 Report Extract'!$E$2:$E$1009,J$1)</f>
        <v>0</v>
      </c>
      <c r="K55" s="8">
        <f>SUMIFS('2020 Report Extract'!$M$2:$M$1009,'2020 Report Extract'!$C$2:$C$1009,$A55,'2020 Report Extract'!$E$2:$E$1009,K$1)</f>
        <v>0</v>
      </c>
      <c r="L55" s="8">
        <f>SUMIFS('2020 Report Extract'!$M$2:$M$1009,'2020 Report Extract'!$C$2:$C$1009,$A55,'2020 Report Extract'!$E$2:$E$1009,L$1)</f>
        <v>0</v>
      </c>
      <c r="M55" s="8">
        <f>SUMIFS('2020 Report Extract'!$M$2:$M$1009,'2020 Report Extract'!$C$2:$C$1009,$A55,'2020 Report Extract'!$E$2:$E$1009,M$1)</f>
        <v>0</v>
      </c>
      <c r="N55" s="8">
        <f>SUMIFS('2020 Report Extract'!$M$2:$M$1009,'2020 Report Extract'!$C$2:$C$1009,$A55,'2020 Report Extract'!$E$2:$E$1009,N$1)</f>
        <v>0</v>
      </c>
      <c r="O55" s="8">
        <f>SUMIFS('2020 Report Extract'!$M$2:$M$1009,'2020 Report Extract'!$C$2:$C$1009,$A55,'2020 Report Extract'!$E$2:$E$1009,O$1)</f>
        <v>0</v>
      </c>
      <c r="P55" s="8">
        <f>SUMIFS('2020 Report Extract'!$M$2:$M$1009,'2020 Report Extract'!$C$2:$C$1009,$A55,'2020 Report Extract'!$E$2:$E$1009,P$1)</f>
        <v>0</v>
      </c>
      <c r="Q55" s="8">
        <f>SUMIFS('2020 Report Extract'!$J$2:$J$1009,'2020 Report Extract'!$C$2:$C$1009,$A55)</f>
        <v>0</v>
      </c>
      <c r="R55" s="8">
        <f>SUMIFS('2020 Report Extract'!$F$2:$F$1009,'2020 Report Extract'!$C$2:$C$1009,$A55)</f>
        <v>1333</v>
      </c>
      <c r="S55" s="8">
        <f t="shared" si="0"/>
        <v>30350</v>
      </c>
    </row>
    <row r="56" spans="1:19" x14ac:dyDescent="0.25">
      <c r="A56">
        <v>102</v>
      </c>
      <c r="B56" t="str">
        <f>INDEX('2020 Report Extract'!$D$2:$D$1009,MATCH('2020 Disclosure'!$A56,'2020 Report Extract'!$C$2:$C$1009,0))</f>
        <v>Tacoma Power</v>
      </c>
      <c r="C56" s="8">
        <f>SUMIFS('2020 Report Extract'!$M$2:$M$1009,'2020 Report Extract'!$C$2:$C$1009,$A56,'2020 Report Extract'!$E$2:$E$1009,C$1)</f>
        <v>0</v>
      </c>
      <c r="D56" s="8">
        <f>SUMIFS('2020 Report Extract'!$M$2:$M$1009,'2020 Report Extract'!$C$2:$C$1009,$A56,'2020 Report Extract'!$E$2:$E$1009,D$1)</f>
        <v>36019</v>
      </c>
      <c r="E56" s="8">
        <f>SUMIFS('2020 Report Extract'!$M$2:$M$1009,'2020 Report Extract'!$C$2:$C$1009,$A56,'2020 Report Extract'!$E$2:$E$1009,E$1)</f>
        <v>0</v>
      </c>
      <c r="F56" s="8">
        <f>SUMIFS('2020 Report Extract'!$M$2:$M$1009,'2020 Report Extract'!$C$2:$C$1009,$A56,'2020 Report Extract'!$E$2:$E$1009,F$1)</f>
        <v>18000</v>
      </c>
      <c r="G56" s="8">
        <f>SUMIFS('2020 Report Extract'!$M$2:$M$1009,'2020 Report Extract'!$C$2:$C$1009,$A56,'2020 Report Extract'!$E$2:$E$1009,G$1)</f>
        <v>3864226</v>
      </c>
      <c r="H56" s="8">
        <f>SUMIFS('2020 Report Extract'!$M$2:$M$1009,'2020 Report Extract'!$C$2:$C$1009,$A56,'2020 Report Extract'!$E$2:$E$1009,H$1)</f>
        <v>0</v>
      </c>
      <c r="I56" s="8">
        <f>SUMIFS('2020 Report Extract'!$M$2:$M$1009,'2020 Report Extract'!$C$2:$C$1009,$A56,'2020 Report Extract'!$E$2:$E$1009,I$1)</f>
        <v>280288</v>
      </c>
      <c r="J56" s="8">
        <f>SUMIFS('2020 Report Extract'!$M$2:$M$1009,'2020 Report Extract'!$C$2:$C$1009,$A56,'2020 Report Extract'!$E$2:$E$1009,J$1)</f>
        <v>0</v>
      </c>
      <c r="K56" s="8">
        <f>SUMIFS('2020 Report Extract'!$M$2:$M$1009,'2020 Report Extract'!$C$2:$C$1009,$A56,'2020 Report Extract'!$E$2:$E$1009,K$1)</f>
        <v>0</v>
      </c>
      <c r="L56" s="8">
        <f>SUMIFS('2020 Report Extract'!$M$2:$M$1009,'2020 Report Extract'!$C$2:$C$1009,$A56,'2020 Report Extract'!$E$2:$E$1009,L$1)</f>
        <v>0</v>
      </c>
      <c r="M56" s="8">
        <f>SUMIFS('2020 Report Extract'!$M$2:$M$1009,'2020 Report Extract'!$C$2:$C$1009,$A56,'2020 Report Extract'!$E$2:$E$1009,M$1)</f>
        <v>198</v>
      </c>
      <c r="N56" s="8">
        <f>SUMIFS('2020 Report Extract'!$M$2:$M$1009,'2020 Report Extract'!$C$2:$C$1009,$A56,'2020 Report Extract'!$E$2:$E$1009,N$1)</f>
        <v>0</v>
      </c>
      <c r="O56" s="8">
        <f>SUMIFS('2020 Report Extract'!$M$2:$M$1009,'2020 Report Extract'!$C$2:$C$1009,$A56,'2020 Report Extract'!$E$2:$E$1009,O$1)</f>
        <v>0</v>
      </c>
      <c r="P56" s="8">
        <f>SUMIFS('2020 Report Extract'!$M$2:$M$1009,'2020 Report Extract'!$C$2:$C$1009,$A56,'2020 Report Extract'!$E$2:$E$1009,P$1)</f>
        <v>488871</v>
      </c>
      <c r="Q56" s="8">
        <f>SUMIFS('2020 Report Extract'!$J$2:$J$1009,'2020 Report Extract'!$C$2:$C$1009,$A56)</f>
        <v>0</v>
      </c>
      <c r="R56" s="8">
        <f>SUMIFS('2020 Report Extract'!$F$2:$F$1009,'2020 Report Extract'!$C$2:$C$1009,$A56)</f>
        <v>112721</v>
      </c>
      <c r="S56" s="8">
        <f t="shared" si="0"/>
        <v>4800323</v>
      </c>
    </row>
    <row r="57" spans="1:19" x14ac:dyDescent="0.25">
      <c r="A57">
        <v>103</v>
      </c>
      <c r="B57" t="str">
        <f>INDEX('2020 Report Extract'!$D$2:$D$1009,MATCH('2020 Disclosure'!$A57,'2020 Report Extract'!$C$2:$C$1009,0))</f>
        <v>Tanner Electric Coop</v>
      </c>
      <c r="C57" s="8">
        <f>SUMIFS('2020 Report Extract'!$M$2:$M$1009,'2020 Report Extract'!$C$2:$C$1009,$A57,'2020 Report Extract'!$E$2:$E$1009,C$1)</f>
        <v>0</v>
      </c>
      <c r="D57" s="8">
        <f>SUMIFS('2020 Report Extract'!$M$2:$M$1009,'2020 Report Extract'!$C$2:$C$1009,$A57,'2020 Report Extract'!$E$2:$E$1009,D$1)</f>
        <v>0</v>
      </c>
      <c r="E57" s="8">
        <f>SUMIFS('2020 Report Extract'!$M$2:$M$1009,'2020 Report Extract'!$C$2:$C$1009,$A57,'2020 Report Extract'!$E$2:$E$1009,E$1)</f>
        <v>0</v>
      </c>
      <c r="F57" s="8">
        <f>SUMIFS('2020 Report Extract'!$M$2:$M$1009,'2020 Report Extract'!$C$2:$C$1009,$A57,'2020 Report Extract'!$E$2:$E$1009,F$1)</f>
        <v>0</v>
      </c>
      <c r="G57" s="8">
        <f>SUMIFS('2020 Report Extract'!$M$2:$M$1009,'2020 Report Extract'!$C$2:$C$1009,$A57,'2020 Report Extract'!$E$2:$E$1009,G$1)</f>
        <v>82838</v>
      </c>
      <c r="H57" s="8">
        <f>SUMIFS('2020 Report Extract'!$M$2:$M$1009,'2020 Report Extract'!$C$2:$C$1009,$A57,'2020 Report Extract'!$E$2:$E$1009,H$1)</f>
        <v>0</v>
      </c>
      <c r="I57" s="8">
        <f>SUMIFS('2020 Report Extract'!$M$2:$M$1009,'2020 Report Extract'!$C$2:$C$1009,$A57,'2020 Report Extract'!$E$2:$E$1009,I$1)</f>
        <v>10683</v>
      </c>
      <c r="J57" s="8">
        <f>SUMIFS('2020 Report Extract'!$M$2:$M$1009,'2020 Report Extract'!$C$2:$C$1009,$A57,'2020 Report Extract'!$E$2:$E$1009,J$1)</f>
        <v>0</v>
      </c>
      <c r="K57" s="8">
        <f>SUMIFS('2020 Report Extract'!$M$2:$M$1009,'2020 Report Extract'!$C$2:$C$1009,$A57,'2020 Report Extract'!$E$2:$E$1009,K$1)</f>
        <v>0</v>
      </c>
      <c r="L57" s="8">
        <f>SUMIFS('2020 Report Extract'!$M$2:$M$1009,'2020 Report Extract'!$C$2:$C$1009,$A57,'2020 Report Extract'!$E$2:$E$1009,L$1)</f>
        <v>0</v>
      </c>
      <c r="M57" s="8">
        <f>SUMIFS('2020 Report Extract'!$M$2:$M$1009,'2020 Report Extract'!$C$2:$C$1009,$A57,'2020 Report Extract'!$E$2:$E$1009,M$1)</f>
        <v>0</v>
      </c>
      <c r="N57" s="8">
        <f>SUMIFS('2020 Report Extract'!$M$2:$M$1009,'2020 Report Extract'!$C$2:$C$1009,$A57,'2020 Report Extract'!$E$2:$E$1009,N$1)</f>
        <v>0</v>
      </c>
      <c r="O57" s="8">
        <f>SUMIFS('2020 Report Extract'!$M$2:$M$1009,'2020 Report Extract'!$C$2:$C$1009,$A57,'2020 Report Extract'!$E$2:$E$1009,O$1)</f>
        <v>0</v>
      </c>
      <c r="P57" s="8">
        <f>SUMIFS('2020 Report Extract'!$M$2:$M$1009,'2020 Report Extract'!$C$2:$C$1009,$A57,'2020 Report Extract'!$E$2:$E$1009,P$1)</f>
        <v>0</v>
      </c>
      <c r="Q57" s="8">
        <f>SUMIFS('2020 Report Extract'!$J$2:$J$1009,'2020 Report Extract'!$C$2:$C$1009,$A57)</f>
        <v>0</v>
      </c>
      <c r="R57" s="8">
        <f>SUMIFS('2020 Report Extract'!$F$2:$F$1009,'2020 Report Extract'!$C$2:$C$1009,$A57)</f>
        <v>4297</v>
      </c>
      <c r="S57" s="8">
        <f t="shared" si="0"/>
        <v>97818</v>
      </c>
    </row>
    <row r="58" spans="1:19" x14ac:dyDescent="0.25">
      <c r="A58">
        <v>106</v>
      </c>
      <c r="B58" t="str">
        <f>INDEX('2020 Report Extract'!$D$2:$D$1009,MATCH('2020 Disclosure'!$A58,'2020 Report Extract'!$C$2:$C$1009,0))</f>
        <v>Vera Water &amp; Power</v>
      </c>
      <c r="C58" s="8">
        <f>SUMIFS('2020 Report Extract'!$M$2:$M$1009,'2020 Report Extract'!$C$2:$C$1009,$A58,'2020 Report Extract'!$E$2:$E$1009,C$1)</f>
        <v>0</v>
      </c>
      <c r="D58" s="8">
        <f>SUMIFS('2020 Report Extract'!$M$2:$M$1009,'2020 Report Extract'!$C$2:$C$1009,$A58,'2020 Report Extract'!$E$2:$E$1009,D$1)</f>
        <v>0</v>
      </c>
      <c r="E58" s="8">
        <f>SUMIFS('2020 Report Extract'!$M$2:$M$1009,'2020 Report Extract'!$C$2:$C$1009,$A58,'2020 Report Extract'!$E$2:$E$1009,E$1)</f>
        <v>0</v>
      </c>
      <c r="F58" s="8">
        <f>SUMIFS('2020 Report Extract'!$M$2:$M$1009,'2020 Report Extract'!$C$2:$C$1009,$A58,'2020 Report Extract'!$E$2:$E$1009,F$1)</f>
        <v>0</v>
      </c>
      <c r="G58" s="8">
        <f>SUMIFS('2020 Report Extract'!$M$2:$M$1009,'2020 Report Extract'!$C$2:$C$1009,$A58,'2020 Report Extract'!$E$2:$E$1009,G$1)</f>
        <v>184322</v>
      </c>
      <c r="H58" s="8">
        <f>SUMIFS('2020 Report Extract'!$M$2:$M$1009,'2020 Report Extract'!$C$2:$C$1009,$A58,'2020 Report Extract'!$E$2:$E$1009,H$1)</f>
        <v>0</v>
      </c>
      <c r="I58" s="8">
        <f>SUMIFS('2020 Report Extract'!$M$2:$M$1009,'2020 Report Extract'!$C$2:$C$1009,$A58,'2020 Report Extract'!$E$2:$E$1009,I$1)</f>
        <v>23771</v>
      </c>
      <c r="J58" s="8">
        <f>SUMIFS('2020 Report Extract'!$M$2:$M$1009,'2020 Report Extract'!$C$2:$C$1009,$A58,'2020 Report Extract'!$E$2:$E$1009,J$1)</f>
        <v>0</v>
      </c>
      <c r="K58" s="8">
        <f>SUMIFS('2020 Report Extract'!$M$2:$M$1009,'2020 Report Extract'!$C$2:$C$1009,$A58,'2020 Report Extract'!$E$2:$E$1009,K$1)</f>
        <v>0</v>
      </c>
      <c r="L58" s="8">
        <f>SUMIFS('2020 Report Extract'!$M$2:$M$1009,'2020 Report Extract'!$C$2:$C$1009,$A58,'2020 Report Extract'!$E$2:$E$1009,L$1)</f>
        <v>0</v>
      </c>
      <c r="M58" s="8">
        <f>SUMIFS('2020 Report Extract'!$M$2:$M$1009,'2020 Report Extract'!$C$2:$C$1009,$A58,'2020 Report Extract'!$E$2:$E$1009,M$1)</f>
        <v>0</v>
      </c>
      <c r="N58" s="8">
        <f>SUMIFS('2020 Report Extract'!$M$2:$M$1009,'2020 Report Extract'!$C$2:$C$1009,$A58,'2020 Report Extract'!$E$2:$E$1009,N$1)</f>
        <v>0</v>
      </c>
      <c r="O58" s="8">
        <f>SUMIFS('2020 Report Extract'!$M$2:$M$1009,'2020 Report Extract'!$C$2:$C$1009,$A58,'2020 Report Extract'!$E$2:$E$1009,O$1)</f>
        <v>0</v>
      </c>
      <c r="P58" s="8">
        <f>SUMIFS('2020 Report Extract'!$M$2:$M$1009,'2020 Report Extract'!$C$2:$C$1009,$A58,'2020 Report Extract'!$E$2:$E$1009,P$1)</f>
        <v>0</v>
      </c>
      <c r="Q58" s="8">
        <f>SUMIFS('2020 Report Extract'!$J$2:$J$1009,'2020 Report Extract'!$C$2:$C$1009,$A58)</f>
        <v>11685</v>
      </c>
      <c r="R58" s="8">
        <f>SUMIFS('2020 Report Extract'!$F$2:$F$1009,'2020 Report Extract'!$C$2:$C$1009,$A58)</f>
        <v>9560</v>
      </c>
      <c r="S58" s="8">
        <f t="shared" si="0"/>
        <v>229338</v>
      </c>
    </row>
    <row r="59" spans="1:19" x14ac:dyDescent="0.25">
      <c r="A59">
        <v>109</v>
      </c>
      <c r="B59" t="str">
        <f>INDEX('2020 Report Extract'!$D$2:$D$1009,MATCH('2020 Disclosure'!$A59,'2020 Report Extract'!$C$2:$C$1009,0))</f>
        <v>Avista (WA)</v>
      </c>
      <c r="C59" s="8">
        <f>SUMIFS('2020 Report Extract'!$M$2:$M$1009,'2020 Report Extract'!$C$2:$C$1009,$A59,'2020 Report Extract'!$E$2:$E$1009,C$1)</f>
        <v>0</v>
      </c>
      <c r="D59" s="8">
        <f>SUMIFS('2020 Report Extract'!$M$2:$M$1009,'2020 Report Extract'!$C$2:$C$1009,$A59,'2020 Report Extract'!$E$2:$E$1009,D$1)</f>
        <v>302861</v>
      </c>
      <c r="E59" s="8">
        <f>SUMIFS('2020 Report Extract'!$M$2:$M$1009,'2020 Report Extract'!$C$2:$C$1009,$A59,'2020 Report Extract'!$E$2:$E$1009,E$1)</f>
        <v>756088</v>
      </c>
      <c r="F59" s="8">
        <f>SUMIFS('2020 Report Extract'!$M$2:$M$1009,'2020 Report Extract'!$C$2:$C$1009,$A59,'2020 Report Extract'!$E$2:$E$1009,F$1)</f>
        <v>0</v>
      </c>
      <c r="G59" s="8">
        <f>SUMIFS('2020 Report Extract'!$M$2:$M$1009,'2020 Report Extract'!$C$2:$C$1009,$A59,'2020 Report Extract'!$E$2:$E$1009,G$1)</f>
        <v>1968825</v>
      </c>
      <c r="H59" s="8">
        <f>SUMIFS('2020 Report Extract'!$M$2:$M$1009,'2020 Report Extract'!$C$2:$C$1009,$A59,'2020 Report Extract'!$E$2:$E$1009,H$1)</f>
        <v>2324914</v>
      </c>
      <c r="I59" s="8">
        <f>SUMIFS('2020 Report Extract'!$M$2:$M$1009,'2020 Report Extract'!$C$2:$C$1009,$A59,'2020 Report Extract'!$E$2:$E$1009,I$1)</f>
        <v>0</v>
      </c>
      <c r="J59" s="8">
        <f>SUMIFS('2020 Report Extract'!$M$2:$M$1009,'2020 Report Extract'!$C$2:$C$1009,$A59,'2020 Report Extract'!$E$2:$E$1009,J$1)</f>
        <v>34971</v>
      </c>
      <c r="K59" s="8">
        <f>SUMIFS('2020 Report Extract'!$M$2:$M$1009,'2020 Report Extract'!$C$2:$C$1009,$A59,'2020 Report Extract'!$E$2:$E$1009,K$1)</f>
        <v>0</v>
      </c>
      <c r="L59" s="8">
        <f>SUMIFS('2020 Report Extract'!$M$2:$M$1009,'2020 Report Extract'!$C$2:$C$1009,$A59,'2020 Report Extract'!$E$2:$E$1009,L$1)</f>
        <v>871</v>
      </c>
      <c r="M59" s="8">
        <f>SUMIFS('2020 Report Extract'!$M$2:$M$1009,'2020 Report Extract'!$C$2:$C$1009,$A59,'2020 Report Extract'!$E$2:$E$1009,M$1)</f>
        <v>0</v>
      </c>
      <c r="N59" s="8">
        <f>SUMIFS('2020 Report Extract'!$M$2:$M$1009,'2020 Report Extract'!$C$2:$C$1009,$A59,'2020 Report Extract'!$E$2:$E$1009,N$1)</f>
        <v>0</v>
      </c>
      <c r="O59" s="8">
        <f>SUMIFS('2020 Report Extract'!$M$2:$M$1009,'2020 Report Extract'!$C$2:$C$1009,$A59,'2020 Report Extract'!$E$2:$E$1009,O$1)</f>
        <v>42741</v>
      </c>
      <c r="P59" s="8">
        <f>SUMIFS('2020 Report Extract'!$M$2:$M$1009,'2020 Report Extract'!$C$2:$C$1009,$A59,'2020 Report Extract'!$E$2:$E$1009,P$1)</f>
        <v>95946</v>
      </c>
      <c r="Q59" s="8">
        <f>SUMIFS('2020 Report Extract'!$J$2:$J$1009,'2020 Report Extract'!$C$2:$C$1009,$A59)</f>
        <v>286392</v>
      </c>
      <c r="R59" s="8">
        <f>SUMIFS('2020 Report Extract'!$F$2:$F$1009,'2020 Report Extract'!$C$2:$C$1009,$A59)</f>
        <v>0</v>
      </c>
      <c r="S59" s="8">
        <f t="shared" si="0"/>
        <v>5813609</v>
      </c>
    </row>
    <row r="60" spans="1:19" x14ac:dyDescent="0.25">
      <c r="A60">
        <v>111</v>
      </c>
      <c r="B60" t="str">
        <f>INDEX('2020 Report Extract'!$D$2:$D$1009,MATCH('2020 Disclosure'!$A60,'2020 Report Extract'!$C$2:$C$1009,0))</f>
        <v>Mason County PUD #1</v>
      </c>
      <c r="C60" s="8">
        <f>SUMIFS('2020 Report Extract'!$M$2:$M$1009,'2020 Report Extract'!$C$2:$C$1009,$A60,'2020 Report Extract'!$E$2:$E$1009,C$1)</f>
        <v>0</v>
      </c>
      <c r="D60" s="8">
        <f>SUMIFS('2020 Report Extract'!$M$2:$M$1009,'2020 Report Extract'!$C$2:$C$1009,$A60,'2020 Report Extract'!$E$2:$E$1009,D$1)</f>
        <v>0</v>
      </c>
      <c r="E60" s="8">
        <f>SUMIFS('2020 Report Extract'!$M$2:$M$1009,'2020 Report Extract'!$C$2:$C$1009,$A60,'2020 Report Extract'!$E$2:$E$1009,E$1)</f>
        <v>0</v>
      </c>
      <c r="F60" s="8">
        <f>SUMIFS('2020 Report Extract'!$M$2:$M$1009,'2020 Report Extract'!$C$2:$C$1009,$A60,'2020 Report Extract'!$E$2:$E$1009,F$1)</f>
        <v>0</v>
      </c>
      <c r="G60" s="8">
        <f>SUMIFS('2020 Report Extract'!$M$2:$M$1009,'2020 Report Extract'!$C$2:$C$1009,$A60,'2020 Report Extract'!$E$2:$E$1009,G$1)</f>
        <v>67503</v>
      </c>
      <c r="H60" s="8">
        <f>SUMIFS('2020 Report Extract'!$M$2:$M$1009,'2020 Report Extract'!$C$2:$C$1009,$A60,'2020 Report Extract'!$E$2:$E$1009,H$1)</f>
        <v>0</v>
      </c>
      <c r="I60" s="8">
        <f>SUMIFS('2020 Report Extract'!$M$2:$M$1009,'2020 Report Extract'!$C$2:$C$1009,$A60,'2020 Report Extract'!$E$2:$E$1009,I$1)</f>
        <v>8038</v>
      </c>
      <c r="J60" s="8">
        <f>SUMIFS('2020 Report Extract'!$M$2:$M$1009,'2020 Report Extract'!$C$2:$C$1009,$A60,'2020 Report Extract'!$E$2:$E$1009,J$1)</f>
        <v>0</v>
      </c>
      <c r="K60" s="8">
        <f>SUMIFS('2020 Report Extract'!$M$2:$M$1009,'2020 Report Extract'!$C$2:$C$1009,$A60,'2020 Report Extract'!$E$2:$E$1009,K$1)</f>
        <v>0</v>
      </c>
      <c r="L60" s="8">
        <f>SUMIFS('2020 Report Extract'!$M$2:$M$1009,'2020 Report Extract'!$C$2:$C$1009,$A60,'2020 Report Extract'!$E$2:$E$1009,L$1)</f>
        <v>0</v>
      </c>
      <c r="M60" s="8">
        <f>SUMIFS('2020 Report Extract'!$M$2:$M$1009,'2020 Report Extract'!$C$2:$C$1009,$A60,'2020 Report Extract'!$E$2:$E$1009,M$1)</f>
        <v>0</v>
      </c>
      <c r="N60" s="8">
        <f>SUMIFS('2020 Report Extract'!$M$2:$M$1009,'2020 Report Extract'!$C$2:$C$1009,$A60,'2020 Report Extract'!$E$2:$E$1009,N$1)</f>
        <v>0</v>
      </c>
      <c r="O60" s="8">
        <f>SUMIFS('2020 Report Extract'!$M$2:$M$1009,'2020 Report Extract'!$C$2:$C$1009,$A60,'2020 Report Extract'!$E$2:$E$1009,O$1)</f>
        <v>0</v>
      </c>
      <c r="P60" s="8">
        <f>SUMIFS('2020 Report Extract'!$M$2:$M$1009,'2020 Report Extract'!$C$2:$C$1009,$A60,'2020 Report Extract'!$E$2:$E$1009,P$1)</f>
        <v>0</v>
      </c>
      <c r="Q60" s="8">
        <f>SUMIFS('2020 Report Extract'!$J$2:$J$1009,'2020 Report Extract'!$C$2:$C$1009,$A60)</f>
        <v>0</v>
      </c>
      <c r="R60" s="8">
        <f>SUMIFS('2020 Report Extract'!$F$2:$F$1009,'2020 Report Extract'!$C$2:$C$1009,$A60)</f>
        <v>3233</v>
      </c>
      <c r="S60" s="8">
        <f t="shared" si="0"/>
        <v>78774</v>
      </c>
    </row>
    <row r="61" spans="1:19" x14ac:dyDescent="0.25">
      <c r="A61">
        <v>117</v>
      </c>
      <c r="B61" t="str">
        <f>INDEX('2020 Report Extract'!$D$2:$D$1009,MATCH('2020 Disclosure'!$A61,'2020 Report Extract'!$C$2:$C$1009,0))</f>
        <v>Whatcom County PUD #1</v>
      </c>
      <c r="C61" s="8">
        <f>SUMIFS('2020 Report Extract'!$M$2:$M$1009,'2020 Report Extract'!$C$2:$C$1009,$A61,'2020 Report Extract'!$E$2:$E$1009,C$1)</f>
        <v>0</v>
      </c>
      <c r="D61" s="8">
        <f>SUMIFS('2020 Report Extract'!$M$2:$M$1009,'2020 Report Extract'!$C$2:$C$1009,$A61,'2020 Report Extract'!$E$2:$E$1009,D$1)</f>
        <v>0</v>
      </c>
      <c r="E61" s="8">
        <f>SUMIFS('2020 Report Extract'!$M$2:$M$1009,'2020 Report Extract'!$C$2:$C$1009,$A61,'2020 Report Extract'!$E$2:$E$1009,E$1)</f>
        <v>0</v>
      </c>
      <c r="F61" s="8">
        <f>SUMIFS('2020 Report Extract'!$M$2:$M$1009,'2020 Report Extract'!$C$2:$C$1009,$A61,'2020 Report Extract'!$E$2:$E$1009,F$1)</f>
        <v>0</v>
      </c>
      <c r="G61" s="8">
        <f>SUMIFS('2020 Report Extract'!$M$2:$M$1009,'2020 Report Extract'!$C$2:$C$1009,$A61,'2020 Report Extract'!$E$2:$E$1009,G$1)</f>
        <v>197775</v>
      </c>
      <c r="H61" s="8">
        <f>SUMIFS('2020 Report Extract'!$M$2:$M$1009,'2020 Report Extract'!$C$2:$C$1009,$A61,'2020 Report Extract'!$E$2:$E$1009,H$1)</f>
        <v>0</v>
      </c>
      <c r="I61" s="8">
        <f>SUMIFS('2020 Report Extract'!$M$2:$M$1009,'2020 Report Extract'!$C$2:$C$1009,$A61,'2020 Report Extract'!$E$2:$E$1009,I$1)</f>
        <v>25506</v>
      </c>
      <c r="J61" s="8">
        <f>SUMIFS('2020 Report Extract'!$M$2:$M$1009,'2020 Report Extract'!$C$2:$C$1009,$A61,'2020 Report Extract'!$E$2:$E$1009,J$1)</f>
        <v>0</v>
      </c>
      <c r="K61" s="8">
        <f>SUMIFS('2020 Report Extract'!$M$2:$M$1009,'2020 Report Extract'!$C$2:$C$1009,$A61,'2020 Report Extract'!$E$2:$E$1009,K$1)</f>
        <v>0</v>
      </c>
      <c r="L61" s="8">
        <f>SUMIFS('2020 Report Extract'!$M$2:$M$1009,'2020 Report Extract'!$C$2:$C$1009,$A61,'2020 Report Extract'!$E$2:$E$1009,L$1)</f>
        <v>0</v>
      </c>
      <c r="M61" s="8">
        <f>SUMIFS('2020 Report Extract'!$M$2:$M$1009,'2020 Report Extract'!$C$2:$C$1009,$A61,'2020 Report Extract'!$E$2:$E$1009,M$1)</f>
        <v>0</v>
      </c>
      <c r="N61" s="8">
        <f>SUMIFS('2020 Report Extract'!$M$2:$M$1009,'2020 Report Extract'!$C$2:$C$1009,$A61,'2020 Report Extract'!$E$2:$E$1009,N$1)</f>
        <v>0</v>
      </c>
      <c r="O61" s="8">
        <f>SUMIFS('2020 Report Extract'!$M$2:$M$1009,'2020 Report Extract'!$C$2:$C$1009,$A61,'2020 Report Extract'!$E$2:$E$1009,O$1)</f>
        <v>0</v>
      </c>
      <c r="P61" s="8">
        <f>SUMIFS('2020 Report Extract'!$M$2:$M$1009,'2020 Report Extract'!$C$2:$C$1009,$A61,'2020 Report Extract'!$E$2:$E$1009,P$1)</f>
        <v>0</v>
      </c>
      <c r="Q61" s="8">
        <f>SUMIFS('2020 Report Extract'!$J$2:$J$1009,'2020 Report Extract'!$C$2:$C$1009,$A61)</f>
        <v>0</v>
      </c>
      <c r="R61" s="8">
        <f>SUMIFS('2020 Report Extract'!$F$2:$F$1009,'2020 Report Extract'!$C$2:$C$1009,$A61)</f>
        <v>10258</v>
      </c>
      <c r="S61" s="8">
        <f t="shared" si="0"/>
        <v>233539</v>
      </c>
    </row>
    <row r="62" spans="1:19" x14ac:dyDescent="0.25">
      <c r="A62">
        <v>118</v>
      </c>
      <c r="B62" t="str">
        <f>INDEX('2020 Report Extract'!$D$2:$D$1009,MATCH('2020 Disclosure'!$A62,'2020 Report Extract'!$C$2:$C$1009,0))</f>
        <v>Jefferson County PUD #1</v>
      </c>
      <c r="C62" s="8">
        <f>SUMIFS('2020 Report Extract'!$M$2:$M$1009,'2020 Report Extract'!$C$2:$C$1009,$A62,'2020 Report Extract'!$E$2:$E$1009,C$1)</f>
        <v>0</v>
      </c>
      <c r="D62" s="8">
        <f>SUMIFS('2020 Report Extract'!$M$2:$M$1009,'2020 Report Extract'!$C$2:$C$1009,$A62,'2020 Report Extract'!$E$2:$E$1009,D$1)</f>
        <v>0</v>
      </c>
      <c r="E62" s="8">
        <f>SUMIFS('2020 Report Extract'!$M$2:$M$1009,'2020 Report Extract'!$C$2:$C$1009,$A62,'2020 Report Extract'!$E$2:$E$1009,E$1)</f>
        <v>0</v>
      </c>
      <c r="F62" s="8">
        <f>SUMIFS('2020 Report Extract'!$M$2:$M$1009,'2020 Report Extract'!$C$2:$C$1009,$A62,'2020 Report Extract'!$E$2:$E$1009,F$1)</f>
        <v>0</v>
      </c>
      <c r="G62" s="8">
        <f>SUMIFS('2020 Report Extract'!$M$2:$M$1009,'2020 Report Extract'!$C$2:$C$1009,$A62,'2020 Report Extract'!$E$2:$E$1009,G$1)</f>
        <v>334525</v>
      </c>
      <c r="H62" s="8">
        <f>SUMIFS('2020 Report Extract'!$M$2:$M$1009,'2020 Report Extract'!$C$2:$C$1009,$A62,'2020 Report Extract'!$E$2:$E$1009,H$1)</f>
        <v>0</v>
      </c>
      <c r="I62" s="8">
        <f>SUMIFS('2020 Report Extract'!$M$2:$M$1009,'2020 Report Extract'!$C$2:$C$1009,$A62,'2020 Report Extract'!$E$2:$E$1009,I$1)</f>
        <v>43142</v>
      </c>
      <c r="J62" s="8">
        <f>SUMIFS('2020 Report Extract'!$M$2:$M$1009,'2020 Report Extract'!$C$2:$C$1009,$A62,'2020 Report Extract'!$E$2:$E$1009,J$1)</f>
        <v>0</v>
      </c>
      <c r="K62" s="8">
        <f>SUMIFS('2020 Report Extract'!$M$2:$M$1009,'2020 Report Extract'!$C$2:$C$1009,$A62,'2020 Report Extract'!$E$2:$E$1009,K$1)</f>
        <v>0</v>
      </c>
      <c r="L62" s="8">
        <f>SUMIFS('2020 Report Extract'!$M$2:$M$1009,'2020 Report Extract'!$C$2:$C$1009,$A62,'2020 Report Extract'!$E$2:$E$1009,L$1)</f>
        <v>0</v>
      </c>
      <c r="M62" s="8">
        <f>SUMIFS('2020 Report Extract'!$M$2:$M$1009,'2020 Report Extract'!$C$2:$C$1009,$A62,'2020 Report Extract'!$E$2:$E$1009,M$1)</f>
        <v>0</v>
      </c>
      <c r="N62" s="8">
        <f>SUMIFS('2020 Report Extract'!$M$2:$M$1009,'2020 Report Extract'!$C$2:$C$1009,$A62,'2020 Report Extract'!$E$2:$E$1009,N$1)</f>
        <v>0</v>
      </c>
      <c r="O62" s="8">
        <f>SUMIFS('2020 Report Extract'!$M$2:$M$1009,'2020 Report Extract'!$C$2:$C$1009,$A62,'2020 Report Extract'!$E$2:$E$1009,O$1)</f>
        <v>0</v>
      </c>
      <c r="P62" s="8">
        <f>SUMIFS('2020 Report Extract'!$M$2:$M$1009,'2020 Report Extract'!$C$2:$C$1009,$A62,'2020 Report Extract'!$E$2:$E$1009,P$1)</f>
        <v>0</v>
      </c>
      <c r="Q62" s="8">
        <f>SUMIFS('2020 Report Extract'!$J$2:$J$1009,'2020 Report Extract'!$C$2:$C$1009,$A62)</f>
        <v>0</v>
      </c>
      <c r="R62" s="8">
        <f>SUMIFS('2020 Report Extract'!$F$2:$F$1009,'2020 Report Extract'!$C$2:$C$1009,$A62)</f>
        <v>17348</v>
      </c>
      <c r="S62" s="8">
        <f t="shared" si="0"/>
        <v>395015</v>
      </c>
    </row>
    <row r="63" spans="1:19" x14ac:dyDescent="0.25">
      <c r="A63">
        <v>119</v>
      </c>
      <c r="B63" t="str">
        <f>INDEX('2020 Report Extract'!$D$2:$D$1009,MATCH('2020 Disclosure'!$A63,'2020 Report Extract'!$C$2:$C$1009,0))</f>
        <v>Port of Seattle</v>
      </c>
      <c r="C63" s="8">
        <f>SUMIFS('2020 Report Extract'!$M$2:$M$1009,'2020 Report Extract'!$C$2:$C$1009,$A63,'2020 Report Extract'!$E$2:$E$1009,C$1)</f>
        <v>0</v>
      </c>
      <c r="D63" s="8">
        <f>SUMIFS('2020 Report Extract'!$M$2:$M$1009,'2020 Report Extract'!$C$2:$C$1009,$A63,'2020 Report Extract'!$E$2:$E$1009,D$1)</f>
        <v>0</v>
      </c>
      <c r="E63" s="8">
        <f>SUMIFS('2020 Report Extract'!$M$2:$M$1009,'2020 Report Extract'!$C$2:$C$1009,$A63,'2020 Report Extract'!$E$2:$E$1009,E$1)</f>
        <v>0</v>
      </c>
      <c r="F63" s="8">
        <f>SUMIFS('2020 Report Extract'!$M$2:$M$1009,'2020 Report Extract'!$C$2:$C$1009,$A63,'2020 Report Extract'!$E$2:$E$1009,F$1)</f>
        <v>0</v>
      </c>
      <c r="G63" s="8">
        <f>SUMIFS('2020 Report Extract'!$M$2:$M$1009,'2020 Report Extract'!$C$2:$C$1009,$A63,'2020 Report Extract'!$E$2:$E$1009,G$1)</f>
        <v>111229</v>
      </c>
      <c r="H63" s="8">
        <f>SUMIFS('2020 Report Extract'!$M$2:$M$1009,'2020 Report Extract'!$C$2:$C$1009,$A63,'2020 Report Extract'!$E$2:$E$1009,H$1)</f>
        <v>0</v>
      </c>
      <c r="I63" s="8">
        <f>SUMIFS('2020 Report Extract'!$M$2:$M$1009,'2020 Report Extract'!$C$2:$C$1009,$A63,'2020 Report Extract'!$E$2:$E$1009,I$1)</f>
        <v>14344</v>
      </c>
      <c r="J63" s="8">
        <f>SUMIFS('2020 Report Extract'!$M$2:$M$1009,'2020 Report Extract'!$C$2:$C$1009,$A63,'2020 Report Extract'!$E$2:$E$1009,J$1)</f>
        <v>0</v>
      </c>
      <c r="K63" s="8">
        <f>SUMIFS('2020 Report Extract'!$M$2:$M$1009,'2020 Report Extract'!$C$2:$C$1009,$A63,'2020 Report Extract'!$E$2:$E$1009,K$1)</f>
        <v>0</v>
      </c>
      <c r="L63" s="8">
        <f>SUMIFS('2020 Report Extract'!$M$2:$M$1009,'2020 Report Extract'!$C$2:$C$1009,$A63,'2020 Report Extract'!$E$2:$E$1009,L$1)</f>
        <v>0</v>
      </c>
      <c r="M63" s="8">
        <f>SUMIFS('2020 Report Extract'!$M$2:$M$1009,'2020 Report Extract'!$C$2:$C$1009,$A63,'2020 Report Extract'!$E$2:$E$1009,M$1)</f>
        <v>0</v>
      </c>
      <c r="N63" s="8">
        <f>SUMIFS('2020 Report Extract'!$M$2:$M$1009,'2020 Report Extract'!$C$2:$C$1009,$A63,'2020 Report Extract'!$E$2:$E$1009,N$1)</f>
        <v>0</v>
      </c>
      <c r="O63" s="8">
        <f>SUMIFS('2020 Report Extract'!$M$2:$M$1009,'2020 Report Extract'!$C$2:$C$1009,$A63,'2020 Report Extract'!$E$2:$E$1009,O$1)</f>
        <v>0</v>
      </c>
      <c r="P63" s="8">
        <f>SUMIFS('2020 Report Extract'!$M$2:$M$1009,'2020 Report Extract'!$C$2:$C$1009,$A63,'2020 Report Extract'!$E$2:$E$1009,P$1)</f>
        <v>0</v>
      </c>
      <c r="Q63" s="8">
        <f>SUMIFS('2020 Report Extract'!$J$2:$J$1009,'2020 Report Extract'!$C$2:$C$1009,$A63)</f>
        <v>0</v>
      </c>
      <c r="R63" s="8">
        <f>SUMIFS('2020 Report Extract'!$F$2:$F$1009,'2020 Report Extract'!$C$2:$C$1009,$A63)</f>
        <v>5769</v>
      </c>
      <c r="S63" s="8">
        <f t="shared" si="0"/>
        <v>131342</v>
      </c>
    </row>
    <row r="64" spans="1:19" x14ac:dyDescent="0.25">
      <c r="A64">
        <v>120</v>
      </c>
      <c r="B64" t="str">
        <f>INDEX('2020 Report Extract'!$D$2:$D$1009,MATCH('2020 Disclosure'!$A64,'2020 Report Extract'!$C$2:$C$1009,0))</f>
        <v>Yakama Power</v>
      </c>
      <c r="C64" s="8">
        <f>SUMIFS('2020 Report Extract'!$M$2:$M$1009,'2020 Report Extract'!$C$2:$C$1009,$A64,'2020 Report Extract'!$E$2:$E$1009,C$1)</f>
        <v>0</v>
      </c>
      <c r="D64" s="8">
        <f>SUMIFS('2020 Report Extract'!$M$2:$M$1009,'2020 Report Extract'!$C$2:$C$1009,$A64,'2020 Report Extract'!$E$2:$E$1009,D$1)</f>
        <v>0</v>
      </c>
      <c r="E64" s="8">
        <f>SUMIFS('2020 Report Extract'!$M$2:$M$1009,'2020 Report Extract'!$C$2:$C$1009,$A64,'2020 Report Extract'!$E$2:$E$1009,E$1)</f>
        <v>0</v>
      </c>
      <c r="F64" s="8">
        <f>SUMIFS('2020 Report Extract'!$M$2:$M$1009,'2020 Report Extract'!$C$2:$C$1009,$A64,'2020 Report Extract'!$E$2:$E$1009,F$1)</f>
        <v>0</v>
      </c>
      <c r="G64" s="8">
        <f>SUMIFS('2020 Report Extract'!$M$2:$M$1009,'2020 Report Extract'!$C$2:$C$1009,$A64,'2020 Report Extract'!$E$2:$E$1009,G$1)</f>
        <v>124903</v>
      </c>
      <c r="H64" s="8">
        <f>SUMIFS('2020 Report Extract'!$M$2:$M$1009,'2020 Report Extract'!$C$2:$C$1009,$A64,'2020 Report Extract'!$E$2:$E$1009,H$1)</f>
        <v>0</v>
      </c>
      <c r="I64" s="8">
        <f>SUMIFS('2020 Report Extract'!$M$2:$M$1009,'2020 Report Extract'!$C$2:$C$1009,$A64,'2020 Report Extract'!$E$2:$E$1009,I$1)</f>
        <v>16108</v>
      </c>
      <c r="J64" s="8">
        <f>SUMIFS('2020 Report Extract'!$M$2:$M$1009,'2020 Report Extract'!$C$2:$C$1009,$A64,'2020 Report Extract'!$E$2:$E$1009,J$1)</f>
        <v>0</v>
      </c>
      <c r="K64" s="8">
        <f>SUMIFS('2020 Report Extract'!$M$2:$M$1009,'2020 Report Extract'!$C$2:$C$1009,$A64,'2020 Report Extract'!$E$2:$E$1009,K$1)</f>
        <v>0</v>
      </c>
      <c r="L64" s="8">
        <f>SUMIFS('2020 Report Extract'!$M$2:$M$1009,'2020 Report Extract'!$C$2:$C$1009,$A64,'2020 Report Extract'!$E$2:$E$1009,L$1)</f>
        <v>0</v>
      </c>
      <c r="M64" s="8">
        <f>SUMIFS('2020 Report Extract'!$M$2:$M$1009,'2020 Report Extract'!$C$2:$C$1009,$A64,'2020 Report Extract'!$E$2:$E$1009,M$1)</f>
        <v>0</v>
      </c>
      <c r="N64" s="8">
        <f>SUMIFS('2020 Report Extract'!$M$2:$M$1009,'2020 Report Extract'!$C$2:$C$1009,$A64,'2020 Report Extract'!$E$2:$E$1009,N$1)</f>
        <v>0</v>
      </c>
      <c r="O64" s="8">
        <f>SUMIFS('2020 Report Extract'!$M$2:$M$1009,'2020 Report Extract'!$C$2:$C$1009,$A64,'2020 Report Extract'!$E$2:$E$1009,O$1)</f>
        <v>0</v>
      </c>
      <c r="P64" s="8">
        <f>SUMIFS('2020 Report Extract'!$M$2:$M$1009,'2020 Report Extract'!$C$2:$C$1009,$A64,'2020 Report Extract'!$E$2:$E$1009,P$1)</f>
        <v>0</v>
      </c>
      <c r="Q64" s="8">
        <f>SUMIFS('2020 Report Extract'!$J$2:$J$1009,'2020 Report Extract'!$C$2:$C$1009,$A64)</f>
        <v>0</v>
      </c>
      <c r="R64" s="8">
        <f>SUMIFS('2020 Report Extract'!$F$2:$F$1009,'2020 Report Extract'!$C$2:$C$1009,$A64)</f>
        <v>6477</v>
      </c>
      <c r="S64" s="8">
        <f t="shared" si="0"/>
        <v>147488</v>
      </c>
    </row>
    <row r="65" spans="1:19" x14ac:dyDescent="0.25">
      <c r="A65">
        <v>124</v>
      </c>
      <c r="B65" t="str">
        <f>INDEX('2020 Report Extract'!$D$2:$D$1009,MATCH('2020 Disclosure'!$A65,'2020 Report Extract'!$C$2:$C$1009,0))</f>
        <v>Port Townsend</v>
      </c>
      <c r="C65" s="8">
        <f>SUMIFS('2020 Report Extract'!$M$2:$M$1009,'2020 Report Extract'!$C$2:$C$1009,$A65,'2020 Report Extract'!$E$2:$E$1009,C$1)</f>
        <v>0</v>
      </c>
      <c r="D65" s="8">
        <f>SUMIFS('2020 Report Extract'!$M$2:$M$1009,'2020 Report Extract'!$C$2:$C$1009,$A65,'2020 Report Extract'!$E$2:$E$1009,D$1)</f>
        <v>0</v>
      </c>
      <c r="E65" s="8">
        <f>SUMIFS('2020 Report Extract'!$M$2:$M$1009,'2020 Report Extract'!$C$2:$C$1009,$A65,'2020 Report Extract'!$E$2:$E$1009,E$1)</f>
        <v>0</v>
      </c>
      <c r="F65" s="8">
        <f>SUMIFS('2020 Report Extract'!$M$2:$M$1009,'2020 Report Extract'!$C$2:$C$1009,$A65,'2020 Report Extract'!$E$2:$E$1009,F$1)</f>
        <v>0</v>
      </c>
      <c r="G65" s="8">
        <f>SUMIFS('2020 Report Extract'!$M$2:$M$1009,'2020 Report Extract'!$C$2:$C$1009,$A65,'2020 Report Extract'!$E$2:$E$1009,G$1)</f>
        <v>0</v>
      </c>
      <c r="H65" s="8">
        <f>SUMIFS('2020 Report Extract'!$M$2:$M$1009,'2020 Report Extract'!$C$2:$C$1009,$A65,'2020 Report Extract'!$E$2:$E$1009,H$1)</f>
        <v>0</v>
      </c>
      <c r="I65" s="8">
        <f>SUMIFS('2020 Report Extract'!$M$2:$M$1009,'2020 Report Extract'!$C$2:$C$1009,$A65,'2020 Report Extract'!$E$2:$E$1009,I$1)</f>
        <v>0</v>
      </c>
      <c r="J65" s="8">
        <f>SUMIFS('2020 Report Extract'!$M$2:$M$1009,'2020 Report Extract'!$C$2:$C$1009,$A65,'2020 Report Extract'!$E$2:$E$1009,J$1)</f>
        <v>0</v>
      </c>
      <c r="K65" s="8">
        <f>SUMIFS('2020 Report Extract'!$M$2:$M$1009,'2020 Report Extract'!$C$2:$C$1009,$A65,'2020 Report Extract'!$E$2:$E$1009,K$1)</f>
        <v>0</v>
      </c>
      <c r="L65" s="8">
        <f>SUMIFS('2020 Report Extract'!$M$2:$M$1009,'2020 Report Extract'!$C$2:$C$1009,$A65,'2020 Report Extract'!$E$2:$E$1009,L$1)</f>
        <v>0</v>
      </c>
      <c r="M65" s="8">
        <f>SUMIFS('2020 Report Extract'!$M$2:$M$1009,'2020 Report Extract'!$C$2:$C$1009,$A65,'2020 Report Extract'!$E$2:$E$1009,M$1)</f>
        <v>0</v>
      </c>
      <c r="N65" s="8">
        <f>SUMIFS('2020 Report Extract'!$M$2:$M$1009,'2020 Report Extract'!$C$2:$C$1009,$A65,'2020 Report Extract'!$E$2:$E$1009,N$1)</f>
        <v>0</v>
      </c>
      <c r="O65" s="8">
        <f>SUMIFS('2020 Report Extract'!$M$2:$M$1009,'2020 Report Extract'!$C$2:$C$1009,$A65,'2020 Report Extract'!$E$2:$E$1009,O$1)</f>
        <v>0</v>
      </c>
      <c r="P65" s="8">
        <f>SUMIFS('2020 Report Extract'!$M$2:$M$1009,'2020 Report Extract'!$C$2:$C$1009,$A65,'2020 Report Extract'!$E$2:$E$1009,P$1)</f>
        <v>0</v>
      </c>
      <c r="Q65" s="8">
        <f>SUMIFS('2020 Report Extract'!$J$2:$J$1009,'2020 Report Extract'!$C$2:$C$1009,$A65)</f>
        <v>0</v>
      </c>
      <c r="R65" s="8">
        <f>SUMIFS('2020 Report Extract'!$F$2:$F$1009,'2020 Report Extract'!$C$2:$C$1009,$A65)</f>
        <v>0</v>
      </c>
      <c r="S65" s="8">
        <f t="shared" si="0"/>
        <v>0</v>
      </c>
    </row>
    <row r="66" spans="1:19" x14ac:dyDescent="0.25">
      <c r="A66">
        <v>130</v>
      </c>
      <c r="B66" t="str">
        <f>INDEX('2020 Report Extract'!$D$2:$D$1009,MATCH('2020 Disclosure'!$A66,'2020 Report Extract'!$C$2:$C$1009,0))</f>
        <v>Pacific Power (WA)</v>
      </c>
      <c r="C66" s="8">
        <f>SUMIFS('2020 Report Extract'!$M$2:$M$1009,'2020 Report Extract'!$C$2:$C$1009,$A66,'2020 Report Extract'!$E$2:$E$1009,C$1)</f>
        <v>0</v>
      </c>
      <c r="D66" s="8">
        <f>SUMIFS('2020 Report Extract'!$M$2:$M$1009,'2020 Report Extract'!$C$2:$C$1009,$A66,'2020 Report Extract'!$E$2:$E$1009,D$1)</f>
        <v>0</v>
      </c>
      <c r="E66" s="8">
        <f>SUMIFS('2020 Report Extract'!$M$2:$M$1009,'2020 Report Extract'!$C$2:$C$1009,$A66,'2020 Report Extract'!$E$2:$E$1009,E$1)</f>
        <v>1604372</v>
      </c>
      <c r="F66" s="8">
        <f>SUMIFS('2020 Report Extract'!$M$2:$M$1009,'2020 Report Extract'!$C$2:$C$1009,$A66,'2020 Report Extract'!$E$2:$E$1009,F$1)</f>
        <v>0</v>
      </c>
      <c r="G66" s="8">
        <f>SUMIFS('2020 Report Extract'!$M$2:$M$1009,'2020 Report Extract'!$C$2:$C$1009,$A66,'2020 Report Extract'!$E$2:$E$1009,G$1)</f>
        <v>619337</v>
      </c>
      <c r="H66" s="8">
        <f>SUMIFS('2020 Report Extract'!$M$2:$M$1009,'2020 Report Extract'!$C$2:$C$1009,$A66,'2020 Report Extract'!$E$2:$E$1009,H$1)</f>
        <v>809860</v>
      </c>
      <c r="I66" s="8">
        <f>SUMIFS('2020 Report Extract'!$M$2:$M$1009,'2020 Report Extract'!$C$2:$C$1009,$A66,'2020 Report Extract'!$E$2:$E$1009,I$1)</f>
        <v>11329</v>
      </c>
      <c r="J66" s="8">
        <f>SUMIFS('2020 Report Extract'!$M$2:$M$1009,'2020 Report Extract'!$C$2:$C$1009,$A66,'2020 Report Extract'!$E$2:$E$1009,J$1)</f>
        <v>0</v>
      </c>
      <c r="K66" s="8">
        <f>SUMIFS('2020 Report Extract'!$M$2:$M$1009,'2020 Report Extract'!$C$2:$C$1009,$A66,'2020 Report Extract'!$E$2:$E$1009,K$1)</f>
        <v>0</v>
      </c>
      <c r="L66" s="8">
        <f>SUMIFS('2020 Report Extract'!$M$2:$M$1009,'2020 Report Extract'!$C$2:$C$1009,$A66,'2020 Report Extract'!$E$2:$E$1009,L$1)</f>
        <v>957</v>
      </c>
      <c r="M66" s="8">
        <f>SUMIFS('2020 Report Extract'!$M$2:$M$1009,'2020 Report Extract'!$C$2:$C$1009,$A66,'2020 Report Extract'!$E$2:$E$1009,M$1)</f>
        <v>0</v>
      </c>
      <c r="N66" s="8">
        <f>SUMIFS('2020 Report Extract'!$M$2:$M$1009,'2020 Report Extract'!$C$2:$C$1009,$A66,'2020 Report Extract'!$E$2:$E$1009,N$1)</f>
        <v>0</v>
      </c>
      <c r="O66" s="8">
        <f>SUMIFS('2020 Report Extract'!$M$2:$M$1009,'2020 Report Extract'!$C$2:$C$1009,$A66,'2020 Report Extract'!$E$2:$E$1009,O$1)</f>
        <v>0</v>
      </c>
      <c r="P66" s="8">
        <f>SUMIFS('2020 Report Extract'!$M$2:$M$1009,'2020 Report Extract'!$C$2:$C$1009,$A66,'2020 Report Extract'!$E$2:$E$1009,P$1)</f>
        <v>290848</v>
      </c>
      <c r="Q66" s="8">
        <f>SUMIFS('2020 Report Extract'!$J$2:$J$1009,'2020 Report Extract'!$C$2:$C$1009,$A66)</f>
        <v>1116534</v>
      </c>
      <c r="R66" s="8">
        <f>SUMIFS('2020 Report Extract'!$F$2:$F$1009,'2020 Report Extract'!$C$2:$C$1009,$A66)</f>
        <v>4556</v>
      </c>
      <c r="S66" s="8">
        <f t="shared" si="0"/>
        <v>4457793</v>
      </c>
    </row>
    <row r="67" spans="1:19" x14ac:dyDescent="0.25">
      <c r="A67">
        <v>143</v>
      </c>
      <c r="B67" t="str">
        <f>INDEX('2020 Report Extract'!$D$2:$D$1009,MATCH('2020 Disclosure'!$A67,'2020 Report Extract'!$C$2:$C$1009,0))</f>
        <v>Solar City (WA)</v>
      </c>
      <c r="C67" s="8">
        <f>SUMIFS('2020 Report Extract'!$M$2:$M$1009,'2020 Report Extract'!$C$2:$C$1009,$A67,'2020 Report Extract'!$E$2:$E$1009,C$1)</f>
        <v>0</v>
      </c>
      <c r="D67" s="8">
        <f>SUMIFS('2020 Report Extract'!$M$2:$M$1009,'2020 Report Extract'!$C$2:$C$1009,$A67,'2020 Report Extract'!$E$2:$E$1009,D$1)</f>
        <v>0</v>
      </c>
      <c r="E67" s="8">
        <f>SUMIFS('2020 Report Extract'!$M$2:$M$1009,'2020 Report Extract'!$C$2:$C$1009,$A67,'2020 Report Extract'!$E$2:$E$1009,E$1)</f>
        <v>0</v>
      </c>
      <c r="F67" s="8">
        <f>SUMIFS('2020 Report Extract'!$M$2:$M$1009,'2020 Report Extract'!$C$2:$C$1009,$A67,'2020 Report Extract'!$E$2:$E$1009,F$1)</f>
        <v>0</v>
      </c>
      <c r="G67" s="8">
        <f>SUMIFS('2020 Report Extract'!$M$2:$M$1009,'2020 Report Extract'!$C$2:$C$1009,$A67,'2020 Report Extract'!$E$2:$E$1009,G$1)</f>
        <v>0</v>
      </c>
      <c r="H67" s="8">
        <f>SUMIFS('2020 Report Extract'!$M$2:$M$1009,'2020 Report Extract'!$C$2:$C$1009,$A67,'2020 Report Extract'!$E$2:$E$1009,H$1)</f>
        <v>0</v>
      </c>
      <c r="I67" s="8">
        <f>SUMIFS('2020 Report Extract'!$M$2:$M$1009,'2020 Report Extract'!$C$2:$C$1009,$A67,'2020 Report Extract'!$E$2:$E$1009,I$1)</f>
        <v>0</v>
      </c>
      <c r="J67" s="8">
        <f>SUMIFS('2020 Report Extract'!$M$2:$M$1009,'2020 Report Extract'!$C$2:$C$1009,$A67,'2020 Report Extract'!$E$2:$E$1009,J$1)</f>
        <v>0</v>
      </c>
      <c r="K67" s="8">
        <f>SUMIFS('2020 Report Extract'!$M$2:$M$1009,'2020 Report Extract'!$C$2:$C$1009,$A67,'2020 Report Extract'!$E$2:$E$1009,K$1)</f>
        <v>0</v>
      </c>
      <c r="L67" s="8">
        <f>SUMIFS('2020 Report Extract'!$M$2:$M$1009,'2020 Report Extract'!$C$2:$C$1009,$A67,'2020 Report Extract'!$E$2:$E$1009,L$1)</f>
        <v>0</v>
      </c>
      <c r="M67" s="8">
        <f>SUMIFS('2020 Report Extract'!$M$2:$M$1009,'2020 Report Extract'!$C$2:$C$1009,$A67,'2020 Report Extract'!$E$2:$E$1009,M$1)</f>
        <v>0</v>
      </c>
      <c r="N67" s="8">
        <f>SUMIFS('2020 Report Extract'!$M$2:$M$1009,'2020 Report Extract'!$C$2:$C$1009,$A67,'2020 Report Extract'!$E$2:$E$1009,N$1)</f>
        <v>0</v>
      </c>
      <c r="O67" s="8">
        <f>SUMIFS('2020 Report Extract'!$M$2:$M$1009,'2020 Report Extract'!$C$2:$C$1009,$A67,'2020 Report Extract'!$E$2:$E$1009,O$1)</f>
        <v>0</v>
      </c>
      <c r="P67" s="8">
        <f>SUMIFS('2020 Report Extract'!$M$2:$M$1009,'2020 Report Extract'!$C$2:$C$1009,$A67,'2020 Report Extract'!$E$2:$E$1009,P$1)</f>
        <v>0</v>
      </c>
      <c r="Q67" s="8">
        <f>SUMIFS('2020 Report Extract'!$J$2:$J$1009,'2020 Report Extract'!$C$2:$C$1009,$A67)</f>
        <v>0</v>
      </c>
      <c r="R67" s="8">
        <f>SUMIFS('2020 Report Extract'!$F$2:$F$1009,'2020 Report Extract'!$C$2:$C$1009,$A67)</f>
        <v>0</v>
      </c>
      <c r="S67" s="8">
        <f t="shared" ref="S67:S73" si="1">SUM(C67:R67)</f>
        <v>0</v>
      </c>
    </row>
    <row r="68" spans="1:19" x14ac:dyDescent="0.25">
      <c r="A68">
        <v>144</v>
      </c>
      <c r="B68" t="str">
        <f>INDEX('2020 Report Extract'!$D$2:$D$1009,MATCH('2020 Disclosure'!$A68,'2020 Report Extract'!$C$2:$C$1009,0))</f>
        <v>Kalispel Tribal Utility</v>
      </c>
      <c r="C68" s="8">
        <f>SUMIFS('2020 Report Extract'!$M$2:$M$1009,'2020 Report Extract'!$C$2:$C$1009,$A68,'2020 Report Extract'!$E$2:$E$1009,C$1)</f>
        <v>0</v>
      </c>
      <c r="D68" s="8">
        <f>SUMIFS('2020 Report Extract'!$M$2:$M$1009,'2020 Report Extract'!$C$2:$C$1009,$A68,'2020 Report Extract'!$E$2:$E$1009,D$1)</f>
        <v>0</v>
      </c>
      <c r="E68" s="8">
        <f>SUMIFS('2020 Report Extract'!$M$2:$M$1009,'2020 Report Extract'!$C$2:$C$1009,$A68,'2020 Report Extract'!$E$2:$E$1009,E$1)</f>
        <v>0</v>
      </c>
      <c r="F68" s="8">
        <f>SUMIFS('2020 Report Extract'!$M$2:$M$1009,'2020 Report Extract'!$C$2:$C$1009,$A68,'2020 Report Extract'!$E$2:$E$1009,F$1)</f>
        <v>0</v>
      </c>
      <c r="G68" s="8">
        <f>SUMIFS('2020 Report Extract'!$M$2:$M$1009,'2020 Report Extract'!$C$2:$C$1009,$A68,'2020 Report Extract'!$E$2:$E$1009,G$1)</f>
        <v>23497</v>
      </c>
      <c r="H68" s="8">
        <f>SUMIFS('2020 Report Extract'!$M$2:$M$1009,'2020 Report Extract'!$C$2:$C$1009,$A68,'2020 Report Extract'!$E$2:$E$1009,H$1)</f>
        <v>0</v>
      </c>
      <c r="I68" s="8">
        <f>SUMIFS('2020 Report Extract'!$M$2:$M$1009,'2020 Report Extract'!$C$2:$C$1009,$A68,'2020 Report Extract'!$E$2:$E$1009,I$1)</f>
        <v>3030</v>
      </c>
      <c r="J68" s="8">
        <f>SUMIFS('2020 Report Extract'!$M$2:$M$1009,'2020 Report Extract'!$C$2:$C$1009,$A68,'2020 Report Extract'!$E$2:$E$1009,J$1)</f>
        <v>0</v>
      </c>
      <c r="K68" s="8">
        <f>SUMIFS('2020 Report Extract'!$M$2:$M$1009,'2020 Report Extract'!$C$2:$C$1009,$A68,'2020 Report Extract'!$E$2:$E$1009,K$1)</f>
        <v>0</v>
      </c>
      <c r="L68" s="8">
        <f>SUMIFS('2020 Report Extract'!$M$2:$M$1009,'2020 Report Extract'!$C$2:$C$1009,$A68,'2020 Report Extract'!$E$2:$E$1009,L$1)</f>
        <v>0</v>
      </c>
      <c r="M68" s="8">
        <f>SUMIFS('2020 Report Extract'!$M$2:$M$1009,'2020 Report Extract'!$C$2:$C$1009,$A68,'2020 Report Extract'!$E$2:$E$1009,M$1)</f>
        <v>0</v>
      </c>
      <c r="N68" s="8">
        <f>SUMIFS('2020 Report Extract'!$M$2:$M$1009,'2020 Report Extract'!$C$2:$C$1009,$A68,'2020 Report Extract'!$E$2:$E$1009,N$1)</f>
        <v>0</v>
      </c>
      <c r="O68" s="8">
        <f>SUMIFS('2020 Report Extract'!$M$2:$M$1009,'2020 Report Extract'!$C$2:$C$1009,$A68,'2020 Report Extract'!$E$2:$E$1009,O$1)</f>
        <v>0</v>
      </c>
      <c r="P68" s="8">
        <f>SUMIFS('2020 Report Extract'!$M$2:$M$1009,'2020 Report Extract'!$C$2:$C$1009,$A68,'2020 Report Extract'!$E$2:$E$1009,P$1)</f>
        <v>0</v>
      </c>
      <c r="Q68" s="8">
        <f>SUMIFS('2020 Report Extract'!$J$2:$J$1009,'2020 Report Extract'!$C$2:$C$1009,$A68)</f>
        <v>0</v>
      </c>
      <c r="R68" s="8">
        <f>SUMIFS('2020 Report Extract'!$F$2:$F$1009,'2020 Report Extract'!$C$2:$C$1009,$A68)</f>
        <v>1220</v>
      </c>
      <c r="S68" s="8">
        <f t="shared" si="1"/>
        <v>27747</v>
      </c>
    </row>
    <row r="69" spans="1:19" x14ac:dyDescent="0.25">
      <c r="A69">
        <v>157</v>
      </c>
      <c r="B69" t="str">
        <f>INDEX('2020 Report Extract'!$D$2:$D$1009,MATCH('2020 Disclosure'!$A69,'2020 Report Extract'!$C$2:$C$1009,0))</f>
        <v>Okanogan County Electric Coop</v>
      </c>
      <c r="C69" s="8">
        <f>SUMIFS('2020 Report Extract'!$M$2:$M$1009,'2020 Report Extract'!$C$2:$C$1009,$A69,'2020 Report Extract'!$E$2:$E$1009,C$1)</f>
        <v>0</v>
      </c>
      <c r="D69" s="8">
        <f>SUMIFS('2020 Report Extract'!$M$2:$M$1009,'2020 Report Extract'!$C$2:$C$1009,$A69,'2020 Report Extract'!$E$2:$E$1009,D$1)</f>
        <v>0</v>
      </c>
      <c r="E69" s="8">
        <f>SUMIFS('2020 Report Extract'!$M$2:$M$1009,'2020 Report Extract'!$C$2:$C$1009,$A69,'2020 Report Extract'!$E$2:$E$1009,E$1)</f>
        <v>0</v>
      </c>
      <c r="F69" s="8">
        <f>SUMIFS('2020 Report Extract'!$M$2:$M$1009,'2020 Report Extract'!$C$2:$C$1009,$A69,'2020 Report Extract'!$E$2:$E$1009,F$1)</f>
        <v>0</v>
      </c>
      <c r="G69" s="8">
        <f>SUMIFS('2020 Report Extract'!$M$2:$M$1009,'2020 Report Extract'!$C$2:$C$1009,$A69,'2020 Report Extract'!$E$2:$E$1009,G$1)</f>
        <v>53768</v>
      </c>
      <c r="H69" s="8">
        <f>SUMIFS('2020 Report Extract'!$M$2:$M$1009,'2020 Report Extract'!$C$2:$C$1009,$A69,'2020 Report Extract'!$E$2:$E$1009,H$1)</f>
        <v>0</v>
      </c>
      <c r="I69" s="8">
        <f>SUMIFS('2020 Report Extract'!$M$2:$M$1009,'2020 Report Extract'!$C$2:$C$1009,$A69,'2020 Report Extract'!$E$2:$E$1009,I$1)</f>
        <v>6934</v>
      </c>
      <c r="J69" s="8">
        <f>SUMIFS('2020 Report Extract'!$M$2:$M$1009,'2020 Report Extract'!$C$2:$C$1009,$A69,'2020 Report Extract'!$E$2:$E$1009,J$1)</f>
        <v>0</v>
      </c>
      <c r="K69" s="8">
        <f>SUMIFS('2020 Report Extract'!$M$2:$M$1009,'2020 Report Extract'!$C$2:$C$1009,$A69,'2020 Report Extract'!$E$2:$E$1009,K$1)</f>
        <v>0</v>
      </c>
      <c r="L69" s="8">
        <f>SUMIFS('2020 Report Extract'!$M$2:$M$1009,'2020 Report Extract'!$C$2:$C$1009,$A69,'2020 Report Extract'!$E$2:$E$1009,L$1)</f>
        <v>0</v>
      </c>
      <c r="M69" s="8">
        <f>SUMIFS('2020 Report Extract'!$M$2:$M$1009,'2020 Report Extract'!$C$2:$C$1009,$A69,'2020 Report Extract'!$E$2:$E$1009,M$1)</f>
        <v>0</v>
      </c>
      <c r="N69" s="8">
        <f>SUMIFS('2020 Report Extract'!$M$2:$M$1009,'2020 Report Extract'!$C$2:$C$1009,$A69,'2020 Report Extract'!$E$2:$E$1009,N$1)</f>
        <v>0</v>
      </c>
      <c r="O69" s="8">
        <f>SUMIFS('2020 Report Extract'!$M$2:$M$1009,'2020 Report Extract'!$C$2:$C$1009,$A69,'2020 Report Extract'!$E$2:$E$1009,O$1)</f>
        <v>0</v>
      </c>
      <c r="P69" s="8">
        <f>SUMIFS('2020 Report Extract'!$M$2:$M$1009,'2020 Report Extract'!$C$2:$C$1009,$A69,'2020 Report Extract'!$E$2:$E$1009,P$1)</f>
        <v>0</v>
      </c>
      <c r="Q69" s="8">
        <f>SUMIFS('2020 Report Extract'!$J$2:$J$1009,'2020 Report Extract'!$C$2:$C$1009,$A69)</f>
        <v>3923</v>
      </c>
      <c r="R69" s="8">
        <f>SUMIFS('2020 Report Extract'!$F$2:$F$1009,'2020 Report Extract'!$C$2:$C$1009,$A69)</f>
        <v>2789</v>
      </c>
      <c r="S69" s="8">
        <f t="shared" si="1"/>
        <v>67414</v>
      </c>
    </row>
    <row r="70" spans="1:19" x14ac:dyDescent="0.25">
      <c r="A70">
        <v>158</v>
      </c>
      <c r="B70" t="str">
        <f>INDEX('2020 Report Extract'!$D$2:$D$1009,MATCH('2020 Disclosure'!$A70,'2020 Report Extract'!$C$2:$C$1009,0))</f>
        <v>Orcas Power &amp; Light Coop</v>
      </c>
      <c r="C70" s="8">
        <f>SUMIFS('2020 Report Extract'!$M$2:$M$1009,'2020 Report Extract'!$C$2:$C$1009,$A70,'2020 Report Extract'!$E$2:$E$1009,C$1)</f>
        <v>0</v>
      </c>
      <c r="D70" s="8">
        <f>SUMIFS('2020 Report Extract'!$M$2:$M$1009,'2020 Report Extract'!$C$2:$C$1009,$A70,'2020 Report Extract'!$E$2:$E$1009,D$1)</f>
        <v>0</v>
      </c>
      <c r="E70" s="8">
        <f>SUMIFS('2020 Report Extract'!$M$2:$M$1009,'2020 Report Extract'!$C$2:$C$1009,$A70,'2020 Report Extract'!$E$2:$E$1009,E$1)</f>
        <v>0</v>
      </c>
      <c r="F70" s="8">
        <f>SUMIFS('2020 Report Extract'!$M$2:$M$1009,'2020 Report Extract'!$C$2:$C$1009,$A70,'2020 Report Extract'!$E$2:$E$1009,F$1)</f>
        <v>0</v>
      </c>
      <c r="G70" s="8">
        <f>SUMIFS('2020 Report Extract'!$M$2:$M$1009,'2020 Report Extract'!$C$2:$C$1009,$A70,'2020 Report Extract'!$E$2:$E$1009,G$1)</f>
        <v>190465</v>
      </c>
      <c r="H70" s="8">
        <f>SUMIFS('2020 Report Extract'!$M$2:$M$1009,'2020 Report Extract'!$C$2:$C$1009,$A70,'2020 Report Extract'!$E$2:$E$1009,H$1)</f>
        <v>0</v>
      </c>
      <c r="I70" s="8">
        <f>SUMIFS('2020 Report Extract'!$M$2:$M$1009,'2020 Report Extract'!$C$2:$C$1009,$A70,'2020 Report Extract'!$E$2:$E$1009,I$1)</f>
        <v>24563</v>
      </c>
      <c r="J70" s="8">
        <f>SUMIFS('2020 Report Extract'!$M$2:$M$1009,'2020 Report Extract'!$C$2:$C$1009,$A70,'2020 Report Extract'!$E$2:$E$1009,J$1)</f>
        <v>0</v>
      </c>
      <c r="K70" s="8">
        <f>SUMIFS('2020 Report Extract'!$M$2:$M$1009,'2020 Report Extract'!$C$2:$C$1009,$A70,'2020 Report Extract'!$E$2:$E$1009,K$1)</f>
        <v>0</v>
      </c>
      <c r="L70" s="8">
        <f>SUMIFS('2020 Report Extract'!$M$2:$M$1009,'2020 Report Extract'!$C$2:$C$1009,$A70,'2020 Report Extract'!$E$2:$E$1009,L$1)</f>
        <v>0</v>
      </c>
      <c r="M70" s="8">
        <f>SUMIFS('2020 Report Extract'!$M$2:$M$1009,'2020 Report Extract'!$C$2:$C$1009,$A70,'2020 Report Extract'!$E$2:$E$1009,M$1)</f>
        <v>0</v>
      </c>
      <c r="N70" s="8">
        <f>SUMIFS('2020 Report Extract'!$M$2:$M$1009,'2020 Report Extract'!$C$2:$C$1009,$A70,'2020 Report Extract'!$E$2:$E$1009,N$1)</f>
        <v>0</v>
      </c>
      <c r="O70" s="8">
        <f>SUMIFS('2020 Report Extract'!$M$2:$M$1009,'2020 Report Extract'!$C$2:$C$1009,$A70,'2020 Report Extract'!$E$2:$E$1009,O$1)</f>
        <v>0</v>
      </c>
      <c r="P70" s="8">
        <f>SUMIFS('2020 Report Extract'!$M$2:$M$1009,'2020 Report Extract'!$C$2:$C$1009,$A70,'2020 Report Extract'!$E$2:$E$1009,P$1)</f>
        <v>0</v>
      </c>
      <c r="Q70" s="8">
        <f>SUMIFS('2020 Report Extract'!$J$2:$J$1009,'2020 Report Extract'!$C$2:$C$1009,$A70)</f>
        <v>0</v>
      </c>
      <c r="R70" s="8">
        <f>SUMIFS('2020 Report Extract'!$F$2:$F$1009,'2020 Report Extract'!$C$2:$C$1009,$A70)</f>
        <v>9878</v>
      </c>
      <c r="S70" s="8">
        <f t="shared" si="1"/>
        <v>224906</v>
      </c>
    </row>
    <row r="71" spans="1:19" x14ac:dyDescent="0.25">
      <c r="A71">
        <v>160</v>
      </c>
      <c r="B71" t="str">
        <f>INDEX('2020 Report Extract'!$D$2:$D$1009,MATCH('2020 Disclosure'!$A71,'2020 Report Extract'!$C$2:$C$1009,0))</f>
        <v>Energy Northwest</v>
      </c>
      <c r="C71" s="8">
        <f>SUMIFS('2020 Report Extract'!$M$2:$M$1009,'2020 Report Extract'!$C$2:$C$1009,$A71,'2020 Report Extract'!$E$2:$E$1009,C$1)</f>
        <v>0</v>
      </c>
      <c r="D71" s="8">
        <f>SUMIFS('2020 Report Extract'!$M$2:$M$1009,'2020 Report Extract'!$C$2:$C$1009,$A71,'2020 Report Extract'!$E$2:$E$1009,D$1)</f>
        <v>0</v>
      </c>
      <c r="E71" s="8">
        <f>SUMIFS('2020 Report Extract'!$M$2:$M$1009,'2020 Report Extract'!$C$2:$C$1009,$A71,'2020 Report Extract'!$E$2:$E$1009,E$1)</f>
        <v>0</v>
      </c>
      <c r="F71" s="8">
        <f>SUMIFS('2020 Report Extract'!$M$2:$M$1009,'2020 Report Extract'!$C$2:$C$1009,$A71,'2020 Report Extract'!$E$2:$E$1009,F$1)</f>
        <v>0</v>
      </c>
      <c r="G71" s="8">
        <f>SUMIFS('2020 Report Extract'!$M$2:$M$1009,'2020 Report Extract'!$C$2:$C$1009,$A71,'2020 Report Extract'!$E$2:$E$1009,G$1)</f>
        <v>20276</v>
      </c>
      <c r="H71" s="8">
        <f>SUMIFS('2020 Report Extract'!$M$2:$M$1009,'2020 Report Extract'!$C$2:$C$1009,$A71,'2020 Report Extract'!$E$2:$E$1009,H$1)</f>
        <v>0</v>
      </c>
      <c r="I71" s="8">
        <f>SUMIFS('2020 Report Extract'!$M$2:$M$1009,'2020 Report Extract'!$C$2:$C$1009,$A71,'2020 Report Extract'!$E$2:$E$1009,I$1)</f>
        <v>2615</v>
      </c>
      <c r="J71" s="8">
        <f>SUMIFS('2020 Report Extract'!$M$2:$M$1009,'2020 Report Extract'!$C$2:$C$1009,$A71,'2020 Report Extract'!$E$2:$E$1009,J$1)</f>
        <v>0</v>
      </c>
      <c r="K71" s="8">
        <f>SUMIFS('2020 Report Extract'!$M$2:$M$1009,'2020 Report Extract'!$C$2:$C$1009,$A71,'2020 Report Extract'!$E$2:$E$1009,K$1)</f>
        <v>0</v>
      </c>
      <c r="L71" s="8">
        <f>SUMIFS('2020 Report Extract'!$M$2:$M$1009,'2020 Report Extract'!$C$2:$C$1009,$A71,'2020 Report Extract'!$E$2:$E$1009,L$1)</f>
        <v>0</v>
      </c>
      <c r="M71" s="8">
        <f>SUMIFS('2020 Report Extract'!$M$2:$M$1009,'2020 Report Extract'!$C$2:$C$1009,$A71,'2020 Report Extract'!$E$2:$E$1009,M$1)</f>
        <v>0</v>
      </c>
      <c r="N71" s="8">
        <f>SUMIFS('2020 Report Extract'!$M$2:$M$1009,'2020 Report Extract'!$C$2:$C$1009,$A71,'2020 Report Extract'!$E$2:$E$1009,N$1)</f>
        <v>0</v>
      </c>
      <c r="O71" s="8">
        <f>SUMIFS('2020 Report Extract'!$M$2:$M$1009,'2020 Report Extract'!$C$2:$C$1009,$A71,'2020 Report Extract'!$E$2:$E$1009,O$1)</f>
        <v>0</v>
      </c>
      <c r="P71" s="8">
        <f>SUMIFS('2020 Report Extract'!$M$2:$M$1009,'2020 Report Extract'!$C$2:$C$1009,$A71,'2020 Report Extract'!$E$2:$E$1009,P$1)</f>
        <v>0</v>
      </c>
      <c r="Q71" s="8">
        <f>SUMIFS('2020 Report Extract'!$J$2:$J$1009,'2020 Report Extract'!$C$2:$C$1009,$A71)</f>
        <v>0</v>
      </c>
      <c r="R71" s="8">
        <f>SUMIFS('2020 Report Extract'!$F$2:$F$1009,'2020 Report Extract'!$C$2:$C$1009,$A71)</f>
        <v>1051</v>
      </c>
      <c r="S71" s="8">
        <f t="shared" si="1"/>
        <v>23942</v>
      </c>
    </row>
    <row r="72" spans="1:19" x14ac:dyDescent="0.25">
      <c r="A72">
        <v>161</v>
      </c>
      <c r="B72" t="str">
        <f>INDEX('2020 Report Extract'!$D$2:$D$1009,MATCH('2020 Disclosure'!$A72,'2020 Report Extract'!$C$2:$C$1009,0))</f>
        <v>Consolidated Irrigation District #19</v>
      </c>
      <c r="C72" s="8">
        <f>SUMIFS('2020 Report Extract'!$M$2:$M$1009,'2020 Report Extract'!$C$2:$C$1009,$A72,'2020 Report Extract'!$E$2:$E$1009,C$1)</f>
        <v>0</v>
      </c>
      <c r="D72" s="8">
        <f>SUMIFS('2020 Report Extract'!$M$2:$M$1009,'2020 Report Extract'!$C$2:$C$1009,$A72,'2020 Report Extract'!$E$2:$E$1009,D$1)</f>
        <v>0</v>
      </c>
      <c r="E72" s="8">
        <f>SUMIFS('2020 Report Extract'!$M$2:$M$1009,'2020 Report Extract'!$C$2:$C$1009,$A72,'2020 Report Extract'!$E$2:$E$1009,E$1)</f>
        <v>0</v>
      </c>
      <c r="F72" s="8">
        <f>SUMIFS('2020 Report Extract'!$M$2:$M$1009,'2020 Report Extract'!$C$2:$C$1009,$A72,'2020 Report Extract'!$E$2:$E$1009,F$1)</f>
        <v>0</v>
      </c>
      <c r="G72" s="8">
        <f>SUMIFS('2020 Report Extract'!$M$2:$M$1009,'2020 Report Extract'!$C$2:$C$1009,$A72,'2020 Report Extract'!$E$2:$E$1009,G$1)</f>
        <v>2087</v>
      </c>
      <c r="H72" s="8">
        <f>SUMIFS('2020 Report Extract'!$M$2:$M$1009,'2020 Report Extract'!$C$2:$C$1009,$A72,'2020 Report Extract'!$E$2:$E$1009,H$1)</f>
        <v>0</v>
      </c>
      <c r="I72" s="8">
        <f>SUMIFS('2020 Report Extract'!$M$2:$M$1009,'2020 Report Extract'!$C$2:$C$1009,$A72,'2020 Report Extract'!$E$2:$E$1009,I$1)</f>
        <v>269</v>
      </c>
      <c r="J72" s="8">
        <f>SUMIFS('2020 Report Extract'!$M$2:$M$1009,'2020 Report Extract'!$C$2:$C$1009,$A72,'2020 Report Extract'!$E$2:$E$1009,J$1)</f>
        <v>0</v>
      </c>
      <c r="K72" s="8">
        <f>SUMIFS('2020 Report Extract'!$M$2:$M$1009,'2020 Report Extract'!$C$2:$C$1009,$A72,'2020 Report Extract'!$E$2:$E$1009,K$1)</f>
        <v>0</v>
      </c>
      <c r="L72" s="8">
        <f>SUMIFS('2020 Report Extract'!$M$2:$M$1009,'2020 Report Extract'!$C$2:$C$1009,$A72,'2020 Report Extract'!$E$2:$E$1009,L$1)</f>
        <v>0</v>
      </c>
      <c r="M72" s="8">
        <f>SUMIFS('2020 Report Extract'!$M$2:$M$1009,'2020 Report Extract'!$C$2:$C$1009,$A72,'2020 Report Extract'!$E$2:$E$1009,M$1)</f>
        <v>0</v>
      </c>
      <c r="N72" s="8">
        <f>SUMIFS('2020 Report Extract'!$M$2:$M$1009,'2020 Report Extract'!$C$2:$C$1009,$A72,'2020 Report Extract'!$E$2:$E$1009,N$1)</f>
        <v>0</v>
      </c>
      <c r="O72" s="8">
        <f>SUMIFS('2020 Report Extract'!$M$2:$M$1009,'2020 Report Extract'!$C$2:$C$1009,$A72,'2020 Report Extract'!$E$2:$E$1009,O$1)</f>
        <v>0</v>
      </c>
      <c r="P72" s="8">
        <f>SUMIFS('2020 Report Extract'!$M$2:$M$1009,'2020 Report Extract'!$C$2:$C$1009,$A72,'2020 Report Extract'!$E$2:$E$1009,P$1)</f>
        <v>0</v>
      </c>
      <c r="Q72" s="8">
        <f>SUMIFS('2020 Report Extract'!$J$2:$J$1009,'2020 Report Extract'!$C$2:$C$1009,$A72)</f>
        <v>0</v>
      </c>
      <c r="R72" s="8">
        <f>SUMIFS('2020 Report Extract'!$F$2:$F$1009,'2020 Report Extract'!$C$2:$C$1009,$A72)</f>
        <v>109</v>
      </c>
      <c r="S72" s="8">
        <f t="shared" si="1"/>
        <v>2465</v>
      </c>
    </row>
    <row r="73" spans="1:19" x14ac:dyDescent="0.25">
      <c r="A73">
        <v>162</v>
      </c>
      <c r="B73" t="str">
        <f>INDEX('2020 Report Extract'!$D$2:$D$1009,MATCH('2020 Disclosure'!$A73,'2020 Report Extract'!$C$2:$C$1009,0))</f>
        <v>Fairchild Airforce Base</v>
      </c>
      <c r="C73" s="8">
        <f>SUMIFS('2020 Report Extract'!$M$2:$M$1009,'2020 Report Extract'!$C$2:$C$1009,$A73,'2020 Report Extract'!$E$2:$E$1009,C$1)</f>
        <v>0</v>
      </c>
      <c r="D73" s="8">
        <f>SUMIFS('2020 Report Extract'!$M$2:$M$1009,'2020 Report Extract'!$C$2:$C$1009,$A73,'2020 Report Extract'!$E$2:$E$1009,D$1)</f>
        <v>0</v>
      </c>
      <c r="E73" s="8">
        <f>SUMIFS('2020 Report Extract'!$M$2:$M$1009,'2020 Report Extract'!$C$2:$C$1009,$A73,'2020 Report Extract'!$E$2:$E$1009,E$1)</f>
        <v>0</v>
      </c>
      <c r="F73" s="8">
        <f>SUMIFS('2020 Report Extract'!$M$2:$M$1009,'2020 Report Extract'!$C$2:$C$1009,$A73,'2020 Report Extract'!$E$2:$E$1009,F$1)</f>
        <v>0</v>
      </c>
      <c r="G73" s="8">
        <f>SUMIFS('2020 Report Extract'!$M$2:$M$1009,'2020 Report Extract'!$C$2:$C$1009,$A73,'2020 Report Extract'!$E$2:$E$1009,G$1)</f>
        <v>37262</v>
      </c>
      <c r="H73" s="8">
        <f>SUMIFS('2020 Report Extract'!$M$2:$M$1009,'2020 Report Extract'!$C$2:$C$1009,$A73,'2020 Report Extract'!$E$2:$E$1009,H$1)</f>
        <v>0</v>
      </c>
      <c r="I73" s="8">
        <f>SUMIFS('2020 Report Extract'!$M$2:$M$1009,'2020 Report Extract'!$C$2:$C$1009,$A73,'2020 Report Extract'!$E$2:$E$1009,I$1)</f>
        <v>4806</v>
      </c>
      <c r="J73" s="8">
        <f>SUMIFS('2020 Report Extract'!$M$2:$M$1009,'2020 Report Extract'!$C$2:$C$1009,$A73,'2020 Report Extract'!$E$2:$E$1009,J$1)</f>
        <v>0</v>
      </c>
      <c r="K73" s="8">
        <f>SUMIFS('2020 Report Extract'!$M$2:$M$1009,'2020 Report Extract'!$C$2:$C$1009,$A73,'2020 Report Extract'!$E$2:$E$1009,K$1)</f>
        <v>0</v>
      </c>
      <c r="L73" s="8">
        <f>SUMIFS('2020 Report Extract'!$M$2:$M$1009,'2020 Report Extract'!$C$2:$C$1009,$A73,'2020 Report Extract'!$E$2:$E$1009,L$1)</f>
        <v>0</v>
      </c>
      <c r="M73" s="8">
        <f>SUMIFS('2020 Report Extract'!$M$2:$M$1009,'2020 Report Extract'!$C$2:$C$1009,$A73,'2020 Report Extract'!$E$2:$E$1009,M$1)</f>
        <v>0</v>
      </c>
      <c r="N73" s="8">
        <f>SUMIFS('2020 Report Extract'!$M$2:$M$1009,'2020 Report Extract'!$C$2:$C$1009,$A73,'2020 Report Extract'!$E$2:$E$1009,N$1)</f>
        <v>0</v>
      </c>
      <c r="O73" s="8">
        <f>SUMIFS('2020 Report Extract'!$M$2:$M$1009,'2020 Report Extract'!$C$2:$C$1009,$A73,'2020 Report Extract'!$E$2:$E$1009,O$1)</f>
        <v>0</v>
      </c>
      <c r="P73" s="8">
        <f>SUMIFS('2020 Report Extract'!$M$2:$M$1009,'2020 Report Extract'!$C$2:$C$1009,$A73,'2020 Report Extract'!$E$2:$E$1009,P$1)</f>
        <v>0</v>
      </c>
      <c r="Q73" s="8">
        <f>SUMIFS('2020 Report Extract'!$J$2:$J$1009,'2020 Report Extract'!$C$2:$C$1009,$A73)</f>
        <v>0</v>
      </c>
      <c r="R73" s="8">
        <f>SUMIFS('2020 Report Extract'!$F$2:$F$1009,'2020 Report Extract'!$C$2:$C$1009,$A73)</f>
        <v>1933</v>
      </c>
      <c r="S73" s="8">
        <f t="shared" si="1"/>
        <v>44001</v>
      </c>
    </row>
  </sheetData>
  <autoFilter ref="A1:S73"/>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C0C0"/>
    <pageSetUpPr autoPageBreaks="0"/>
  </sheetPr>
  <dimension ref="B3:AZ96"/>
  <sheetViews>
    <sheetView topLeftCell="H47" workbookViewId="0">
      <selection activeCell="L57" sqref="L57"/>
    </sheetView>
  </sheetViews>
  <sheetFormatPr defaultColWidth="8.85546875" defaultRowHeight="15" x14ac:dyDescent="0.25"/>
  <cols>
    <col min="1" max="1" width="8.85546875" style="27"/>
    <col min="2" max="2" width="43.5703125" style="27" bestFit="1" customWidth="1"/>
    <col min="3" max="3" width="12.42578125" style="27" bestFit="1" customWidth="1"/>
    <col min="4" max="4" width="11.85546875" style="27" customWidth="1"/>
    <col min="5" max="5" width="10.85546875" style="27" bestFit="1" customWidth="1"/>
    <col min="6" max="6" width="11.85546875" style="27" bestFit="1" customWidth="1"/>
    <col min="7" max="7" width="11.28515625" style="27" bestFit="1" customWidth="1"/>
    <col min="8" max="8" width="11.140625" style="27" customWidth="1"/>
    <col min="9" max="9" width="20.5703125" style="27" customWidth="1"/>
    <col min="10" max="10" width="17.28515625" style="27" customWidth="1"/>
    <col min="11" max="11" width="14.140625" style="27" customWidth="1"/>
    <col min="12" max="12" width="10.7109375" style="27" customWidth="1"/>
    <col min="13" max="13" width="13.85546875" style="27" customWidth="1"/>
    <col min="14" max="14" width="13.85546875" customWidth="1"/>
    <col min="15" max="15" width="10.7109375" style="27" customWidth="1"/>
    <col min="16" max="16" width="11.85546875" style="27" bestFit="1" customWidth="1"/>
    <col min="17" max="19" width="10.7109375" style="27" customWidth="1"/>
    <col min="20" max="20" width="15.140625" style="27" customWidth="1"/>
    <col min="21" max="21" width="18.42578125" style="27" customWidth="1"/>
    <col min="22" max="22" width="16.5703125" style="27" bestFit="1" customWidth="1"/>
    <col min="23" max="29" width="8.85546875" style="27" customWidth="1"/>
    <col min="30" max="30" width="10.5703125" style="27" bestFit="1" customWidth="1"/>
    <col min="31" max="16384" width="8.85546875" style="27"/>
  </cols>
  <sheetData>
    <row r="3" spans="2:52" ht="15.75" x14ac:dyDescent="0.25">
      <c r="B3" s="68" t="s">
        <v>196</v>
      </c>
    </row>
    <row r="4" spans="2:52" ht="105" x14ac:dyDescent="0.25">
      <c r="B4" s="28" t="s">
        <v>170</v>
      </c>
      <c r="C4" s="29" t="s">
        <v>167</v>
      </c>
      <c r="D4" s="30" t="s">
        <v>168</v>
      </c>
      <c r="E4" s="122" t="s">
        <v>169</v>
      </c>
    </row>
    <row r="5" spans="2:52" x14ac:dyDescent="0.25">
      <c r="B5" s="28" t="s">
        <v>150</v>
      </c>
      <c r="C5" s="114">
        <f>Utility_CI!$C$13</f>
        <v>0</v>
      </c>
      <c r="D5" s="31"/>
      <c r="E5" s="123">
        <v>0.33652641827503693</v>
      </c>
      <c r="F5" s="113"/>
      <c r="G5" s="113"/>
    </row>
    <row r="6" spans="2:52" x14ac:dyDescent="0.25">
      <c r="B6" s="33" t="s">
        <v>151</v>
      </c>
      <c r="C6" s="115"/>
      <c r="D6" s="35">
        <v>0.72399999999999998</v>
      </c>
      <c r="E6" s="124">
        <v>0.33900000000000002</v>
      </c>
      <c r="F6" s="113"/>
      <c r="G6" s="113"/>
    </row>
    <row r="7" spans="2:52" ht="15.75" x14ac:dyDescent="0.25">
      <c r="B7" s="33" t="s">
        <v>152</v>
      </c>
      <c r="C7" s="115"/>
      <c r="D7" s="35">
        <v>0.15500000000000003</v>
      </c>
      <c r="E7" s="124">
        <v>0.39</v>
      </c>
      <c r="F7" s="113"/>
      <c r="G7" s="113"/>
      <c r="I7" s="69" t="s">
        <v>115</v>
      </c>
    </row>
    <row r="8" spans="2:52" x14ac:dyDescent="0.25">
      <c r="B8" s="37" t="s">
        <v>153</v>
      </c>
      <c r="C8" s="116"/>
      <c r="D8" s="39">
        <v>0.121</v>
      </c>
      <c r="E8" s="125">
        <v>0.27600000000000002</v>
      </c>
      <c r="F8" s="113"/>
      <c r="G8" s="113"/>
      <c r="I8" s="41"/>
      <c r="J8" s="140" t="s">
        <v>116</v>
      </c>
      <c r="K8" s="140" t="s">
        <v>117</v>
      </c>
      <c r="L8" s="140" t="s">
        <v>19</v>
      </c>
      <c r="M8" s="140" t="s">
        <v>118</v>
      </c>
      <c r="N8" s="140" t="s">
        <v>18</v>
      </c>
      <c r="O8" s="140" t="s">
        <v>17</v>
      </c>
      <c r="P8" s="140" t="s">
        <v>119</v>
      </c>
      <c r="Q8" s="140" t="s">
        <v>20</v>
      </c>
      <c r="R8" s="140" t="s">
        <v>30</v>
      </c>
      <c r="S8" s="140" t="s">
        <v>120</v>
      </c>
      <c r="AG8"/>
      <c r="AH8"/>
      <c r="AI8"/>
      <c r="AJ8"/>
      <c r="AK8"/>
      <c r="AL8"/>
      <c r="AM8"/>
      <c r="AN8"/>
      <c r="AO8"/>
      <c r="AP8"/>
      <c r="AQ8"/>
      <c r="AR8"/>
      <c r="AS8"/>
      <c r="AT8"/>
      <c r="AU8"/>
      <c r="AV8"/>
      <c r="AW8"/>
      <c r="AX8"/>
      <c r="AY8"/>
      <c r="AZ8"/>
    </row>
    <row r="9" spans="2:52" x14ac:dyDescent="0.25">
      <c r="B9" s="33" t="s">
        <v>154</v>
      </c>
      <c r="C9" s="115">
        <f>Utility_CI!$C$14</f>
        <v>4.385321100917431E-2</v>
      </c>
      <c r="D9" s="35"/>
      <c r="E9" s="124">
        <v>0.48118949214778811</v>
      </c>
      <c r="F9" s="113"/>
      <c r="G9" s="113"/>
      <c r="I9" s="41" t="s">
        <v>17</v>
      </c>
      <c r="J9" s="222"/>
      <c r="K9" s="222"/>
      <c r="L9" s="222"/>
      <c r="M9" s="222"/>
      <c r="N9" s="222"/>
      <c r="O9" s="222">
        <v>1</v>
      </c>
      <c r="P9" s="222"/>
      <c r="Q9" s="222"/>
      <c r="R9" s="222"/>
      <c r="S9" s="222"/>
      <c r="T9" s="223" t="str">
        <f t="shared" ref="T9:T19" si="0">IF(SUM(J9:S9)&lt;&gt;1, "Error: Check Values", "")</f>
        <v/>
      </c>
      <c r="AG9"/>
      <c r="AH9"/>
      <c r="AI9"/>
      <c r="AJ9"/>
      <c r="AK9"/>
      <c r="AL9"/>
      <c r="AM9"/>
      <c r="AN9"/>
      <c r="AO9"/>
      <c r="AP9"/>
      <c r="AQ9"/>
      <c r="AR9"/>
      <c r="AS9"/>
      <c r="AT9"/>
      <c r="AU9"/>
      <c r="AV9"/>
      <c r="AW9"/>
      <c r="AX9"/>
      <c r="AY9"/>
      <c r="AZ9"/>
    </row>
    <row r="10" spans="2:52" x14ac:dyDescent="0.25">
      <c r="B10" s="33" t="s">
        <v>151</v>
      </c>
      <c r="C10" s="115"/>
      <c r="D10" s="35">
        <v>6.4000000000000001E-2</v>
      </c>
      <c r="E10" s="124">
        <v>0.32</v>
      </c>
      <c r="F10" s="113"/>
      <c r="G10" s="113"/>
      <c r="I10" s="41" t="s">
        <v>18</v>
      </c>
      <c r="J10" s="222"/>
      <c r="K10" s="222"/>
      <c r="L10" s="222"/>
      <c r="M10" s="222"/>
      <c r="N10" s="222">
        <v>1</v>
      </c>
      <c r="O10" s="222"/>
      <c r="P10" s="222"/>
      <c r="Q10" s="222"/>
      <c r="R10" s="222"/>
      <c r="S10" s="222"/>
      <c r="T10" s="223" t="str">
        <f t="shared" si="0"/>
        <v/>
      </c>
      <c r="AG10"/>
      <c r="AH10"/>
      <c r="AI10"/>
      <c r="AJ10"/>
      <c r="AK10"/>
      <c r="AL10"/>
      <c r="AM10"/>
      <c r="AN10"/>
      <c r="AO10"/>
      <c r="AP10"/>
      <c r="AQ10"/>
      <c r="AR10"/>
      <c r="AS10"/>
      <c r="AT10"/>
      <c r="AU10"/>
      <c r="AV10"/>
      <c r="AW10"/>
      <c r="AX10"/>
      <c r="AY10"/>
      <c r="AZ10"/>
    </row>
    <row r="11" spans="2:52" x14ac:dyDescent="0.25">
      <c r="B11" s="33" t="s">
        <v>155</v>
      </c>
      <c r="C11" s="115"/>
      <c r="D11" s="35">
        <v>3.3000000000000002E-2</v>
      </c>
      <c r="E11" s="124">
        <v>0.32800000000000001</v>
      </c>
      <c r="F11" s="113"/>
      <c r="G11" s="113"/>
      <c r="I11" s="41" t="s">
        <v>19</v>
      </c>
      <c r="J11" s="222"/>
      <c r="K11" s="222"/>
      <c r="L11" s="222">
        <v>1</v>
      </c>
      <c r="M11" s="222"/>
      <c r="N11" s="222"/>
      <c r="O11" s="222"/>
      <c r="P11" s="222"/>
      <c r="Q11" s="222"/>
      <c r="R11" s="222"/>
      <c r="S11" s="222"/>
      <c r="T11" s="223" t="str">
        <f t="shared" si="0"/>
        <v/>
      </c>
      <c r="AG11"/>
      <c r="AH11"/>
      <c r="AI11"/>
      <c r="AJ11"/>
      <c r="AK11"/>
      <c r="AL11"/>
      <c r="AM11"/>
      <c r="AN11"/>
      <c r="AO11"/>
      <c r="AP11"/>
      <c r="AQ11"/>
      <c r="AR11"/>
      <c r="AS11"/>
      <c r="AT11"/>
      <c r="AU11"/>
      <c r="AV11"/>
      <c r="AW11"/>
      <c r="AX11"/>
      <c r="AY11"/>
      <c r="AZ11"/>
    </row>
    <row r="12" spans="2:52" ht="14.45" customHeight="1" x14ac:dyDescent="0.25">
      <c r="B12" s="33" t="s">
        <v>156</v>
      </c>
      <c r="C12" s="115"/>
      <c r="D12" s="35">
        <v>0.89200000000000002</v>
      </c>
      <c r="E12" s="124">
        <v>0.51100000000000001</v>
      </c>
      <c r="F12" s="113"/>
      <c r="G12" s="113"/>
      <c r="I12" s="41" t="s">
        <v>20</v>
      </c>
      <c r="J12" s="222"/>
      <c r="K12" s="222"/>
      <c r="L12" s="222"/>
      <c r="M12" s="222"/>
      <c r="N12" s="222"/>
      <c r="O12" s="222"/>
      <c r="P12" s="222"/>
      <c r="Q12" s="222">
        <v>1</v>
      </c>
      <c r="R12" s="222"/>
      <c r="S12" s="222"/>
      <c r="T12" s="223" t="str">
        <f t="shared" si="0"/>
        <v/>
      </c>
      <c r="AG12"/>
      <c r="AH12"/>
      <c r="AI12"/>
      <c r="AJ12"/>
      <c r="AK12"/>
      <c r="AL12"/>
      <c r="AM12"/>
      <c r="AN12"/>
      <c r="AO12"/>
      <c r="AP12"/>
      <c r="AQ12"/>
      <c r="AR12"/>
      <c r="AS12"/>
      <c r="AT12"/>
      <c r="AU12"/>
      <c r="AV12"/>
      <c r="AW12"/>
      <c r="AX12"/>
      <c r="AY12"/>
      <c r="AZ12"/>
    </row>
    <row r="13" spans="2:52" ht="14.45" customHeight="1" x14ac:dyDescent="0.25">
      <c r="B13" s="33" t="s">
        <v>152</v>
      </c>
      <c r="C13" s="115"/>
      <c r="D13" s="35">
        <v>1.100000000000001E-2</v>
      </c>
      <c r="E13" s="124">
        <v>0.34399999999999997</v>
      </c>
      <c r="F13" s="113"/>
      <c r="G13" s="113"/>
      <c r="I13" s="41" t="s">
        <v>21</v>
      </c>
      <c r="J13" s="222"/>
      <c r="K13" s="222"/>
      <c r="L13" s="222"/>
      <c r="M13" s="222"/>
      <c r="N13" s="222"/>
      <c r="O13" s="222"/>
      <c r="P13" s="222">
        <v>1</v>
      </c>
      <c r="Q13" s="222"/>
      <c r="R13" s="222"/>
      <c r="S13" s="222"/>
      <c r="T13" s="223" t="str">
        <f t="shared" si="0"/>
        <v/>
      </c>
      <c r="AG13"/>
      <c r="AH13"/>
      <c r="AI13"/>
      <c r="AJ13"/>
      <c r="AK13"/>
      <c r="AL13"/>
      <c r="AM13"/>
      <c r="AN13"/>
      <c r="AO13"/>
      <c r="AP13"/>
      <c r="AQ13"/>
      <c r="AR13"/>
      <c r="AS13"/>
      <c r="AT13"/>
      <c r="AU13"/>
      <c r="AV13"/>
      <c r="AW13"/>
      <c r="AX13"/>
      <c r="AY13"/>
      <c r="AZ13"/>
    </row>
    <row r="14" spans="2:52" x14ac:dyDescent="0.25">
      <c r="B14" s="28" t="s">
        <v>157</v>
      </c>
      <c r="C14" s="114">
        <f>Utility_CI!$C$15</f>
        <v>0</v>
      </c>
      <c r="D14" s="31"/>
      <c r="E14" s="123">
        <v>0.34699999999999998</v>
      </c>
      <c r="F14" s="113"/>
      <c r="G14" s="113"/>
      <c r="I14" s="41" t="s">
        <v>22</v>
      </c>
      <c r="J14" s="222"/>
      <c r="K14" s="222">
        <v>1</v>
      </c>
      <c r="L14" s="222"/>
      <c r="M14" s="222"/>
      <c r="N14" s="222"/>
      <c r="O14" s="222"/>
      <c r="P14" s="222"/>
      <c r="Q14" s="222"/>
      <c r="R14" s="222"/>
      <c r="S14" s="222"/>
      <c r="T14" s="223" t="str">
        <f t="shared" si="0"/>
        <v/>
      </c>
      <c r="AG14"/>
      <c r="AH14"/>
      <c r="AI14"/>
      <c r="AJ14"/>
      <c r="AK14"/>
      <c r="AL14"/>
      <c r="AM14"/>
      <c r="AN14"/>
      <c r="AO14"/>
      <c r="AP14"/>
      <c r="AQ14"/>
      <c r="AR14"/>
      <c r="AS14"/>
      <c r="AT14"/>
      <c r="AU14"/>
      <c r="AV14"/>
      <c r="AW14"/>
      <c r="AX14"/>
      <c r="AY14"/>
      <c r="AZ14"/>
    </row>
    <row r="15" spans="2:52" x14ac:dyDescent="0.25">
      <c r="B15" s="33" t="s">
        <v>151</v>
      </c>
      <c r="C15" s="115"/>
      <c r="D15" s="35">
        <v>1</v>
      </c>
      <c r="E15" s="124">
        <v>0.34699999999999998</v>
      </c>
      <c r="F15" s="113"/>
      <c r="G15" s="113"/>
      <c r="I15" s="41" t="s">
        <v>23</v>
      </c>
      <c r="J15" s="222"/>
      <c r="K15" s="222"/>
      <c r="L15" s="222"/>
      <c r="M15" s="222">
        <v>1</v>
      </c>
      <c r="N15" s="222"/>
      <c r="O15" s="222"/>
      <c r="P15" s="222"/>
      <c r="Q15" s="222"/>
      <c r="R15" s="222"/>
      <c r="S15" s="222"/>
      <c r="T15" s="223" t="str">
        <f t="shared" si="0"/>
        <v/>
      </c>
      <c r="AG15"/>
      <c r="AH15"/>
      <c r="AI15"/>
      <c r="AJ15"/>
      <c r="AK15"/>
      <c r="AL15"/>
      <c r="AM15"/>
      <c r="AN15"/>
      <c r="AO15"/>
      <c r="AP15"/>
      <c r="AQ15"/>
      <c r="AR15"/>
      <c r="AS15"/>
      <c r="AT15"/>
      <c r="AU15"/>
      <c r="AV15"/>
      <c r="AW15"/>
      <c r="AX15"/>
      <c r="AY15"/>
      <c r="AZ15"/>
    </row>
    <row r="16" spans="2:52" x14ac:dyDescent="0.25">
      <c r="B16" s="37" t="s">
        <v>158</v>
      </c>
      <c r="C16" s="116"/>
      <c r="D16" s="39">
        <v>0</v>
      </c>
      <c r="E16" s="125">
        <v>0.4</v>
      </c>
      <c r="F16" s="113"/>
      <c r="G16" s="113"/>
      <c r="I16" s="41" t="s">
        <v>24</v>
      </c>
      <c r="J16" s="222"/>
      <c r="K16" s="222"/>
      <c r="L16" s="222"/>
      <c r="M16" s="222"/>
      <c r="N16" s="222"/>
      <c r="O16" s="222">
        <v>1</v>
      </c>
      <c r="P16" s="222"/>
      <c r="Q16" s="222"/>
      <c r="R16" s="222"/>
      <c r="S16" s="222"/>
      <c r="T16" s="223" t="str">
        <f t="shared" si="0"/>
        <v/>
      </c>
      <c r="AG16"/>
      <c r="AH16"/>
      <c r="AI16"/>
      <c r="AJ16"/>
      <c r="AK16"/>
      <c r="AL16"/>
      <c r="AM16"/>
      <c r="AN16"/>
      <c r="AO16"/>
      <c r="AP16"/>
      <c r="AQ16"/>
      <c r="AR16"/>
      <c r="AS16"/>
      <c r="AT16"/>
      <c r="AU16"/>
      <c r="AV16"/>
      <c r="AW16"/>
      <c r="AX16"/>
      <c r="AY16"/>
      <c r="AZ16"/>
    </row>
    <row r="17" spans="2:52" x14ac:dyDescent="0.25">
      <c r="B17" s="33" t="s">
        <v>159</v>
      </c>
      <c r="C17" s="115">
        <f>Utility_CI!$C$17</f>
        <v>0</v>
      </c>
      <c r="D17" s="35"/>
      <c r="E17" s="124">
        <v>0.22600000000000001</v>
      </c>
      <c r="F17" s="113"/>
      <c r="G17" s="113"/>
      <c r="I17" s="41" t="s">
        <v>25</v>
      </c>
      <c r="J17" s="222">
        <v>1</v>
      </c>
      <c r="K17" s="222"/>
      <c r="L17" s="222"/>
      <c r="M17" s="222"/>
      <c r="N17" s="222"/>
      <c r="O17" s="222"/>
      <c r="P17" s="222"/>
      <c r="Q17" s="222"/>
      <c r="R17" s="222"/>
      <c r="S17" s="222"/>
      <c r="T17" s="223" t="str">
        <f t="shared" si="0"/>
        <v/>
      </c>
      <c r="AG17"/>
      <c r="AH17"/>
      <c r="AI17"/>
      <c r="AJ17"/>
      <c r="AK17"/>
      <c r="AL17"/>
      <c r="AM17"/>
      <c r="AN17"/>
      <c r="AO17"/>
      <c r="AP17"/>
      <c r="AQ17"/>
      <c r="AR17"/>
      <c r="AS17"/>
      <c r="AT17"/>
      <c r="AU17"/>
      <c r="AV17"/>
      <c r="AW17"/>
      <c r="AX17"/>
      <c r="AY17"/>
      <c r="AZ17"/>
    </row>
    <row r="18" spans="2:52" x14ac:dyDescent="0.25">
      <c r="B18" s="33" t="s">
        <v>151</v>
      </c>
      <c r="C18" s="115"/>
      <c r="D18" s="35">
        <v>1</v>
      </c>
      <c r="E18" s="124">
        <v>0.22600000000000001</v>
      </c>
      <c r="F18" s="113"/>
      <c r="G18" s="113"/>
      <c r="I18" s="41" t="s">
        <v>26</v>
      </c>
      <c r="J18" s="222">
        <v>1</v>
      </c>
      <c r="K18" s="222"/>
      <c r="L18" s="222"/>
      <c r="M18" s="222"/>
      <c r="N18" s="222"/>
      <c r="O18" s="222"/>
      <c r="P18" s="222"/>
      <c r="Q18" s="222"/>
      <c r="R18" s="222"/>
      <c r="S18" s="222"/>
      <c r="T18" s="223" t="str">
        <f t="shared" si="0"/>
        <v/>
      </c>
      <c r="AG18"/>
      <c r="AH18"/>
      <c r="AI18"/>
      <c r="AJ18"/>
      <c r="AK18"/>
      <c r="AL18"/>
      <c r="AM18"/>
      <c r="AN18"/>
      <c r="AO18"/>
      <c r="AP18"/>
      <c r="AQ18"/>
      <c r="AR18"/>
      <c r="AS18"/>
      <c r="AT18"/>
      <c r="AU18"/>
      <c r="AV18"/>
      <c r="AW18"/>
      <c r="AX18"/>
      <c r="AY18"/>
      <c r="AZ18"/>
    </row>
    <row r="19" spans="2:52" x14ac:dyDescent="0.25">
      <c r="B19" s="33" t="s">
        <v>158</v>
      </c>
      <c r="C19" s="115"/>
      <c r="D19" s="35">
        <v>0</v>
      </c>
      <c r="E19" s="124">
        <v>0.4</v>
      </c>
      <c r="F19" s="113"/>
      <c r="G19" s="113"/>
      <c r="I19" s="41" t="s">
        <v>27</v>
      </c>
      <c r="J19" s="222"/>
      <c r="K19" s="222"/>
      <c r="L19" s="222"/>
      <c r="M19" s="222"/>
      <c r="N19" s="222"/>
      <c r="O19" s="222"/>
      <c r="P19" s="222"/>
      <c r="Q19" s="222"/>
      <c r="R19" s="222"/>
      <c r="S19" s="222">
        <v>1</v>
      </c>
      <c r="T19" s="223" t="str">
        <f t="shared" si="0"/>
        <v/>
      </c>
    </row>
    <row r="20" spans="2:52" x14ac:dyDescent="0.25">
      <c r="B20" s="234" t="s">
        <v>308</v>
      </c>
      <c r="C20" s="235">
        <f>Utility_CI!$C$18</f>
        <v>0</v>
      </c>
      <c r="D20" s="236"/>
      <c r="E20" s="243">
        <f>$E$13</f>
        <v>0.34399999999999997</v>
      </c>
      <c r="F20" s="113"/>
      <c r="G20" s="113"/>
      <c r="I20" s="41" t="s">
        <v>28</v>
      </c>
      <c r="J20" s="222"/>
      <c r="K20" s="222">
        <v>1</v>
      </c>
      <c r="L20" s="222"/>
      <c r="M20" s="222"/>
      <c r="N20" s="222"/>
      <c r="O20" s="222"/>
      <c r="P20" s="222"/>
      <c r="Q20" s="222"/>
      <c r="R20" s="222"/>
      <c r="S20" s="222"/>
      <c r="T20" s="223"/>
    </row>
    <row r="21" spans="2:52" x14ac:dyDescent="0.25">
      <c r="B21" s="28" t="s">
        <v>160</v>
      </c>
      <c r="C21" s="114">
        <f>Utility_CI!$C$16</f>
        <v>0.10917431192660551</v>
      </c>
      <c r="D21" s="31"/>
      <c r="E21" s="32">
        <v>1</v>
      </c>
      <c r="F21" s="309"/>
      <c r="G21" s="113"/>
      <c r="I21" s="41" t="s">
        <v>29</v>
      </c>
      <c r="J21" s="222">
        <v>1</v>
      </c>
      <c r="K21" s="222"/>
      <c r="L21" s="222"/>
      <c r="M21" s="222"/>
      <c r="N21" s="222"/>
      <c r="O21" s="222"/>
      <c r="P21" s="222"/>
      <c r="Q21" s="222"/>
      <c r="R21" s="222"/>
      <c r="S21" s="222"/>
      <c r="T21" s="223" t="str">
        <f>IF(SUM(J20:S20)&lt;&gt;1, "Error: Check Values", "")</f>
        <v/>
      </c>
    </row>
    <row r="22" spans="2:52" x14ac:dyDescent="0.25">
      <c r="B22" s="42" t="s">
        <v>161</v>
      </c>
      <c r="C22" s="114">
        <f>Utility_CI!$C$19</f>
        <v>0.84697247706422019</v>
      </c>
      <c r="D22" s="31"/>
      <c r="E22" s="32">
        <v>1</v>
      </c>
      <c r="F22" s="309"/>
      <c r="G22" s="113"/>
      <c r="I22" s="41" t="s">
        <v>30</v>
      </c>
      <c r="J22" s="222"/>
      <c r="K22" s="222"/>
      <c r="L22" s="222"/>
      <c r="M22" s="222"/>
      <c r="N22" s="222"/>
      <c r="O22" s="222"/>
      <c r="P22" s="222"/>
      <c r="Q22" s="222"/>
      <c r="R22" s="222">
        <v>1</v>
      </c>
      <c r="S22" s="222"/>
      <c r="T22" s="223" t="str">
        <f>IF(SUM(J21:S21)&lt;&gt;1, "Error: Check Values", "")</f>
        <v/>
      </c>
    </row>
    <row r="23" spans="2:52" x14ac:dyDescent="0.25">
      <c r="B23" s="43" t="s">
        <v>162</v>
      </c>
      <c r="C23" s="34"/>
      <c r="D23" s="255">
        <f>Utility_CI!C22</f>
        <v>1</v>
      </c>
      <c r="E23" s="36"/>
      <c r="F23" s="113"/>
      <c r="I23" s="41" t="s">
        <v>113</v>
      </c>
      <c r="J23" s="222"/>
      <c r="K23" s="222">
        <v>1</v>
      </c>
      <c r="L23" s="222"/>
      <c r="M23" s="222"/>
      <c r="N23" s="222"/>
      <c r="O23" s="222"/>
      <c r="P23" s="222"/>
      <c r="Q23" s="222"/>
      <c r="R23" s="222"/>
      <c r="S23" s="222"/>
      <c r="T23" s="223" t="str">
        <f>IF(SUM(J22:S22)&lt;&gt;1, "Error: Check Values", "")</f>
        <v/>
      </c>
    </row>
    <row r="24" spans="2:52" x14ac:dyDescent="0.25">
      <c r="B24" s="43" t="s">
        <v>163</v>
      </c>
      <c r="C24" s="34"/>
      <c r="D24" s="255">
        <f>Utility_CI!C23</f>
        <v>0</v>
      </c>
      <c r="E24" s="36"/>
      <c r="F24" s="113"/>
      <c r="I24" s="41" t="s">
        <v>114</v>
      </c>
      <c r="J24" s="222"/>
      <c r="K24" s="222">
        <v>1</v>
      </c>
      <c r="L24" s="222"/>
      <c r="M24" s="222"/>
      <c r="N24" s="222"/>
      <c r="O24" s="222"/>
      <c r="P24" s="222"/>
      <c r="Q24" s="222"/>
      <c r="R24" s="222"/>
      <c r="S24" s="222"/>
      <c r="T24" s="223" t="str">
        <f>IF(SUM(J23:S23)&lt;&gt;1, "Error: Check Values", "")</f>
        <v/>
      </c>
    </row>
    <row r="25" spans="2:52" x14ac:dyDescent="0.25">
      <c r="B25" s="43" t="s">
        <v>164</v>
      </c>
      <c r="C25" s="34"/>
      <c r="D25" s="255">
        <f>Utility_CI!C24</f>
        <v>0</v>
      </c>
      <c r="E25" s="36"/>
      <c r="F25" s="113"/>
      <c r="U25" s="223" t="str">
        <f>IF(SUM(J24:S24)&lt;&gt;1, "Error: Check Values", "")</f>
        <v/>
      </c>
    </row>
    <row r="26" spans="2:52" x14ac:dyDescent="0.25">
      <c r="B26" s="43" t="s">
        <v>165</v>
      </c>
      <c r="C26" s="34"/>
      <c r="D26" s="255">
        <f>Utility_CI!C25</f>
        <v>0</v>
      </c>
      <c r="E26" s="36"/>
      <c r="F26" s="113"/>
      <c r="U26" s="27" t="s">
        <v>244</v>
      </c>
      <c r="V26" s="139">
        <f>AVERAGEIF('2020 Fuel Share'!$Z$2:$Z$73,"&gt;0")</f>
        <v>64.91510024771425</v>
      </c>
      <c r="W26" s="27" t="s">
        <v>194</v>
      </c>
    </row>
    <row r="27" spans="2:52" x14ac:dyDescent="0.25">
      <c r="B27" s="44" t="s">
        <v>166</v>
      </c>
      <c r="C27" s="38"/>
      <c r="D27" s="256">
        <f>1-SUM(D23:D26)</f>
        <v>0</v>
      </c>
      <c r="E27" s="40"/>
      <c r="F27" s="113"/>
      <c r="V27" s="27" t="s">
        <v>245</v>
      </c>
      <c r="W27" s="27">
        <f>_xlfn.STDEV.P('2020 Fuel Share'!$Z$2:$Z$73)</f>
        <v>112.13892986345836</v>
      </c>
    </row>
    <row r="29" spans="2:52" ht="15.75" x14ac:dyDescent="0.25">
      <c r="B29" s="68" t="s">
        <v>195</v>
      </c>
      <c r="C29" s="45">
        <v>6.5000000000000002E-2</v>
      </c>
    </row>
    <row r="31" spans="2:52" x14ac:dyDescent="0.25">
      <c r="J31" s="226" t="s">
        <v>306</v>
      </c>
      <c r="W31" s="27" t="s">
        <v>332</v>
      </c>
      <c r="Y31" s="27" t="s">
        <v>333</v>
      </c>
    </row>
    <row r="32" spans="2:52" ht="60.75" x14ac:dyDescent="0.25">
      <c r="B32" s="46" t="s">
        <v>317</v>
      </c>
      <c r="C32" s="47" t="s">
        <v>174</v>
      </c>
      <c r="D32" s="48" t="s">
        <v>173</v>
      </c>
      <c r="E32" s="48" t="s">
        <v>19</v>
      </c>
      <c r="F32" s="48" t="s">
        <v>18</v>
      </c>
      <c r="G32" s="48" t="s">
        <v>23</v>
      </c>
      <c r="H32" s="49" t="s">
        <v>175</v>
      </c>
      <c r="J32" s="227"/>
      <c r="K32" s="315" t="s">
        <v>17</v>
      </c>
      <c r="L32" s="316"/>
      <c r="P32" s="27" t="s">
        <v>23</v>
      </c>
      <c r="Q32" s="27" t="s">
        <v>361</v>
      </c>
      <c r="W32" s="275" t="s">
        <v>334</v>
      </c>
      <c r="X32" s="275" t="s">
        <v>335</v>
      </c>
      <c r="Y32" s="275" t="s">
        <v>336</v>
      </c>
      <c r="Z32" s="275" t="s">
        <v>337</v>
      </c>
      <c r="AA32" s="275" t="s">
        <v>338</v>
      </c>
      <c r="AB32" s="275" t="s">
        <v>339</v>
      </c>
      <c r="AC32" s="275" t="s">
        <v>340</v>
      </c>
      <c r="AD32" s="275" t="s">
        <v>341</v>
      </c>
    </row>
    <row r="33" spans="2:30" ht="39" x14ac:dyDescent="0.25">
      <c r="B33" s="50" t="s">
        <v>131</v>
      </c>
      <c r="C33" s="51">
        <f>W34*$AD$33+AD34</f>
        <v>5.7613912381851975</v>
      </c>
      <c r="D33" s="51">
        <v>10.349202937792185</v>
      </c>
      <c r="E33" s="51">
        <v>7.5282774769098664</v>
      </c>
      <c r="F33" s="51">
        <v>1.0267317377686136</v>
      </c>
      <c r="G33" s="51">
        <f>P33*1000/$Q$33/$R$33</f>
        <v>0.94813652350444499</v>
      </c>
      <c r="H33" s="52">
        <v>0</v>
      </c>
      <c r="J33" s="108"/>
      <c r="K33" s="233" t="s">
        <v>304</v>
      </c>
      <c r="L33" s="233" t="s">
        <v>305</v>
      </c>
      <c r="P33" s="27">
        <v>22.406829763988732</v>
      </c>
      <c r="Q33" s="27">
        <v>6.9260000000000002</v>
      </c>
      <c r="R33" s="27">
        <v>3412.141641601248</v>
      </c>
      <c r="V33" s="27" t="s">
        <v>342</v>
      </c>
      <c r="Y33" s="27">
        <v>0.86340162433430534</v>
      </c>
      <c r="Z33" s="27">
        <v>0.86337411429103095</v>
      </c>
      <c r="AA33" s="27">
        <v>0.80583557500656444</v>
      </c>
      <c r="AB33" s="27">
        <v>0.80611374031587424</v>
      </c>
      <c r="AC33" s="27">
        <v>0.88035087318703953</v>
      </c>
      <c r="AD33" s="27">
        <v>0.99919999999999998</v>
      </c>
    </row>
    <row r="34" spans="2:30" x14ac:dyDescent="0.25">
      <c r="B34" s="50" t="s">
        <v>132</v>
      </c>
      <c r="C34" s="51">
        <f>W35*$AD$33+AD35</f>
        <v>12.249924571010057</v>
      </c>
      <c r="D34" s="51">
        <v>32.210710304945195</v>
      </c>
      <c r="E34" s="51">
        <v>3.0357793189971947</v>
      </c>
      <c r="F34" s="51">
        <v>4.3116821351817896</v>
      </c>
      <c r="G34" s="51">
        <f>P34*1000/$Q$33/$R$33</f>
        <v>3.9539115149609789</v>
      </c>
      <c r="H34" s="52">
        <v>0</v>
      </c>
      <c r="J34" s="228" t="s">
        <v>131</v>
      </c>
      <c r="K34" s="230">
        <v>62.701000000000001</v>
      </c>
      <c r="L34" s="230">
        <v>23.666</v>
      </c>
      <c r="P34" s="27">
        <v>93.440786238407256</v>
      </c>
      <c r="V34" s="27" t="s">
        <v>131</v>
      </c>
      <c r="W34" s="276">
        <v>3.999864533484716</v>
      </c>
      <c r="X34" s="276">
        <v>7.4602379948624966</v>
      </c>
      <c r="Y34" s="276">
        <v>24.338700250682898</v>
      </c>
      <c r="Z34" s="276">
        <v>24.914314396568248</v>
      </c>
      <c r="AA34" s="276">
        <v>25.547308543090669</v>
      </c>
      <c r="AB34" s="276">
        <v>26.079466885876741</v>
      </c>
      <c r="AC34" s="276">
        <v>5.0952925113799825</v>
      </c>
      <c r="AD34" s="276">
        <v>1.7647265963272689</v>
      </c>
    </row>
    <row r="35" spans="2:30" x14ac:dyDescent="0.25">
      <c r="B35" s="50" t="s">
        <v>139</v>
      </c>
      <c r="C35" s="51">
        <f>W36*$AD$33+AD36</f>
        <v>162.14098340961732</v>
      </c>
      <c r="D35" s="51">
        <v>260.47221415017412</v>
      </c>
      <c r="E35" s="51">
        <v>149.16853090390109</v>
      </c>
      <c r="F35" s="51">
        <v>4.7611950849648501</v>
      </c>
      <c r="G35" s="51">
        <f t="shared" ref="G35:G37" si="1">P35*1000/$Q$33/$R$33</f>
        <v>6.4754484539967638</v>
      </c>
      <c r="H35" s="52">
        <v>0</v>
      </c>
      <c r="J35" s="229" t="s">
        <v>132</v>
      </c>
      <c r="K35" s="231">
        <v>273.49700000000001</v>
      </c>
      <c r="L35" s="231">
        <v>41.469000000000001</v>
      </c>
      <c r="P35" s="27">
        <v>153.03099032394704</v>
      </c>
      <c r="V35" s="27" t="s">
        <v>132</v>
      </c>
      <c r="W35" s="276">
        <v>8.8115257701776208</v>
      </c>
      <c r="X35" s="276">
        <v>26.796653156290013</v>
      </c>
      <c r="Y35" s="276">
        <v>9.1491362697634475</v>
      </c>
      <c r="Z35" s="276">
        <v>12.151604768713948</v>
      </c>
      <c r="AA35" s="276">
        <v>12.037680069308685</v>
      </c>
      <c r="AB35" s="276">
        <v>14.829546800100843</v>
      </c>
      <c r="AC35" s="276">
        <v>7.8528808794438714</v>
      </c>
      <c r="AD35" s="276">
        <v>3.4454480214485788</v>
      </c>
    </row>
    <row r="36" spans="2:30" x14ac:dyDescent="0.25">
      <c r="B36" s="50" t="s">
        <v>140</v>
      </c>
      <c r="C36" s="51">
        <f t="shared" ref="C36:C37" si="2">W37*$AD$33+AD37</f>
        <v>0.20633671017607835</v>
      </c>
      <c r="D36" s="51">
        <v>1.4255452691379842</v>
      </c>
      <c r="E36" s="51">
        <v>3.6082124369024873E-2</v>
      </c>
      <c r="F36" s="51">
        <v>2.5960417319846895E-2</v>
      </c>
      <c r="G36" s="51">
        <f t="shared" si="1"/>
        <v>4.6584728850139867E-2</v>
      </c>
      <c r="H36" s="52">
        <v>0</v>
      </c>
      <c r="J36" s="229" t="s">
        <v>133</v>
      </c>
      <c r="K36" s="231">
        <v>20.137</v>
      </c>
      <c r="L36" s="231">
        <v>16.204000000000001</v>
      </c>
      <c r="P36" s="27">
        <v>1.1009132789111093</v>
      </c>
      <c r="V36" s="27" t="s">
        <v>139</v>
      </c>
      <c r="W36" s="276">
        <v>149.3836613985552</v>
      </c>
      <c r="X36" s="276">
        <v>195.14695051045479</v>
      </c>
      <c r="Y36" s="276">
        <v>51.493804756080678</v>
      </c>
      <c r="Z36" s="276">
        <v>58.897904487775932</v>
      </c>
      <c r="AA36" s="276">
        <v>56.898393271286672</v>
      </c>
      <c r="AB36" s="276">
        <v>63.789717330237998</v>
      </c>
      <c r="AC36" s="276">
        <v>42.756080998570553</v>
      </c>
      <c r="AD36" s="276">
        <v>12.876828940180951</v>
      </c>
    </row>
    <row r="37" spans="2:30" x14ac:dyDescent="0.25">
      <c r="B37" s="53" t="s">
        <v>171</v>
      </c>
      <c r="C37" s="277">
        <f t="shared" si="2"/>
        <v>10686.374613634727</v>
      </c>
      <c r="D37" s="278">
        <v>6791.8287918606893</v>
      </c>
      <c r="E37" s="278">
        <v>1730.5971397993537</v>
      </c>
      <c r="F37" s="278">
        <v>2104.4174203150351</v>
      </c>
      <c r="G37" s="277">
        <f t="shared" si="1"/>
        <v>2393.2243373722222</v>
      </c>
      <c r="H37" s="279">
        <v>0</v>
      </c>
      <c r="J37" s="229" t="s">
        <v>134</v>
      </c>
      <c r="K37" s="231">
        <v>8.4960000000000004</v>
      </c>
      <c r="L37" s="231">
        <v>5.0410000000000004</v>
      </c>
      <c r="P37" s="27">
        <v>56557.857423665337</v>
      </c>
      <c r="V37" s="27" t="s">
        <v>140</v>
      </c>
      <c r="W37" s="276">
        <v>0.11330104160983365</v>
      </c>
      <c r="X37" s="276">
        <v>0.19031613005496251</v>
      </c>
      <c r="Y37" s="276">
        <v>0.25483300429891104</v>
      </c>
      <c r="Z37" s="276">
        <v>0.25842225864674229</v>
      </c>
      <c r="AA37" s="276">
        <v>2.558560455590976</v>
      </c>
      <c r="AB37" s="276">
        <v>2.5497676131118792</v>
      </c>
      <c r="AC37" s="276">
        <v>0.1950916371934821</v>
      </c>
      <c r="AD37" s="276">
        <v>9.3126309399532592E-2</v>
      </c>
    </row>
    <row r="38" spans="2:30" x14ac:dyDescent="0.25">
      <c r="B38" s="119" t="s">
        <v>242</v>
      </c>
      <c r="C38" s="120">
        <f>C33*EF_Tables!$C$69+C34*EF_Tables!$C$70+C35*EF_Tables!$C$67+C36*EF_Tables!$C$68+C37</f>
        <v>14838.593756002039</v>
      </c>
      <c r="D38" s="120">
        <f>D33*EF_Tables!$C$69+D34*EF_Tables!$C$70+D35*EF_Tables!$C$67+D36*EF_Tables!$C$68+D37</f>
        <v>13811.318482120147</v>
      </c>
      <c r="E38" s="120">
        <f>E33*EF_Tables!$C$69+E34*EF_Tables!$C$70+E35*EF_Tables!$C$67+E36*EF_Tables!$C$68+E37</f>
        <v>5498.7965272869769</v>
      </c>
      <c r="F38" s="120">
        <f>F33*EF_Tables!$C$69+F34*EF_Tables!$C$70+F35*EF_Tables!$C$67+F36*EF_Tables!$C$68+F37</f>
        <v>2241.1589828813258</v>
      </c>
      <c r="G38" s="308">
        <f>G33*EF_Tables!$C$69+G34*EF_Tables!$C$70+G35*EF_Tables!$C$67+G36*EF_Tables!$C$68+G37</f>
        <v>2578.1611129412486</v>
      </c>
      <c r="H38" s="121">
        <f>H33*EF_Tables!$C$69+H34*EF_Tables!$C$70+H35*EF_Tables!$C$67+H36*EF_Tables!$C$68+H37</f>
        <v>0</v>
      </c>
      <c r="J38" s="229" t="s">
        <v>135</v>
      </c>
      <c r="K38" s="231">
        <v>8.4960000000000004</v>
      </c>
      <c r="L38" s="231">
        <v>5.0410000000000004</v>
      </c>
      <c r="V38" s="27" t="s">
        <v>171</v>
      </c>
      <c r="W38" s="276">
        <v>6173.0623384974851</v>
      </c>
      <c r="X38" s="276">
        <v>8258.0016063917228</v>
      </c>
      <c r="Y38" s="276">
        <v>12231.592282072908</v>
      </c>
      <c r="Z38" s="276">
        <v>12149.341715684384</v>
      </c>
      <c r="AA38" s="276">
        <v>14333.630289297029</v>
      </c>
      <c r="AB38" s="276">
        <v>14248.6216224405</v>
      </c>
      <c r="AC38" s="276">
        <v>10521.5451989552</v>
      </c>
      <c r="AD38" s="276">
        <v>4518.2507250080398</v>
      </c>
    </row>
    <row r="39" spans="2:30" x14ac:dyDescent="0.25">
      <c r="J39" s="229" t="s">
        <v>136</v>
      </c>
      <c r="K39" s="231">
        <v>0.26856561546286878</v>
      </c>
      <c r="L39" s="231">
        <v>0.26856561546286878</v>
      </c>
      <c r="V39" s="253" t="s">
        <v>343</v>
      </c>
      <c r="W39" s="276">
        <v>6199.3752663133155</v>
      </c>
      <c r="X39" s="276">
        <v>8323.3617078641673</v>
      </c>
      <c r="Y39" s="276">
        <v>12321.825111992403</v>
      </c>
      <c r="Z39" s="276">
        <v>12246.086707809285</v>
      </c>
      <c r="AA39" s="276">
        <v>14432.169088650957</v>
      </c>
      <c r="AB39" s="276">
        <v>14353.206201111163</v>
      </c>
      <c r="AC39" s="276">
        <v>10549.765768664318</v>
      </c>
      <c r="AD39" s="276">
        <v>4529.1650650288693</v>
      </c>
    </row>
    <row r="40" spans="2:30" ht="26.25" x14ac:dyDescent="0.25">
      <c r="B40" s="250"/>
      <c r="C40" s="257" t="s">
        <v>318</v>
      </c>
      <c r="J40" s="229" t="s">
        <v>137</v>
      </c>
      <c r="K40" s="231">
        <v>1.6992000000000003</v>
      </c>
      <c r="L40" s="231">
        <v>4.7889500000000007</v>
      </c>
      <c r="V40" s="253" t="s">
        <v>344</v>
      </c>
      <c r="W40" s="276">
        <v>9927.1236787980088</v>
      </c>
      <c r="X40" s="276">
        <v>13062.131937172491</v>
      </c>
      <c r="Y40" s="276">
        <v>13718.769455923491</v>
      </c>
      <c r="Z40" s="276">
        <v>13804.752730451166</v>
      </c>
      <c r="AA40" s="276">
        <v>16587.015532175657</v>
      </c>
      <c r="AB40" s="276">
        <v>16655.140338178302</v>
      </c>
      <c r="AC40" s="276">
        <v>11609.923577377862</v>
      </c>
      <c r="AD40" s="276">
        <v>4848.7516212431501</v>
      </c>
    </row>
    <row r="41" spans="2:30" x14ac:dyDescent="0.25">
      <c r="B41" s="251" t="s">
        <v>319</v>
      </c>
      <c r="C41" s="258">
        <v>1</v>
      </c>
      <c r="J41" s="229" t="s">
        <v>138</v>
      </c>
      <c r="K41" s="231">
        <v>3.636288</v>
      </c>
      <c r="L41" s="231">
        <v>0.25205</v>
      </c>
      <c r="W41" s="276"/>
      <c r="X41" s="276"/>
      <c r="Y41" s="276"/>
      <c r="Z41" s="276"/>
      <c r="AA41" s="276"/>
      <c r="AB41" s="276"/>
      <c r="AC41" s="276"/>
      <c r="AD41" s="276"/>
    </row>
    <row r="42" spans="2:30" x14ac:dyDescent="0.25">
      <c r="B42" s="252" t="s">
        <v>320</v>
      </c>
      <c r="C42" s="259">
        <v>91</v>
      </c>
      <c r="J42" s="229" t="s">
        <v>139</v>
      </c>
      <c r="K42" s="231">
        <v>445.95800000000003</v>
      </c>
      <c r="L42" s="231">
        <v>31.587</v>
      </c>
    </row>
    <row r="43" spans="2:30" x14ac:dyDescent="0.25">
      <c r="J43" s="229" t="s">
        <v>140</v>
      </c>
      <c r="K43" s="231">
        <v>0.86699999999999999</v>
      </c>
      <c r="L43" s="231">
        <v>1.1000000000000001</v>
      </c>
    </row>
    <row r="44" spans="2:30" x14ac:dyDescent="0.25">
      <c r="J44" s="64" t="s">
        <v>171</v>
      </c>
      <c r="K44" s="232">
        <v>57561.09864850797</v>
      </c>
      <c r="L44" s="232">
        <v>59186.893410412733</v>
      </c>
    </row>
    <row r="45" spans="2:30" x14ac:dyDescent="0.25">
      <c r="J45" s="64" t="s">
        <v>326</v>
      </c>
      <c r="K45" s="232">
        <f>K34*$C$69+K35*$C$70+K42*44/16+K44</f>
        <v>59412.682265174633</v>
      </c>
      <c r="L45" s="232">
        <f>L34*$C$69+L35*$C$70+L42*44/16+L44</f>
        <v>59412.682265174641</v>
      </c>
      <c r="U45" s="253"/>
    </row>
    <row r="46" spans="2:30" ht="15.75" x14ac:dyDescent="0.25">
      <c r="B46" s="69" t="s">
        <v>197</v>
      </c>
      <c r="U46" s="253"/>
    </row>
    <row r="47" spans="2:30" ht="28.15" customHeight="1" x14ac:dyDescent="0.25">
      <c r="B47" s="42"/>
      <c r="C47" s="317" t="s">
        <v>176</v>
      </c>
      <c r="D47" s="318"/>
      <c r="E47" s="318"/>
      <c r="F47" s="318"/>
      <c r="G47" s="318"/>
      <c r="H47" s="318"/>
      <c r="I47" s="318"/>
      <c r="J47" s="318"/>
      <c r="K47" s="318"/>
      <c r="L47" s="318"/>
      <c r="M47" s="318"/>
      <c r="N47" s="319"/>
      <c r="O47" s="317" t="s">
        <v>142</v>
      </c>
      <c r="P47" s="318"/>
      <c r="Q47" s="318"/>
      <c r="R47" s="318"/>
      <c r="S47" s="224"/>
      <c r="T47" s="126" t="s">
        <v>148</v>
      </c>
      <c r="U47" s="253"/>
      <c r="V47" s="253"/>
    </row>
    <row r="48" spans="2:30" ht="14.45" customHeight="1" x14ac:dyDescent="0.25">
      <c r="B48" s="43"/>
      <c r="C48" s="317" t="s">
        <v>143</v>
      </c>
      <c r="D48" s="318"/>
      <c r="E48" s="318"/>
      <c r="F48" s="318"/>
      <c r="G48" s="318"/>
      <c r="H48" s="318"/>
      <c r="I48" s="318"/>
      <c r="J48" s="318"/>
      <c r="K48" s="318"/>
      <c r="L48" s="318"/>
      <c r="M48" s="318"/>
      <c r="N48" s="319"/>
      <c r="O48" s="317" t="s">
        <v>143</v>
      </c>
      <c r="P48" s="318"/>
      <c r="Q48" s="318"/>
      <c r="R48" s="318"/>
      <c r="S48" s="224"/>
      <c r="T48" s="127" t="s">
        <v>149</v>
      </c>
      <c r="U48" s="253"/>
      <c r="V48" s="253"/>
    </row>
    <row r="49" spans="2:25" ht="51" x14ac:dyDescent="0.25">
      <c r="B49" s="54"/>
      <c r="C49" s="55" t="s">
        <v>177</v>
      </c>
      <c r="D49" s="56" t="s">
        <v>178</v>
      </c>
      <c r="E49" s="56" t="s">
        <v>179</v>
      </c>
      <c r="F49" s="56" t="s">
        <v>180</v>
      </c>
      <c r="G49" s="56" t="s">
        <v>181</v>
      </c>
      <c r="H49" s="56" t="s">
        <v>182</v>
      </c>
      <c r="I49" s="56" t="s">
        <v>183</v>
      </c>
      <c r="J49" s="56" t="s">
        <v>184</v>
      </c>
      <c r="K49" s="56" t="s">
        <v>185</v>
      </c>
      <c r="L49" s="56" t="s">
        <v>186</v>
      </c>
      <c r="M49" s="56" t="s">
        <v>187</v>
      </c>
      <c r="N49" s="57" t="s">
        <v>307</v>
      </c>
      <c r="O49" s="128" t="s">
        <v>144</v>
      </c>
      <c r="P49" s="129" t="s">
        <v>145</v>
      </c>
      <c r="Q49" s="129" t="s">
        <v>146</v>
      </c>
      <c r="R49" s="129" t="s">
        <v>147</v>
      </c>
      <c r="S49" s="129" t="s">
        <v>303</v>
      </c>
      <c r="T49" s="130" t="s">
        <v>121</v>
      </c>
      <c r="U49" s="253"/>
      <c r="V49" s="253"/>
    </row>
    <row r="50" spans="2:25" x14ac:dyDescent="0.25">
      <c r="B50" s="43" t="s">
        <v>131</v>
      </c>
      <c r="C50" s="58">
        <v>8.9999999999999993E-3</v>
      </c>
      <c r="D50" s="59">
        <v>1.0999999999999999E-2</v>
      </c>
      <c r="E50" s="59">
        <v>2E-3</v>
      </c>
      <c r="F50" s="59">
        <v>3.3000000000000002E-2</v>
      </c>
      <c r="G50" s="59">
        <v>1.0999999999999999E-2</v>
      </c>
      <c r="H50" s="59">
        <v>2E-3</v>
      </c>
      <c r="I50" s="59">
        <v>0.97299999999999998</v>
      </c>
      <c r="J50" s="59">
        <v>1.4999999999999999E-2</v>
      </c>
      <c r="K50" s="59">
        <v>8.9999999999999998E-4</v>
      </c>
      <c r="L50" s="59">
        <v>0.13100000000000001</v>
      </c>
      <c r="M50" s="59">
        <v>7.0000000000000007E-2</v>
      </c>
      <c r="N50" s="60">
        <f>K34/$E$20/1000000*$G$95</f>
        <v>0.62193224729662755</v>
      </c>
      <c r="O50" s="131" cm="1">
        <f t="array" ref="O50">MMULT($C50:$E50,$D$6:$D$8)</f>
        <v>8.4629999999999983E-3</v>
      </c>
      <c r="P50" s="132" cm="1">
        <f t="array" ref="P50">MMULT($F50:$I50,$D$10:$D$13)</f>
        <v>1.496200000000001E-2</v>
      </c>
      <c r="Q50" s="132" cm="1">
        <f t="array" ref="Q50">MMULT($J50:$K50,$D$15:$D$16)</f>
        <v>1.4999999999999999E-2</v>
      </c>
      <c r="R50" s="132" cm="1">
        <f t="array" ref="R50">MMULT($L50:$M50,$D$18:$D$19)</f>
        <v>0.13100000000000001</v>
      </c>
      <c r="S50" s="132">
        <f>N50</f>
        <v>0.62193224729662755</v>
      </c>
      <c r="T50" s="133">
        <f>O50*$C$5+$P50*$C$9+$Q50*$C$14+$R50*$C$17+S50*$C$20</f>
        <v>6.5613174311926644E-4</v>
      </c>
      <c r="U50" s="310"/>
      <c r="V50" s="310"/>
      <c r="W50" s="310"/>
      <c r="X50" s="310"/>
      <c r="Y50" s="310"/>
    </row>
    <row r="51" spans="2:25" x14ac:dyDescent="0.25">
      <c r="B51" s="43" t="s">
        <v>132</v>
      </c>
      <c r="C51" s="58">
        <v>0.18099999999999999</v>
      </c>
      <c r="D51" s="59">
        <v>0.03</v>
      </c>
      <c r="E51" s="59">
        <v>2.1000000000000001E-2</v>
      </c>
      <c r="F51" s="59">
        <v>0.495</v>
      </c>
      <c r="G51" s="59">
        <v>0.42899999999999999</v>
      </c>
      <c r="H51" s="59">
        <v>9.2999999999999999E-2</v>
      </c>
      <c r="I51" s="59">
        <v>3.347</v>
      </c>
      <c r="J51" s="59">
        <v>0.127</v>
      </c>
      <c r="K51" s="59">
        <v>1.5100000000000001E-2</v>
      </c>
      <c r="L51" s="59">
        <v>4.6139999999999999</v>
      </c>
      <c r="M51" s="59">
        <v>7.0999999999999994E-2</v>
      </c>
      <c r="N51" s="60">
        <f t="shared" ref="N51:N60" si="3">K35/$E$20/1000000*$G$95</f>
        <v>2.7128212283517925</v>
      </c>
      <c r="O51" s="131" cm="1">
        <f t="array" ref="O51">MMULT($C51:$E51,$D$6:$D$8)</f>
        <v>0.13823499999999997</v>
      </c>
      <c r="P51" s="132" cm="1">
        <f t="array" ref="P51">MMULT($F51:$I51,$D$10:$D$13)</f>
        <v>0.16561000000000003</v>
      </c>
      <c r="Q51" s="132" cm="1">
        <f t="array" ref="Q51">MMULT($J51:$K51,$D$15:$D$16)</f>
        <v>0.127</v>
      </c>
      <c r="R51" s="132" cm="1">
        <f t="array" ref="R51">MMULT($L51:$M51,$D$18:$D$19)</f>
        <v>4.6139999999999999</v>
      </c>
      <c r="S51" s="132">
        <f t="shared" ref="S51:S59" si="4">N51</f>
        <v>2.7128212283517925</v>
      </c>
      <c r="T51" s="134">
        <f t="shared" ref="T51:T59" si="5">O51*$C$5+$P51*$C$9+$Q51*$C$14+$R51*$C$17+S51*$C$20</f>
        <v>7.2625302752293589E-3</v>
      </c>
      <c r="U51" s="310"/>
      <c r="V51" s="310"/>
      <c r="W51" s="310"/>
      <c r="X51" s="310"/>
      <c r="Y51" s="310"/>
    </row>
    <row r="52" spans="2:25" x14ac:dyDescent="0.25">
      <c r="B52" s="43" t="s">
        <v>133</v>
      </c>
      <c r="C52" s="58">
        <v>7.8410000000000002</v>
      </c>
      <c r="D52" s="59">
        <v>3.5510000000000002</v>
      </c>
      <c r="E52" s="59">
        <v>0.83099999999999996</v>
      </c>
      <c r="F52" s="59">
        <v>0.42699999999999999</v>
      </c>
      <c r="G52" s="59">
        <v>0.186</v>
      </c>
      <c r="H52" s="59">
        <v>8.4000000000000005E-2</v>
      </c>
      <c r="I52" s="59">
        <v>3.7050000000000001</v>
      </c>
      <c r="J52" s="59">
        <v>1.4930000000000001</v>
      </c>
      <c r="K52" s="59">
        <v>0.10150000000000001</v>
      </c>
      <c r="L52" s="59">
        <v>2.81</v>
      </c>
      <c r="M52" s="59">
        <v>7.8E-2</v>
      </c>
      <c r="N52" s="60">
        <f t="shared" si="3"/>
        <v>0.19973923324687307</v>
      </c>
      <c r="O52" s="131" cm="1">
        <f t="array" ref="O52">MMULT($C52:$E52,$D$6:$D$8)</f>
        <v>6.327840000000001</v>
      </c>
      <c r="P52" s="132" cm="1">
        <f t="array" ref="P52">MMULT($F52:$I52,$D$10:$D$13)</f>
        <v>0.14914900000000006</v>
      </c>
      <c r="Q52" s="132" cm="1">
        <f t="array" ref="Q52">MMULT($J52:$K52,$D$15:$D$16)</f>
        <v>1.4930000000000001</v>
      </c>
      <c r="R52" s="132" cm="1">
        <f t="array" ref="R52">MMULT($L52:$M52,$D$18:$D$19)</f>
        <v>2.81</v>
      </c>
      <c r="S52" s="132">
        <f t="shared" si="4"/>
        <v>0.19973923324687307</v>
      </c>
      <c r="T52" s="134">
        <f t="shared" si="5"/>
        <v>6.5406625688073415E-3</v>
      </c>
      <c r="U52" s="310"/>
      <c r="V52" s="310"/>
      <c r="W52" s="310"/>
      <c r="X52" s="310"/>
      <c r="Y52" s="310"/>
    </row>
    <row r="53" spans="2:25" x14ac:dyDescent="0.25">
      <c r="B53" s="43" t="s">
        <v>134</v>
      </c>
      <c r="C53" s="58">
        <v>9.6000000000000002E-2</v>
      </c>
      <c r="D53" s="59">
        <v>0.01</v>
      </c>
      <c r="E53" s="59">
        <v>0.28000000000000003</v>
      </c>
      <c r="F53" s="59">
        <v>4.4999999999999998E-2</v>
      </c>
      <c r="G53" s="59">
        <v>3.6999999999999998E-2</v>
      </c>
      <c r="H53" s="59">
        <v>1E-3</v>
      </c>
      <c r="I53" s="59">
        <v>0.41399999999999998</v>
      </c>
      <c r="J53" s="59">
        <v>0.39900000000000002</v>
      </c>
      <c r="K53" s="59">
        <v>1.6964999999999999</v>
      </c>
      <c r="L53" s="59">
        <v>2.899</v>
      </c>
      <c r="M53" s="59">
        <v>2.4E-2</v>
      </c>
      <c r="N53" s="60">
        <f t="shared" si="3"/>
        <v>8.4271963334430836E-2</v>
      </c>
      <c r="O53" s="131" cm="1">
        <f t="array" ref="O53">MMULT($C53:$E53,$D$6:$D$8)</f>
        <v>0.104934</v>
      </c>
      <c r="P53" s="132" cm="1">
        <f t="array" ref="P53">MMULT($F53:$I53,$D$10:$D$13)</f>
        <v>9.5470000000000034E-3</v>
      </c>
      <c r="Q53" s="132" cm="1">
        <f t="array" ref="Q53">MMULT($J53:$K53,$D$15:$D$16)</f>
        <v>0.39900000000000002</v>
      </c>
      <c r="R53" s="132" cm="1">
        <f t="array" ref="R53">MMULT($L53:$M53,$D$18:$D$19)</f>
        <v>2.899</v>
      </c>
      <c r="S53" s="132">
        <f t="shared" si="4"/>
        <v>8.4271963334430836E-2</v>
      </c>
      <c r="T53" s="134">
        <f t="shared" si="5"/>
        <v>4.1866660550458727E-4</v>
      </c>
      <c r="U53" s="310"/>
      <c r="V53" s="310"/>
      <c r="W53" s="310"/>
      <c r="X53" s="310"/>
      <c r="Y53" s="310"/>
    </row>
    <row r="54" spans="2:25" x14ac:dyDescent="0.25">
      <c r="B54" s="43" t="s">
        <v>135</v>
      </c>
      <c r="C54" s="58">
        <v>6.7000000000000004E-2</v>
      </c>
      <c r="D54" s="59">
        <v>0.01</v>
      </c>
      <c r="E54" s="59">
        <v>6.7000000000000004E-2</v>
      </c>
      <c r="F54" s="59">
        <v>4.4999999999999998E-2</v>
      </c>
      <c r="G54" s="59">
        <v>3.6999999999999998E-2</v>
      </c>
      <c r="H54" s="59">
        <v>1E-3</v>
      </c>
      <c r="I54" s="59">
        <v>0.41399999999999998</v>
      </c>
      <c r="J54" s="59">
        <v>0.247</v>
      </c>
      <c r="K54" s="59">
        <v>0.4945</v>
      </c>
      <c r="L54" s="59">
        <v>2.0529999999999999</v>
      </c>
      <c r="M54" s="59">
        <v>1.2E-2</v>
      </c>
      <c r="N54" s="60">
        <f t="shared" si="3"/>
        <v>8.4271963334430836E-2</v>
      </c>
      <c r="O54" s="131" cm="1">
        <f t="array" ref="O54">MMULT($C54:$E54,$D$6:$D$8)</f>
        <v>5.8165000000000008E-2</v>
      </c>
      <c r="P54" s="132" cm="1">
        <f t="array" ref="P54">MMULT($F54:$I54,$D$10:$D$13)</f>
        <v>9.5470000000000034E-3</v>
      </c>
      <c r="Q54" s="132" cm="1">
        <f t="array" ref="Q54">MMULT($J54:$K54,$D$15:$D$16)</f>
        <v>0.247</v>
      </c>
      <c r="R54" s="132" cm="1">
        <f t="array" ref="R54">MMULT($L54:$M54,$D$18:$D$19)</f>
        <v>2.0529999999999999</v>
      </c>
      <c r="S54" s="132">
        <f t="shared" si="4"/>
        <v>8.4271963334430836E-2</v>
      </c>
      <c r="T54" s="134">
        <f t="shared" si="5"/>
        <v>4.1866660550458727E-4</v>
      </c>
      <c r="U54" s="310"/>
      <c r="V54" s="310"/>
      <c r="W54" s="310"/>
      <c r="X54" s="310"/>
      <c r="Y54" s="310"/>
    </row>
    <row r="55" spans="2:25" x14ac:dyDescent="0.25">
      <c r="B55" s="43" t="s">
        <v>136</v>
      </c>
      <c r="C55" s="58">
        <v>7.4409999999999998</v>
      </c>
      <c r="D55" s="59">
        <v>0.28699999999999998</v>
      </c>
      <c r="E55" s="59">
        <v>8.7999999999999995E-2</v>
      </c>
      <c r="F55" s="59">
        <v>8.0000000000000002E-3</v>
      </c>
      <c r="G55" s="59">
        <v>4.0000000000000001E-3</v>
      </c>
      <c r="H55" s="59">
        <v>4.0000000000000001E-3</v>
      </c>
      <c r="I55" s="59">
        <v>8.9999999999999993E-3</v>
      </c>
      <c r="J55" s="59">
        <v>1.0309999999999999</v>
      </c>
      <c r="K55" s="59">
        <v>3.5099999999999999E-2</v>
      </c>
      <c r="L55" s="59">
        <v>0.63377406125623914</v>
      </c>
      <c r="M55" s="59">
        <v>0.35808234460977512</v>
      </c>
      <c r="N55" s="60">
        <f t="shared" si="3"/>
        <v>2.6639067442532638E-3</v>
      </c>
      <c r="O55" s="131" cm="1">
        <f t="array" ref="O55">MMULT($C55:$E55,$D$6:$D$8)</f>
        <v>5.4424169999999989</v>
      </c>
      <c r="P55" s="132" cm="1">
        <f t="array" ref="P55">MMULT($F55:$I55,$D$10:$D$13)</f>
        <v>4.3110000000000006E-3</v>
      </c>
      <c r="Q55" s="132" cm="1">
        <f t="array" ref="Q55">MMULT($J55:$K55,$D$15:$D$16)</f>
        <v>1.0309999999999999</v>
      </c>
      <c r="R55" s="132" cm="1">
        <f t="array" ref="R55">MMULT($L55:$M55,$D$18:$D$19)</f>
        <v>0.63377406125623914</v>
      </c>
      <c r="S55" s="132">
        <f t="shared" si="4"/>
        <v>2.6639067442532638E-3</v>
      </c>
      <c r="T55" s="134">
        <f t="shared" si="5"/>
        <v>1.8905119266055047E-4</v>
      </c>
      <c r="U55" s="310"/>
      <c r="V55" s="310"/>
      <c r="W55" s="310"/>
      <c r="X55" s="310"/>
      <c r="Y55" s="310"/>
    </row>
    <row r="56" spans="2:25" x14ac:dyDescent="0.25">
      <c r="B56" s="43" t="s">
        <v>137</v>
      </c>
      <c r="C56" s="58">
        <v>4.2477999999999995E-3</v>
      </c>
      <c r="D56" s="59">
        <v>1.5E-3</v>
      </c>
      <c r="E56" s="59">
        <v>4.0200000000000001E-3</v>
      </c>
      <c r="F56" s="59">
        <v>7.4249999999999993E-3</v>
      </c>
      <c r="G56" s="59">
        <v>1.073E-3</v>
      </c>
      <c r="H56" s="59">
        <v>2.8999999999999997E-5</v>
      </c>
      <c r="I56" s="59">
        <v>8.2799999999999999E-2</v>
      </c>
      <c r="J56" s="59">
        <v>1.0621E-2</v>
      </c>
      <c r="K56" s="59">
        <v>2.1263500000000001E-2</v>
      </c>
      <c r="L56" s="59">
        <v>0.28331400000000001</v>
      </c>
      <c r="M56" s="59">
        <v>1.6560000000000004E-3</v>
      </c>
      <c r="N56" s="60">
        <f t="shared" si="3"/>
        <v>1.6854392666886167E-2</v>
      </c>
      <c r="O56" s="131" cm="1">
        <f t="array" ref="O56">MMULT($C56:$E56,$D$6:$D$8)</f>
        <v>3.7943271999999998E-3</v>
      </c>
      <c r="P56" s="132" cm="1">
        <f t="array" ref="P56">MMULT($F56:$I56,$D$10:$D$13)</f>
        <v>1.4472770000000007E-3</v>
      </c>
      <c r="Q56" s="132" cm="1">
        <f t="array" ref="Q56">MMULT($J56:$K56,$D$15:$D$16)</f>
        <v>1.0621E-2</v>
      </c>
      <c r="R56" s="132" cm="1">
        <f t="array" ref="R56">MMULT($L56:$M56,$D$18:$D$19)</f>
        <v>0.28331400000000001</v>
      </c>
      <c r="S56" s="132">
        <f t="shared" si="4"/>
        <v>1.6854392666886167E-2</v>
      </c>
      <c r="T56" s="134">
        <f t="shared" si="5"/>
        <v>6.3467743669724794E-5</v>
      </c>
      <c r="U56" s="310"/>
      <c r="V56" s="310"/>
      <c r="W56" s="310"/>
      <c r="X56" s="310"/>
      <c r="Y56" s="310"/>
    </row>
    <row r="57" spans="2:25" x14ac:dyDescent="0.25">
      <c r="B57" s="43" t="s">
        <v>138</v>
      </c>
      <c r="C57" s="58">
        <v>2.9480000000000005E-3</v>
      </c>
      <c r="D57" s="59">
        <v>3.9000000000000003E-3</v>
      </c>
      <c r="E57" s="59">
        <v>2.6800000000000001E-3</v>
      </c>
      <c r="F57" s="59">
        <v>1.9259999999999996E-2</v>
      </c>
      <c r="G57" s="59">
        <v>2.5160000000000002E-2</v>
      </c>
      <c r="H57" s="59">
        <v>6.8000000000000005E-4</v>
      </c>
      <c r="I57" s="59">
        <v>0.17719199999999996</v>
      </c>
      <c r="J57" s="59">
        <v>2.0006999999999997E-2</v>
      </c>
      <c r="K57" s="59">
        <v>4.00545E-2</v>
      </c>
      <c r="L57" s="59">
        <v>0.66927800000000004</v>
      </c>
      <c r="M57" s="59">
        <v>3.9120000000000005E-3</v>
      </c>
      <c r="N57" s="60">
        <f t="shared" si="3"/>
        <v>3.6068400307136393E-2</v>
      </c>
      <c r="O57" s="131" cm="1">
        <f t="array" ref="O57">MMULT($C57:$E57,$D$6:$D$8)</f>
        <v>3.0631320000000005E-3</v>
      </c>
      <c r="P57" s="132" cm="1">
        <f t="array" ref="P57">MMULT($F57:$I57,$D$10:$D$13)</f>
        <v>4.6185920000000012E-3</v>
      </c>
      <c r="Q57" s="132" cm="1">
        <f t="array" ref="Q57">MMULT($J57:$K57,$D$15:$D$16)</f>
        <v>2.0006999999999997E-2</v>
      </c>
      <c r="R57" s="132" cm="1">
        <f t="array" ref="R57">MMULT($L57:$M57,$D$18:$D$19)</f>
        <v>0.66927800000000004</v>
      </c>
      <c r="S57" s="132">
        <f t="shared" si="4"/>
        <v>3.6068400307136393E-2</v>
      </c>
      <c r="T57" s="134">
        <f t="shared" si="5"/>
        <v>2.0254008954128446E-4</v>
      </c>
      <c r="U57" s="310"/>
      <c r="V57" s="310"/>
      <c r="W57" s="310"/>
      <c r="X57" s="310"/>
      <c r="Y57" s="310"/>
    </row>
    <row r="58" spans="2:25" x14ac:dyDescent="0.25">
      <c r="B58" s="43" t="s">
        <v>139</v>
      </c>
      <c r="C58" s="58">
        <v>3.2000000000000001E-2</v>
      </c>
      <c r="D58" s="59">
        <v>2.8000000000000001E-2</v>
      </c>
      <c r="E58" s="59">
        <v>3.9E-2</v>
      </c>
      <c r="F58" s="59">
        <v>1.0999999999999999E-2</v>
      </c>
      <c r="G58" s="59">
        <v>1.0999999999999999E-2</v>
      </c>
      <c r="H58" s="59">
        <v>7.0000000000000001E-3</v>
      </c>
      <c r="I58" s="59">
        <v>0.01</v>
      </c>
      <c r="J58" s="59">
        <v>0.01</v>
      </c>
      <c r="K58" s="59">
        <v>8.9999999999999993E-3</v>
      </c>
      <c r="L58" s="59">
        <v>0.47899999999999998</v>
      </c>
      <c r="M58" s="59">
        <v>3.04236075265867E-2</v>
      </c>
      <c r="N58" s="60">
        <f t="shared" si="3"/>
        <v>4.4234647157128189</v>
      </c>
      <c r="O58" s="131" cm="1">
        <f t="array" ref="O58">MMULT($C58:$E58,$D$6:$D$8)</f>
        <v>3.2226999999999999E-2</v>
      </c>
      <c r="P58" s="132" cm="1">
        <f t="array" ref="P58">MMULT($F58:$I58,$D$10:$D$13)</f>
        <v>7.4210000000000005E-3</v>
      </c>
      <c r="Q58" s="132" cm="1">
        <f t="array" ref="Q58">MMULT($J58:$K58,$D$15:$D$16)</f>
        <v>0.01</v>
      </c>
      <c r="R58" s="132" cm="1">
        <f t="array" ref="R58">MMULT($L58:$M58,$D$18:$D$19)</f>
        <v>0.47899999999999998</v>
      </c>
      <c r="S58" s="132">
        <f t="shared" si="4"/>
        <v>4.4234647157128189</v>
      </c>
      <c r="T58" s="134">
        <f t="shared" si="5"/>
        <v>3.2543467889908256E-4</v>
      </c>
      <c r="U58" s="310"/>
      <c r="V58" s="310"/>
      <c r="W58" s="310"/>
      <c r="X58" s="310"/>
      <c r="Y58" s="310"/>
    </row>
    <row r="59" spans="2:25" x14ac:dyDescent="0.25">
      <c r="B59" s="43" t="s">
        <v>140</v>
      </c>
      <c r="C59" s="58">
        <v>6.0000000000000001E-3</v>
      </c>
      <c r="D59" s="59">
        <v>6.0000000000000001E-3</v>
      </c>
      <c r="E59" s="59">
        <v>8.0000000000000002E-3</v>
      </c>
      <c r="F59" s="59">
        <v>1E-3</v>
      </c>
      <c r="G59" s="59">
        <v>1E-3</v>
      </c>
      <c r="H59" s="59">
        <v>1E-3</v>
      </c>
      <c r="I59" s="59">
        <v>1E-3</v>
      </c>
      <c r="J59" s="59">
        <v>1.6E-2</v>
      </c>
      <c r="K59" s="59">
        <v>1.35E-2</v>
      </c>
      <c r="L59" s="59">
        <v>6.4000000000000001E-2</v>
      </c>
      <c r="M59" s="59">
        <v>8.7287343019349206E-2</v>
      </c>
      <c r="N59" s="60">
        <f t="shared" si="3"/>
        <v>8.5997872188031468E-3</v>
      </c>
      <c r="O59" s="131" cm="1">
        <f t="array" ref="O59">MMULT($C59:$E59,$D$6:$D$8)</f>
        <v>6.2420000000000002E-3</v>
      </c>
      <c r="P59" s="132" cm="1">
        <f t="array" ref="P59">MMULT($F59:$I59,$D$10:$D$13)</f>
        <v>1E-3</v>
      </c>
      <c r="Q59" s="132" cm="1">
        <f t="array" ref="Q59">MMULT($J59:$K59,$D$15:$D$16)</f>
        <v>1.6E-2</v>
      </c>
      <c r="R59" s="132" cm="1">
        <f t="array" ref="R59">MMULT($L59:$M59,$D$18:$D$19)</f>
        <v>6.4000000000000001E-2</v>
      </c>
      <c r="S59" s="132">
        <f t="shared" si="4"/>
        <v>8.5997872188031468E-3</v>
      </c>
      <c r="T59" s="134">
        <f t="shared" si="5"/>
        <v>4.3853211009174314E-5</v>
      </c>
      <c r="U59" s="310"/>
      <c r="V59" s="310"/>
      <c r="W59" s="310"/>
      <c r="X59" s="310"/>
      <c r="Y59" s="310"/>
    </row>
    <row r="60" spans="2:25" x14ac:dyDescent="0.25">
      <c r="B60" s="43" t="s">
        <v>141</v>
      </c>
      <c r="C60" s="61">
        <v>855.9688739260248</v>
      </c>
      <c r="D60" s="62">
        <v>744.22416482654103</v>
      </c>
      <c r="E60" s="62">
        <v>1051.7216031865719</v>
      </c>
      <c r="F60" s="62">
        <v>632.67068653582623</v>
      </c>
      <c r="G60" s="62">
        <v>617.34923144029506</v>
      </c>
      <c r="H60" s="62">
        <v>396.55454378256945</v>
      </c>
      <c r="I60" s="62">
        <v>580.1592840421863</v>
      </c>
      <c r="J60" s="62">
        <v>983.61791622567773</v>
      </c>
      <c r="K60" s="62">
        <v>853.36070689601331</v>
      </c>
      <c r="L60" s="62">
        <v>1452.1371789592502</v>
      </c>
      <c r="M60" s="62">
        <v>825.11560228651626</v>
      </c>
      <c r="N60" s="63">
        <f t="shared" si="3"/>
        <v>570.94948149677725</v>
      </c>
      <c r="O60" s="131" cm="1">
        <f t="array" ref="O60">MMULT($C60:$E60,$D$6:$D$8)</f>
        <v>862.33452425613109</v>
      </c>
      <c r="P60" s="132" cm="1">
        <f t="array" ref="P60">MMULT($F60:$I60,$D$10:$D$13)</f>
        <v>420.97185375433861</v>
      </c>
      <c r="Q60" s="132" cm="1">
        <f t="array" ref="Q60">MMULT($J60:$K60,$D$15:$D$16)</f>
        <v>983.61791622567773</v>
      </c>
      <c r="R60" s="132">
        <f>($L60+$L$61)*$D$18+($M$60+M$61)*$D$19</f>
        <v>-8.9761047619047076</v>
      </c>
      <c r="S60" s="132">
        <f>SUM(N60:N61)</f>
        <v>-18.365888259694771</v>
      </c>
      <c r="T60" s="134">
        <f>O60*$C$5+$P60*$C$9+$Q60*$C$14+$R60*$C$17+S60*$C$20+$C$42*$D$24*$C$41*$C$22</f>
        <v>18.46096753161228</v>
      </c>
      <c r="U60" s="310"/>
      <c r="V60" s="310"/>
      <c r="W60" s="310"/>
      <c r="X60" s="310"/>
      <c r="Y60" s="310"/>
    </row>
    <row r="61" spans="2:25" x14ac:dyDescent="0.25">
      <c r="B61" s="64"/>
      <c r="C61" s="65"/>
      <c r="D61" s="66"/>
      <c r="E61" s="66"/>
      <c r="F61" s="66"/>
      <c r="G61" s="66"/>
      <c r="H61" s="66"/>
      <c r="I61" s="66"/>
      <c r="J61" s="66"/>
      <c r="K61" s="66"/>
      <c r="L61" s="66">
        <v>-1461.1132837211549</v>
      </c>
      <c r="M61" s="66">
        <v>-825.52900530245245</v>
      </c>
      <c r="N61" s="67">
        <f>-((L34*$G$66+L35*$G$67+L42*$G$68)/$G$69+$L$44)/$E$20/1000000*$G$95</f>
        <v>-589.31536975647202</v>
      </c>
      <c r="O61" s="135"/>
      <c r="P61" s="136"/>
      <c r="Q61" s="136"/>
      <c r="R61" s="136"/>
      <c r="S61" s="136"/>
      <c r="T61" s="137"/>
    </row>
    <row r="62" spans="2:25" x14ac:dyDescent="0.25">
      <c r="B62" s="117" t="s">
        <v>242</v>
      </c>
      <c r="C62" s="118"/>
      <c r="D62" s="118"/>
      <c r="E62" s="118"/>
      <c r="F62" s="118"/>
      <c r="G62" s="118"/>
      <c r="H62" s="118"/>
      <c r="I62" s="118"/>
      <c r="J62" s="118"/>
      <c r="K62" s="118"/>
      <c r="L62" s="118"/>
      <c r="M62" s="118"/>
      <c r="N62" s="118"/>
      <c r="O62" s="120">
        <f>O50*EF_Tables!$C$69+O51*EF_Tables!$C$70+O58*EF_Tables!$C$67+O59*EF_Tables!$C$68+O60</f>
        <v>865.24391803470257</v>
      </c>
      <c r="P62" s="120">
        <f>P50*EF_Tables!$C$69+P51*EF_Tables!$C$70+P58*EF_Tables!$C$67+P59*EF_Tables!$C$68+P60</f>
        <v>421.76225460671958</v>
      </c>
      <c r="Q62" s="120">
        <f>Q50*EF_Tables!$C$69+Q51*EF_Tables!$C$70+Q58*EF_Tables!$C$67+Q59*EF_Tables!$C$68+Q60</f>
        <v>988.88223765424914</v>
      </c>
      <c r="R62" s="120">
        <f>R50*EF_Tables!$C$69+R51*EF_Tables!$C$70+R58*EF_Tables!$C$67+R59*EF_Tables!$C$68+R60</f>
        <v>29.729750000000053</v>
      </c>
      <c r="S62" s="120">
        <f>S50*EF_Tables!$C$69+S51*EF_Tables!$C$70+S58*EF_Tables!$C$67+S59*EF_Tables!$C$68+S60</f>
        <v>100.98482651581348</v>
      </c>
      <c r="T62" s="138">
        <f>T50*EF_Tables!$C$69+T51*EF_Tables!$C$70+T58*EF_Tables!$C$67+T59*EF_Tables!$C$68+T60</f>
        <v>18.495629146973574</v>
      </c>
    </row>
    <row r="65" spans="2:14" ht="15.75" x14ac:dyDescent="0.25">
      <c r="B65" s="68" t="s">
        <v>236</v>
      </c>
      <c r="C65" s="70"/>
      <c r="D65" s="70"/>
      <c r="E65" s="70"/>
      <c r="F65" s="226" t="s">
        <v>316</v>
      </c>
      <c r="G65"/>
      <c r="N65" s="27"/>
    </row>
    <row r="66" spans="2:14" x14ac:dyDescent="0.25">
      <c r="B66" s="71" t="s">
        <v>171</v>
      </c>
      <c r="C66" s="72">
        <v>1</v>
      </c>
      <c r="F66" s="244" t="s">
        <v>311</v>
      </c>
      <c r="G66" s="245">
        <v>0.85</v>
      </c>
      <c r="N66" s="27"/>
    </row>
    <row r="67" spans="2:14" x14ac:dyDescent="0.25">
      <c r="B67" s="73" t="s">
        <v>139</v>
      </c>
      <c r="C67" s="63">
        <v>25</v>
      </c>
      <c r="F67" s="246" t="s">
        <v>312</v>
      </c>
      <c r="G67" s="247">
        <v>0.42857142857142855</v>
      </c>
      <c r="N67" s="27"/>
    </row>
    <row r="68" spans="2:14" x14ac:dyDescent="0.25">
      <c r="B68" s="73" t="s">
        <v>140</v>
      </c>
      <c r="C68" s="63">
        <v>298</v>
      </c>
      <c r="F68" s="246" t="s">
        <v>313</v>
      </c>
      <c r="G68" s="247">
        <v>0.75</v>
      </c>
      <c r="N68" s="27"/>
    </row>
    <row r="69" spans="2:14" x14ac:dyDescent="0.25">
      <c r="B69" s="73" t="s">
        <v>131</v>
      </c>
      <c r="C69" s="74">
        <v>3.1166666666666667</v>
      </c>
      <c r="F69" s="246" t="s">
        <v>314</v>
      </c>
      <c r="G69" s="247">
        <v>0.27272727272727271</v>
      </c>
      <c r="N69" s="27"/>
    </row>
    <row r="70" spans="2:14" x14ac:dyDescent="0.25">
      <c r="B70" s="73" t="s">
        <v>132</v>
      </c>
      <c r="C70" s="74">
        <v>1.5714285714285714</v>
      </c>
      <c r="F70" s="248" t="s">
        <v>315</v>
      </c>
      <c r="G70" s="249">
        <v>0.5</v>
      </c>
      <c r="N70" s="27"/>
    </row>
    <row r="71" spans="2:14" x14ac:dyDescent="0.25">
      <c r="B71" s="75" t="s">
        <v>198</v>
      </c>
      <c r="C71" s="67">
        <v>0</v>
      </c>
      <c r="N71" s="27"/>
    </row>
    <row r="74" spans="2:14" ht="15.75" x14ac:dyDescent="0.25">
      <c r="B74" s="68" t="s">
        <v>237</v>
      </c>
      <c r="N74" s="27"/>
    </row>
    <row r="75" spans="2:14" x14ac:dyDescent="0.25">
      <c r="B75" s="76" t="s">
        <v>199</v>
      </c>
      <c r="C75" s="77" t="s">
        <v>200</v>
      </c>
      <c r="D75" s="78" t="s">
        <v>201</v>
      </c>
      <c r="E75" s="78" t="s">
        <v>202</v>
      </c>
      <c r="F75" s="78" t="s">
        <v>203</v>
      </c>
      <c r="G75" s="79" t="s">
        <v>204</v>
      </c>
      <c r="H75" s="70"/>
      <c r="I75" s="70"/>
      <c r="N75" s="27"/>
    </row>
    <row r="76" spans="2:14" x14ac:dyDescent="0.25">
      <c r="B76" s="80" t="s">
        <v>205</v>
      </c>
      <c r="C76" s="81">
        <v>1</v>
      </c>
      <c r="D76" s="81">
        <v>1000</v>
      </c>
      <c r="E76" s="81">
        <v>1000000</v>
      </c>
      <c r="F76" s="82">
        <v>453.59237000000002</v>
      </c>
      <c r="G76" s="83">
        <v>907184.74</v>
      </c>
      <c r="H76" s="70"/>
      <c r="I76" s="70"/>
      <c r="N76" s="27"/>
    </row>
    <row r="77" spans="2:14" x14ac:dyDescent="0.25">
      <c r="B77" s="80" t="s">
        <v>206</v>
      </c>
      <c r="C77" s="84">
        <v>1E-3</v>
      </c>
      <c r="D77" s="81">
        <v>1</v>
      </c>
      <c r="E77" s="81">
        <v>1000</v>
      </c>
      <c r="F77" s="82">
        <v>0.45359237000000002</v>
      </c>
      <c r="G77" s="85">
        <v>907.18474000000003</v>
      </c>
      <c r="H77" s="70"/>
      <c r="I77" s="70"/>
      <c r="N77" s="27"/>
    </row>
    <row r="78" spans="2:14" x14ac:dyDescent="0.25">
      <c r="B78" s="80" t="s">
        <v>207</v>
      </c>
      <c r="C78" s="84">
        <v>9.9999999999999995E-7</v>
      </c>
      <c r="D78" s="84">
        <v>1E-3</v>
      </c>
      <c r="E78" s="81">
        <v>1</v>
      </c>
      <c r="F78" s="84">
        <v>4.5359237000000004E-4</v>
      </c>
      <c r="G78" s="85">
        <v>0.90718474000000004</v>
      </c>
      <c r="H78" s="70"/>
      <c r="I78" s="70"/>
      <c r="N78" s="27"/>
    </row>
    <row r="79" spans="2:14" x14ac:dyDescent="0.25">
      <c r="B79" s="80" t="s">
        <v>208</v>
      </c>
      <c r="C79" s="84">
        <v>2.2046226218487759E-3</v>
      </c>
      <c r="D79" s="82">
        <v>2.2046226218487757</v>
      </c>
      <c r="E79" s="86">
        <v>2204.6226218487759</v>
      </c>
      <c r="F79" s="81">
        <v>1</v>
      </c>
      <c r="G79" s="83">
        <v>2000</v>
      </c>
      <c r="H79" s="70"/>
      <c r="I79" s="70"/>
      <c r="N79" s="27"/>
    </row>
    <row r="80" spans="2:14" x14ac:dyDescent="0.25">
      <c r="B80" s="87" t="s">
        <v>209</v>
      </c>
      <c r="C80" s="88">
        <v>1.102311310924388E-6</v>
      </c>
      <c r="D80" s="88">
        <v>1.1023113109243879E-3</v>
      </c>
      <c r="E80" s="89">
        <v>1.1023113109243878</v>
      </c>
      <c r="F80" s="88">
        <v>5.0000000000000001E-4</v>
      </c>
      <c r="G80" s="90">
        <v>1</v>
      </c>
      <c r="H80" s="70"/>
      <c r="I80" s="70"/>
      <c r="N80" s="27"/>
    </row>
    <row r="81" spans="2:14" x14ac:dyDescent="0.25">
      <c r="B81" s="70"/>
      <c r="C81" s="70"/>
      <c r="D81" s="70"/>
      <c r="E81" s="70"/>
      <c r="F81" s="70"/>
      <c r="G81" s="70"/>
      <c r="H81" s="70"/>
      <c r="I81" s="70"/>
      <c r="N81" s="27"/>
    </row>
    <row r="82" spans="2:14" x14ac:dyDescent="0.25">
      <c r="B82" s="76" t="s">
        <v>210</v>
      </c>
      <c r="C82" s="78" t="s">
        <v>211</v>
      </c>
      <c r="D82" s="78" t="s">
        <v>212</v>
      </c>
      <c r="E82" s="78" t="s">
        <v>213</v>
      </c>
      <c r="F82" s="78" t="s">
        <v>214</v>
      </c>
      <c r="G82" s="79" t="s">
        <v>215</v>
      </c>
      <c r="H82" s="70"/>
      <c r="I82" s="70"/>
      <c r="N82" s="27"/>
    </row>
    <row r="83" spans="2:14" x14ac:dyDescent="0.25">
      <c r="B83" s="80" t="s">
        <v>216</v>
      </c>
      <c r="C83" s="91">
        <v>1</v>
      </c>
      <c r="D83" s="92">
        <v>9.9999999999999995E-7</v>
      </c>
      <c r="E83" s="93">
        <v>1E-3</v>
      </c>
      <c r="F83" s="94">
        <v>3.7854109999999998E-3</v>
      </c>
      <c r="G83" s="95">
        <v>2.8316846999999999E-2</v>
      </c>
      <c r="H83" s="70"/>
      <c r="I83" s="70"/>
      <c r="N83" s="27"/>
    </row>
    <row r="84" spans="2:14" x14ac:dyDescent="0.25">
      <c r="B84" s="80" t="s">
        <v>217</v>
      </c>
      <c r="C84" s="81">
        <v>1000000</v>
      </c>
      <c r="D84" s="81">
        <v>1</v>
      </c>
      <c r="E84" s="81">
        <v>1000.0000000000001</v>
      </c>
      <c r="F84" s="81">
        <v>3785.4110000000001</v>
      </c>
      <c r="G84" s="83">
        <v>28316.847000000002</v>
      </c>
      <c r="H84" s="70"/>
      <c r="I84" s="70"/>
      <c r="N84" s="27"/>
    </row>
    <row r="85" spans="2:14" x14ac:dyDescent="0.25">
      <c r="B85" s="80" t="s">
        <v>218</v>
      </c>
      <c r="C85" s="81">
        <v>1000</v>
      </c>
      <c r="D85" s="82">
        <v>1E-3</v>
      </c>
      <c r="E85" s="81">
        <v>1</v>
      </c>
      <c r="F85" s="82">
        <v>3.7854109999999999</v>
      </c>
      <c r="G85" s="85">
        <v>28.316846999999999</v>
      </c>
      <c r="H85" s="70"/>
      <c r="I85" s="70"/>
      <c r="N85" s="27"/>
    </row>
    <row r="86" spans="2:14" x14ac:dyDescent="0.25">
      <c r="B86" s="80" t="s">
        <v>219</v>
      </c>
      <c r="C86" s="96">
        <v>264.17210707106841</v>
      </c>
      <c r="D86" s="84">
        <v>2.6417210707106839E-4</v>
      </c>
      <c r="E86" s="82">
        <v>0.26417210707106842</v>
      </c>
      <c r="F86" s="81">
        <v>1</v>
      </c>
      <c r="G86" s="85">
        <v>7.4805211375990615</v>
      </c>
      <c r="H86" s="70"/>
      <c r="I86" s="70"/>
      <c r="N86" s="27"/>
    </row>
    <row r="87" spans="2:14" x14ac:dyDescent="0.25">
      <c r="B87" s="87" t="s">
        <v>220</v>
      </c>
      <c r="C87" s="97">
        <v>35.314666212661322</v>
      </c>
      <c r="D87" s="88">
        <v>3.5314666212661319E-5</v>
      </c>
      <c r="E87" s="89">
        <v>3.5314666212661321E-2</v>
      </c>
      <c r="F87" s="98">
        <v>0.13368052594273649</v>
      </c>
      <c r="G87" s="90">
        <v>1</v>
      </c>
      <c r="H87" s="70"/>
      <c r="I87" s="70"/>
      <c r="N87" s="27"/>
    </row>
    <row r="88" spans="2:14" x14ac:dyDescent="0.25">
      <c r="B88" s="70"/>
      <c r="C88" s="70"/>
      <c r="D88" s="70"/>
      <c r="E88" s="70"/>
      <c r="F88" s="70"/>
      <c r="G88" s="70"/>
      <c r="H88" s="70"/>
      <c r="I88" s="70"/>
      <c r="N88" s="27"/>
    </row>
    <row r="89" spans="2:14" x14ac:dyDescent="0.25">
      <c r="B89" s="76" t="s">
        <v>221</v>
      </c>
      <c r="C89" s="78" t="s">
        <v>222</v>
      </c>
      <c r="D89" s="78" t="s">
        <v>223</v>
      </c>
      <c r="E89" s="78" t="s">
        <v>224</v>
      </c>
      <c r="F89" s="78" t="s">
        <v>225</v>
      </c>
      <c r="G89" s="78" t="s">
        <v>226</v>
      </c>
      <c r="H89" s="78" t="s">
        <v>227</v>
      </c>
      <c r="I89" s="79" t="s">
        <v>228</v>
      </c>
      <c r="N89" s="27"/>
    </row>
    <row r="90" spans="2:14" x14ac:dyDescent="0.25">
      <c r="B90" s="80" t="s">
        <v>229</v>
      </c>
      <c r="C90" s="81">
        <v>1</v>
      </c>
      <c r="D90" s="81">
        <v>1000</v>
      </c>
      <c r="E90" s="81">
        <v>1000000</v>
      </c>
      <c r="F90" s="81">
        <v>3600</v>
      </c>
      <c r="G90" s="81">
        <v>3600000</v>
      </c>
      <c r="H90" s="81">
        <v>1055.05585</v>
      </c>
      <c r="I90" s="83">
        <v>1055055850</v>
      </c>
      <c r="N90" s="27"/>
    </row>
    <row r="91" spans="2:14" x14ac:dyDescent="0.25">
      <c r="B91" s="80" t="s">
        <v>230</v>
      </c>
      <c r="C91" s="82">
        <v>1E-3</v>
      </c>
      <c r="D91" s="81">
        <v>1</v>
      </c>
      <c r="E91" s="81">
        <v>1000</v>
      </c>
      <c r="F91" s="96">
        <v>3.6</v>
      </c>
      <c r="G91" s="81">
        <v>3600</v>
      </c>
      <c r="H91" s="82">
        <v>1.05505585</v>
      </c>
      <c r="I91" s="83">
        <v>1055055.8500000001</v>
      </c>
      <c r="N91" s="27"/>
    </row>
    <row r="92" spans="2:14" x14ac:dyDescent="0.25">
      <c r="B92" s="80" t="s">
        <v>231</v>
      </c>
      <c r="C92" s="84">
        <v>9.9999999999999995E-7</v>
      </c>
      <c r="D92" s="82">
        <v>1E-3</v>
      </c>
      <c r="E92" s="81">
        <v>1</v>
      </c>
      <c r="F92" s="99">
        <v>3.5999999999999999E-3</v>
      </c>
      <c r="G92" s="96">
        <v>3.6</v>
      </c>
      <c r="H92" s="84">
        <v>1.0550558499999999E-3</v>
      </c>
      <c r="I92" s="83">
        <v>1055.05585</v>
      </c>
      <c r="N92" s="27"/>
    </row>
    <row r="93" spans="2:14" x14ac:dyDescent="0.25">
      <c r="B93" s="80" t="s">
        <v>232</v>
      </c>
      <c r="C93" s="84">
        <v>2.7777777777777778E-4</v>
      </c>
      <c r="D93" s="82">
        <v>0.27777777777777779</v>
      </c>
      <c r="E93" s="81">
        <v>277.77777777777777</v>
      </c>
      <c r="F93" s="81">
        <v>1</v>
      </c>
      <c r="G93" s="81">
        <v>1000</v>
      </c>
      <c r="H93" s="82">
        <v>0.29307106944444444</v>
      </c>
      <c r="I93" s="83">
        <v>293071.06944444444</v>
      </c>
      <c r="N93" s="27"/>
    </row>
    <row r="94" spans="2:14" x14ac:dyDescent="0.25">
      <c r="B94" s="80" t="s">
        <v>233</v>
      </c>
      <c r="C94" s="100">
        <v>2.7777777777777776E-7</v>
      </c>
      <c r="D94" s="84">
        <v>2.7777777777777778E-4</v>
      </c>
      <c r="E94" s="82">
        <v>0.27777777777777779</v>
      </c>
      <c r="F94" s="82">
        <v>1E-3</v>
      </c>
      <c r="G94" s="81">
        <v>1</v>
      </c>
      <c r="H94" s="84">
        <v>2.9307106944444444E-4</v>
      </c>
      <c r="I94" s="83">
        <v>293.07106944444445</v>
      </c>
      <c r="N94" s="27"/>
    </row>
    <row r="95" spans="2:14" x14ac:dyDescent="0.25">
      <c r="B95" s="80" t="s">
        <v>234</v>
      </c>
      <c r="C95" s="84">
        <v>9.4781712266701337E-4</v>
      </c>
      <c r="D95" s="82">
        <v>0.94781712266701335</v>
      </c>
      <c r="E95" s="101">
        <v>947.81712266701334</v>
      </c>
      <c r="F95" s="82">
        <v>3.4121416416012482</v>
      </c>
      <c r="G95" s="101">
        <v>3412.141641601248</v>
      </c>
      <c r="H95" s="81">
        <v>1</v>
      </c>
      <c r="I95" s="83">
        <v>1000000</v>
      </c>
      <c r="N95" s="27"/>
    </row>
    <row r="96" spans="2:14" x14ac:dyDescent="0.25">
      <c r="B96" s="87" t="s">
        <v>235</v>
      </c>
      <c r="C96" s="102">
        <v>9.4781712266701324E-10</v>
      </c>
      <c r="D96" s="88">
        <v>9.4781712266701337E-7</v>
      </c>
      <c r="E96" s="88">
        <v>9.4781712266701326E-4</v>
      </c>
      <c r="F96" s="103">
        <v>3.4121416416012478E-6</v>
      </c>
      <c r="G96" s="88">
        <v>3.4121416416012479E-3</v>
      </c>
      <c r="H96" s="88">
        <v>9.9999999999999995E-7</v>
      </c>
      <c r="I96" s="90">
        <v>1</v>
      </c>
      <c r="N96" s="27"/>
    </row>
  </sheetData>
  <mergeCells count="5">
    <mergeCell ref="K32:L32"/>
    <mergeCell ref="C47:N47"/>
    <mergeCell ref="C48:N48"/>
    <mergeCell ref="O47:R47"/>
    <mergeCell ref="O48:R48"/>
  </mergeCells>
  <dataValidations disablePrompts="1" count="1">
    <dataValidation type="list" allowBlank="1" showInputMessage="1" showErrorMessage="1" sqref="J9:S24">
      <formula1>"0,1"</formula1>
    </dataValidation>
  </dataValidation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7</vt:i4>
      </vt:variant>
    </vt:vector>
  </HeadingPairs>
  <TitlesOfParts>
    <vt:vector size="7" baseType="lpstr">
      <vt:lpstr>Criteria Summary</vt:lpstr>
      <vt:lpstr>Intro</vt:lpstr>
      <vt:lpstr>Utility_CI</vt:lpstr>
      <vt:lpstr>2020 Fuel Share</vt:lpstr>
      <vt:lpstr>2020 Report Extract</vt:lpstr>
      <vt:lpstr>2020 Disclosure</vt:lpstr>
      <vt:lpstr>EF_Tables</vt:lpstr>
    </vt:vector>
  </TitlesOfParts>
  <Company>Life Cycle Associates (for Ecology)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Washington Utility CI Calculator for the Washington Clean Fuel Standard, 6/30/22</dc:title>
  <dc:subject>clean fuel standard, CFS, Chapter 173-424 WAC</dc:subject>
  <dc:creator>Love Goyal</dc:creator>
  <cp:keywords>clean fuel standard, CFS, Chapter 173-424 WAC</cp:keywords>
  <cp:lastModifiedBy>Duerr, Miriam (ECY)</cp:lastModifiedBy>
  <dcterms:created xsi:type="dcterms:W3CDTF">2011-12-01T19:14:22Z</dcterms:created>
  <dcterms:modified xsi:type="dcterms:W3CDTF">2022-07-15T00:52:10Z</dcterms:modified>
</cp:coreProperties>
</file>