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none" codeName="ThisWorkbook" defaultThemeVersion="124226"/>
  <mc:AlternateContent xmlns:mc="http://schemas.openxmlformats.org/markup-compatibility/2006">
    <mc:Choice Requires="x15">
      <x15ac:absPath xmlns:x15ac="http://schemas.microsoft.com/office/spreadsheetml/2010/11/ac" url="C:\Users\lban461\Desktop\"/>
    </mc:Choice>
  </mc:AlternateContent>
  <workbookProtection workbookAlgorithmName="SHA-512" workbookHashValue="sb01n1zGg/SAhvcjK6P4ZQJ2ndQk8iQqr2Uy/cgLZGjIrXEdFFy7MWv8Fd1u9S/VcEurZR3nVaR65o/RUO9j2w==" workbookSaltValue="tQGHYvY8o7fadbT3zIGxxg==" workbookSpinCount="100000" lockStructure="1"/>
  <bookViews>
    <workbookView xWindow="0" yWindow="0" windowWidth="28800" windowHeight="14100" tabRatio="733"/>
  </bookViews>
  <sheets>
    <sheet name="Instructions" sheetId="4" r:id="rId1"/>
    <sheet name="Single A.I." sheetId="1" r:id="rId2"/>
    <sheet name="Multi A.I." sheetId="8" r:id="rId3"/>
    <sheet name="Adjuvants" sheetId="9" r:id="rId4"/>
    <sheet name="Phos" sheetId="5" r:id="rId5"/>
    <sheet name="Totals" sheetId="6" r:id="rId6"/>
  </sheets>
  <calcPr calcId="162913"/>
</workbook>
</file>

<file path=xl/calcChain.xml><?xml version="1.0" encoding="utf-8"?>
<calcChain xmlns="http://schemas.openxmlformats.org/spreadsheetml/2006/main">
  <c r="B6" i="6" l="1"/>
  <c r="K8" i="1"/>
  <c r="K38" i="1" l="1"/>
  <c r="K112" i="1" l="1"/>
  <c r="F11" i="5"/>
  <c r="E7" i="6" s="1"/>
  <c r="F9" i="5"/>
  <c r="F10" i="5"/>
  <c r="G21" i="8"/>
  <c r="I21" i="8" s="1"/>
  <c r="K21" i="8" s="1"/>
  <c r="F4" i="5"/>
  <c r="F7" i="5"/>
  <c r="F15" i="5"/>
  <c r="E8" i="6" s="1"/>
  <c r="F13" i="5"/>
  <c r="E9" i="6" s="1"/>
  <c r="F3" i="5"/>
  <c r="F6" i="5"/>
  <c r="G78" i="1"/>
  <c r="I78" i="1" s="1"/>
  <c r="K78" i="1" s="1"/>
  <c r="G79" i="1"/>
  <c r="I79" i="1" s="1"/>
  <c r="K79" i="1" s="1"/>
  <c r="G80" i="1"/>
  <c r="I80" i="1" s="1"/>
  <c r="K80" i="1" s="1"/>
  <c r="G81" i="1"/>
  <c r="I81" i="1"/>
  <c r="K81" i="1" s="1"/>
  <c r="G82" i="1"/>
  <c r="I82" i="1" s="1"/>
  <c r="K82" i="1" s="1"/>
  <c r="G83" i="1"/>
  <c r="I83" i="1" s="1"/>
  <c r="K83" i="1" s="1"/>
  <c r="G84" i="1"/>
  <c r="I84" i="1" s="1"/>
  <c r="K84" i="1" s="1"/>
  <c r="G85" i="1"/>
  <c r="I85" i="1" s="1"/>
  <c r="K85" i="1" s="1"/>
  <c r="K19" i="8"/>
  <c r="K18" i="8"/>
  <c r="K28" i="8"/>
  <c r="K27" i="8"/>
  <c r="G15" i="8"/>
  <c r="I16" i="8" s="1"/>
  <c r="K16" i="8" s="1"/>
  <c r="G12" i="8"/>
  <c r="I12" i="8" s="1"/>
  <c r="K12" i="8" s="1"/>
  <c r="G30" i="8"/>
  <c r="I31" i="8"/>
  <c r="K31" i="8" s="1"/>
  <c r="G24" i="8"/>
  <c r="I25" i="8" s="1"/>
  <c r="K25" i="8" s="1"/>
  <c r="G9" i="8"/>
  <c r="I10" i="8" s="1"/>
  <c r="K10" i="8" s="1"/>
  <c r="G6" i="8"/>
  <c r="I7" i="8" s="1"/>
  <c r="K7" i="8" s="1"/>
  <c r="G3" i="8"/>
  <c r="I4" i="8"/>
  <c r="K4" i="8" s="1"/>
  <c r="G110" i="1"/>
  <c r="I110" i="1" s="1"/>
  <c r="K110" i="1" s="1"/>
  <c r="K109" i="1"/>
  <c r="J109" i="1"/>
  <c r="G103" i="1"/>
  <c r="I103" i="1"/>
  <c r="K103" i="1" s="1"/>
  <c r="G107" i="1"/>
  <c r="I107" i="1" s="1"/>
  <c r="K107" i="1" s="1"/>
  <c r="G108" i="1"/>
  <c r="I108" i="1" s="1"/>
  <c r="K108" i="1" s="1"/>
  <c r="G106" i="1"/>
  <c r="I106" i="1" s="1"/>
  <c r="K106" i="1" s="1"/>
  <c r="G105" i="1"/>
  <c r="I105" i="1"/>
  <c r="K105" i="1" s="1"/>
  <c r="G104" i="1"/>
  <c r="I104" i="1" s="1"/>
  <c r="K104" i="1" s="1"/>
  <c r="K95" i="1"/>
  <c r="K96" i="1"/>
  <c r="K97" i="1"/>
  <c r="K98" i="1"/>
  <c r="K99" i="1"/>
  <c r="K93" i="1"/>
  <c r="I88" i="1"/>
  <c r="K88" i="1" s="1"/>
  <c r="I87" i="1"/>
  <c r="K87" i="1" s="1"/>
  <c r="I89" i="1"/>
  <c r="K101" i="1"/>
  <c r="B22" i="6" s="1"/>
  <c r="G101" i="1"/>
  <c r="K73" i="1"/>
  <c r="K74" i="1"/>
  <c r="K75" i="1"/>
  <c r="K68" i="1"/>
  <c r="K76" i="1"/>
  <c r="K67" i="1"/>
  <c r="K62" i="1"/>
  <c r="K55" i="1"/>
  <c r="K46" i="1"/>
  <c r="K47" i="1"/>
  <c r="K42" i="1"/>
  <c r="K43" i="1"/>
  <c r="G36" i="1"/>
  <c r="K36" i="1" s="1"/>
  <c r="G34" i="1"/>
  <c r="K34" i="1" s="1"/>
  <c r="K19" i="1"/>
  <c r="B8" i="6" s="1"/>
  <c r="K17" i="1"/>
  <c r="B7" i="6" s="1"/>
  <c r="K13" i="1"/>
  <c r="K12" i="1"/>
  <c r="K15" i="1"/>
  <c r="I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3" i="8"/>
  <c r="K3" i="8" s="1"/>
  <c r="I30" i="8"/>
  <c r="K30" i="8"/>
  <c r="I9" i="8"/>
  <c r="K9" i="8"/>
  <c r="I24" i="8"/>
  <c r="K24" i="8" s="1"/>
  <c r="K32" i="1"/>
  <c r="K39" i="1"/>
  <c r="B12" i="6" s="1"/>
  <c r="K52" i="1"/>
  <c r="K50" i="1"/>
  <c r="K65" i="1"/>
  <c r="K7" i="1"/>
  <c r="K3" i="1"/>
  <c r="K4" i="1"/>
  <c r="K70" i="1"/>
  <c r="K71" i="1"/>
  <c r="K21" i="1"/>
  <c r="K45" i="1"/>
  <c r="K91" i="1"/>
  <c r="B18" i="6" s="1"/>
  <c r="K41" i="1"/>
  <c r="K27" i="1"/>
  <c r="K63" i="1"/>
  <c r="K64" i="1"/>
  <c r="K69" i="1"/>
  <c r="K94" i="1"/>
  <c r="K54" i="1"/>
  <c r="K53" i="1"/>
  <c r="K51" i="1"/>
  <c r="K35" i="1"/>
  <c r="K31" i="1"/>
  <c r="K6" i="1"/>
  <c r="K5" i="1"/>
  <c r="K9" i="1"/>
  <c r="K26" i="1"/>
  <c r="K25" i="1"/>
  <c r="K24" i="1"/>
  <c r="K23" i="1"/>
  <c r="K22" i="1"/>
  <c r="K28" i="1"/>
  <c r="K30" i="1"/>
  <c r="K48" i="1"/>
  <c r="K49" i="1"/>
  <c r="K59" i="1"/>
  <c r="K72" i="1"/>
  <c r="K61" i="1"/>
  <c r="K58" i="1"/>
  <c r="K57" i="1"/>
  <c r="K60" i="1"/>
  <c r="K66" i="1"/>
  <c r="K89" i="1"/>
  <c r="K10" i="1"/>
  <c r="B14" i="6" l="1"/>
  <c r="B13" i="6"/>
  <c r="E4" i="6"/>
  <c r="E3" i="6"/>
  <c r="E6" i="6"/>
  <c r="B19" i="6"/>
  <c r="B17" i="6"/>
  <c r="B15" i="6"/>
  <c r="B21" i="6"/>
  <c r="B11" i="6"/>
  <c r="B10" i="6"/>
  <c r="B3" i="6"/>
  <c r="B9" i="6"/>
  <c r="B16" i="6"/>
  <c r="B2" i="6"/>
  <c r="B4" i="6"/>
  <c r="I15" i="8"/>
  <c r="K15" i="8" s="1"/>
  <c r="I13" i="8"/>
  <c r="K13" i="8" s="1"/>
  <c r="B23" i="6" s="1"/>
  <c r="I6" i="8"/>
  <c r="K6" i="8" s="1"/>
  <c r="I22" i="8"/>
  <c r="K22" i="8" s="1"/>
  <c r="B20" i="6" s="1"/>
  <c r="B5" i="6" l="1"/>
</calcChain>
</file>

<file path=xl/comments1.xml><?xml version="1.0" encoding="utf-8"?>
<comments xmlns="http://schemas.openxmlformats.org/spreadsheetml/2006/main">
  <authors>
    <author>Morris, Chelsea (ECY)</author>
  </authors>
  <commentList>
    <comment ref="K14" authorId="0" shapeId="0">
      <text>
        <r>
          <rPr>
            <b/>
            <sz val="9"/>
            <color indexed="81"/>
            <rFont val="Tahoma"/>
            <charset val="1"/>
          </rPr>
          <t>Morris, Chelsea (ECY):</t>
        </r>
        <r>
          <rPr>
            <sz val="9"/>
            <color indexed="81"/>
            <rFont val="Tahoma"/>
            <charset val="1"/>
          </rPr>
          <t xml:space="preserve">
I suggest changing the example to match the action being requested in Step #3
"According to the table, Weedar 64 (row 10) has EPA registration number 71368-1. Confirm that this matches the EPA registration number on your product label."</t>
        </r>
      </text>
    </comment>
    <comment ref="B17" authorId="0" shapeId="0">
      <text>
        <r>
          <rPr>
            <b/>
            <sz val="9"/>
            <color indexed="81"/>
            <rFont val="Tahoma"/>
            <charset val="1"/>
          </rPr>
          <t>Morris, Chelsea (ECY):</t>
        </r>
        <r>
          <rPr>
            <sz val="9"/>
            <color indexed="81"/>
            <rFont val="Tahoma"/>
            <charset val="1"/>
          </rPr>
          <t xml:space="preserve">
Changed wording to indicate the worksheet being referred to is the yellow one.</t>
        </r>
      </text>
    </comment>
  </commentList>
</comments>
</file>

<file path=xl/comments2.xml><?xml version="1.0" encoding="utf-8"?>
<comments xmlns="http://schemas.openxmlformats.org/spreadsheetml/2006/main">
  <authors>
    <author>joje461</author>
    <author>Jennings, Jonathan (ECY)</author>
  </authors>
  <commentList>
    <comment ref="F1" authorId="0" shapeId="0">
      <text>
        <r>
          <rPr>
            <b/>
            <sz val="9"/>
            <color indexed="81"/>
            <rFont val="Tahoma"/>
            <family val="2"/>
          </rPr>
          <t>joje461:</t>
        </r>
        <r>
          <rPr>
            <sz val="9"/>
            <color indexed="81"/>
            <rFont val="Tahoma"/>
            <family val="2"/>
          </rPr>
          <t xml:space="preserve">
To convert from g/mL to lbs/gallon, multiply by 8.327 coversion factor (unitless)</t>
        </r>
      </text>
    </comment>
    <comment ref="J8" authorId="1" shapeId="0">
      <text>
        <r>
          <rPr>
            <b/>
            <sz val="9"/>
            <color indexed="81"/>
            <rFont val="Tahoma"/>
            <charset val="1"/>
          </rPr>
          <t>Jennings, Jonathan (ECY):</t>
        </r>
        <r>
          <rPr>
            <sz val="9"/>
            <color indexed="81"/>
            <rFont val="Tahoma"/>
            <charset val="1"/>
          </rPr>
          <t xml:space="preserve">
Solid product, with 20% a.i. So 1 pound product is 20% a.i. or 0.2 pounds a.i.</t>
        </r>
      </text>
    </comment>
    <comment ref="J12" authorId="1" shapeId="0">
      <text>
        <r>
          <rPr>
            <b/>
            <sz val="9"/>
            <color indexed="81"/>
            <rFont val="Tahoma"/>
            <charset val="1"/>
          </rPr>
          <t>Jennings, Jonathan (ECY):</t>
        </r>
        <r>
          <rPr>
            <sz val="9"/>
            <color indexed="81"/>
            <rFont val="Tahoma"/>
            <charset val="1"/>
          </rPr>
          <t xml:space="preserve">
Solid product, with 27.6% a.i. So 1 pound product is 27.6% a.i. or 0.276 pounds a.i.</t>
        </r>
      </text>
    </comment>
    <comment ref="J13" authorId="1" shapeId="0">
      <text>
        <r>
          <rPr>
            <b/>
            <sz val="9"/>
            <color indexed="81"/>
            <rFont val="Tahoma"/>
            <charset val="1"/>
          </rPr>
          <t>Jennings, Jonathan (ECY):</t>
        </r>
        <r>
          <rPr>
            <sz val="9"/>
            <color indexed="81"/>
            <rFont val="Tahoma"/>
            <charset val="1"/>
          </rPr>
          <t xml:space="preserve">
Solid product, with 27.6% a.i. So 1 pound product is 27.6% a.i. or 0.276 pounds a.i.</t>
        </r>
      </text>
    </comment>
    <comment ref="H15" authorId="1" shapeId="0">
      <text>
        <r>
          <rPr>
            <b/>
            <sz val="9"/>
            <color indexed="81"/>
            <rFont val="Tahoma"/>
            <family val="2"/>
          </rPr>
          <t>Jennings, Jonathan (ECY):</t>
        </r>
        <r>
          <rPr>
            <sz val="9"/>
            <color indexed="81"/>
            <rFont val="Tahoma"/>
            <family val="2"/>
          </rPr>
          <t xml:space="preserve">
Liquid Density: 1.140 g/cm3</t>
        </r>
      </text>
    </comment>
    <comment ref="I19" authorId="1" shapeId="0">
      <text>
        <r>
          <rPr>
            <b/>
            <sz val="9"/>
            <color indexed="81"/>
            <rFont val="Tahoma"/>
            <charset val="1"/>
          </rPr>
          <t>Jennings, Jonathan (ECY):</t>
        </r>
        <r>
          <rPr>
            <sz val="9"/>
            <color indexed="81"/>
            <rFont val="Tahoma"/>
            <charset val="1"/>
          </rPr>
          <t xml:space="preserve">
From label. Label states pounds of a.i. per gallon unlike many labels which provide acid equivalent (a.e.) of active ingredient which is a different percentage than total active ingredient.</t>
        </r>
      </text>
    </comment>
    <comment ref="I21" authorId="1" shapeId="0">
      <text>
        <r>
          <rPr>
            <b/>
            <sz val="9"/>
            <color indexed="81"/>
            <rFont val="Tahoma"/>
            <charset val="1"/>
          </rPr>
          <t>Jennings, Jonathan (ECY):</t>
        </r>
        <r>
          <rPr>
            <sz val="9"/>
            <color indexed="81"/>
            <rFont val="Tahoma"/>
            <charset val="1"/>
          </rPr>
          <t xml:space="preserve">
From label. Label states pounds of a.i. per gallon unlike many labels which provide acid equivalent (a.e.) of active ingredient which is a different percentage than total active ingredient.</t>
        </r>
      </text>
    </comment>
    <comment ref="I38" authorId="1" shapeId="0">
      <text>
        <r>
          <rPr>
            <b/>
            <sz val="9"/>
            <color indexed="81"/>
            <rFont val="Tahoma"/>
            <family val="2"/>
          </rPr>
          <t>Jennings, Jonathan (ECY):</t>
        </r>
        <r>
          <rPr>
            <sz val="9"/>
            <color indexed="81"/>
            <rFont val="Tahoma"/>
            <family val="2"/>
          </rPr>
          <t xml:space="preserve">
States lbs active ingredient per gallon, not acid equivalent.</t>
        </r>
      </text>
    </comment>
    <comment ref="I39" authorId="1" shapeId="0">
      <text>
        <r>
          <rPr>
            <b/>
            <sz val="9"/>
            <color indexed="81"/>
            <rFont val="Tahoma"/>
            <family val="2"/>
          </rPr>
          <t>Jennings, Jonathan (ECY):</t>
        </r>
        <r>
          <rPr>
            <sz val="9"/>
            <color indexed="81"/>
            <rFont val="Tahoma"/>
            <family val="2"/>
          </rPr>
          <t xml:space="preserve">
States lbs active ingredient per gallon, not acid equivalent.</t>
        </r>
      </text>
    </comment>
    <comment ref="G79" authorId="1" shapeId="0">
      <text>
        <r>
          <rPr>
            <b/>
            <sz val="9"/>
            <color indexed="81"/>
            <rFont val="Tahoma"/>
            <charset val="1"/>
          </rPr>
          <t>Jennings, Jonathan (ECY):</t>
        </r>
        <r>
          <rPr>
            <sz val="9"/>
            <color indexed="81"/>
            <rFont val="Tahoma"/>
            <charset val="1"/>
          </rPr>
          <t xml:space="preserve">
Based on average because SDS lists a density range.</t>
        </r>
      </text>
    </comment>
    <comment ref="G81" authorId="1" shapeId="0">
      <text>
        <r>
          <rPr>
            <b/>
            <sz val="9"/>
            <color indexed="81"/>
            <rFont val="Tahoma"/>
            <charset val="1"/>
          </rPr>
          <t>Jennings, Jonathan (ECY):</t>
        </r>
        <r>
          <rPr>
            <sz val="9"/>
            <color indexed="81"/>
            <rFont val="Tahoma"/>
            <charset val="1"/>
          </rPr>
          <t xml:space="preserve">
Based on average because SDS lists a density range.</t>
        </r>
      </text>
    </comment>
    <comment ref="G82" authorId="1" shapeId="0">
      <text>
        <r>
          <rPr>
            <b/>
            <sz val="9"/>
            <color indexed="81"/>
            <rFont val="Tahoma"/>
            <charset val="1"/>
          </rPr>
          <t>Jennings, Jonathan (ECY):</t>
        </r>
        <r>
          <rPr>
            <sz val="9"/>
            <color indexed="81"/>
            <rFont val="Tahoma"/>
            <charset val="1"/>
          </rPr>
          <t xml:space="preserve">
Based on average because SDS lists a density range.</t>
        </r>
      </text>
    </comment>
    <comment ref="I91" authorId="1" shapeId="0">
      <text>
        <r>
          <rPr>
            <b/>
            <sz val="9"/>
            <color indexed="81"/>
            <rFont val="Tahoma"/>
            <family val="2"/>
          </rPr>
          <t>Jennings, Jonathan (ECY):</t>
        </r>
        <r>
          <rPr>
            <sz val="9"/>
            <color indexed="81"/>
            <rFont val="Tahoma"/>
            <family val="2"/>
          </rPr>
          <t xml:space="preserve">
Label lists lbs a.i. /gal not acid equivalent</t>
        </r>
      </text>
    </comment>
  </commentList>
</comments>
</file>

<file path=xl/comments3.xml><?xml version="1.0" encoding="utf-8"?>
<comments xmlns="http://schemas.openxmlformats.org/spreadsheetml/2006/main">
  <authors>
    <author>joje461</author>
  </authors>
  <commentList>
    <comment ref="F1" authorId="0" shapeId="0">
      <text>
        <r>
          <rPr>
            <b/>
            <sz val="9"/>
            <color indexed="81"/>
            <rFont val="Tahoma"/>
            <family val="2"/>
          </rPr>
          <t>joje461:</t>
        </r>
        <r>
          <rPr>
            <sz val="9"/>
            <color indexed="81"/>
            <rFont val="Tahoma"/>
            <family val="2"/>
          </rPr>
          <t xml:space="preserve">
To convert from g/mL to lbs/gallon, multiply by 8.327 coversion factor (unitless)</t>
        </r>
      </text>
    </comment>
  </commentList>
</comments>
</file>

<file path=xl/comments4.xml><?xml version="1.0" encoding="utf-8"?>
<comments xmlns="http://schemas.openxmlformats.org/spreadsheetml/2006/main">
  <authors>
    <author>joje461</author>
    <author>Jennings, Jonathan (ECY)</author>
  </authors>
  <commentList>
    <comment ref="E1" authorId="0" shapeId="0">
      <text>
        <r>
          <rPr>
            <b/>
            <sz val="9"/>
            <color indexed="81"/>
            <rFont val="Tahoma"/>
            <family val="2"/>
          </rPr>
          <t>joje461:</t>
        </r>
        <r>
          <rPr>
            <sz val="9"/>
            <color indexed="81"/>
            <rFont val="Tahoma"/>
            <family val="2"/>
          </rPr>
          <t xml:space="preserve">
Adjuvant/Surfactant Density
To convert from g/mL to lbs/gallon, multiply by 8.327 coversion factor (unitless)
For relative densities presented in ranges, use the average of the bounds: (high value + low value)/2
</t>
        </r>
      </text>
    </comment>
    <comment ref="F1" authorId="0" shapeId="0">
      <text>
        <r>
          <rPr>
            <b/>
            <sz val="9"/>
            <color indexed="81"/>
            <rFont val="Tahoma"/>
            <family val="2"/>
          </rPr>
          <t>joje461:</t>
        </r>
        <r>
          <rPr>
            <sz val="9"/>
            <color indexed="81"/>
            <rFont val="Tahoma"/>
            <family val="2"/>
          </rPr>
          <t xml:space="preserve">
Adjuvant/Surfactant Density
For relative densities presented in ranges, use the average of the bounds: (high value + low value)/2</t>
        </r>
      </text>
    </comment>
    <comment ref="G1" authorId="1" shapeId="0">
      <text>
        <r>
          <rPr>
            <b/>
            <sz val="9"/>
            <color indexed="81"/>
            <rFont val="Tahoma"/>
            <charset val="1"/>
          </rPr>
          <t>Jennings, Jonathan (ECY):</t>
        </r>
        <r>
          <rPr>
            <sz val="9"/>
            <color indexed="81"/>
            <rFont val="Tahoma"/>
            <charset val="1"/>
          </rPr>
          <t xml:space="preserve">
Some adjuvants in solid form list a percentage of the formulation that are "constituents ineffective as spray adjuvants." To follow the policy decision that Ecology is regulating the active ingredient portion of a pesticide product, for adjuvants with this listing, only the effective portion (equivalent of the a.i.) is being recorded.
Seems to be unique to solid adjuvants.</t>
        </r>
      </text>
    </comment>
    <comment ref="H1" authorId="1" shapeId="0">
      <text>
        <r>
          <rPr>
            <b/>
            <sz val="9"/>
            <color indexed="81"/>
            <rFont val="Tahoma"/>
            <family val="2"/>
          </rPr>
          <t>Jennings, Jonathan (ECY):</t>
        </r>
        <r>
          <rPr>
            <sz val="9"/>
            <color indexed="81"/>
            <rFont val="Tahoma"/>
            <family val="2"/>
          </rPr>
          <t xml:space="preserve">
Remove this after 2019 reporting season.</t>
        </r>
      </text>
    </comment>
    <comment ref="E2" authorId="1" shapeId="0">
      <text>
        <r>
          <rPr>
            <b/>
            <sz val="9"/>
            <color indexed="81"/>
            <rFont val="Tahoma"/>
            <charset val="1"/>
          </rPr>
          <t>Jennings, Jonathan (ECY):</t>
        </r>
        <r>
          <rPr>
            <sz val="9"/>
            <color indexed="81"/>
            <rFont val="Tahoma"/>
            <charset val="1"/>
          </rPr>
          <t xml:space="preserve">
Density on SDS is 0.989 - 1.027 g/mL. Averaged numbers (1.008 g/mL) then converted to Lbs/Gal</t>
        </r>
      </text>
    </comment>
    <comment ref="F4" authorId="0" shapeId="0">
      <text>
        <r>
          <rPr>
            <b/>
            <sz val="9"/>
            <color indexed="81"/>
            <rFont val="Tahoma"/>
            <family val="2"/>
          </rPr>
          <t>joje461:</t>
        </r>
        <r>
          <rPr>
            <sz val="9"/>
            <color indexed="81"/>
            <rFont val="Tahoma"/>
            <family val="2"/>
          </rPr>
          <t xml:space="preserve">
Used number from Winfield Solutions Inergy as Agri-Solutions Inergy SDS does not appear to be available</t>
        </r>
      </text>
    </comment>
    <comment ref="F13" authorId="0" shapeId="0">
      <text>
        <r>
          <rPr>
            <b/>
            <sz val="9"/>
            <color indexed="81"/>
            <rFont val="Tahoma"/>
            <family val="2"/>
          </rPr>
          <t>joje461:</t>
        </r>
        <r>
          <rPr>
            <sz val="9"/>
            <color indexed="81"/>
            <rFont val="Tahoma"/>
            <family val="2"/>
          </rPr>
          <t xml:space="preserve">
Density not available on SDS. Used density from Bronc Plus SDS.
</t>
        </r>
      </text>
    </comment>
    <comment ref="F14" authorId="0" shapeId="0">
      <text>
        <r>
          <rPr>
            <b/>
            <sz val="9"/>
            <color indexed="81"/>
            <rFont val="Tahoma"/>
            <family val="2"/>
          </rPr>
          <t>joje461:</t>
        </r>
        <r>
          <rPr>
            <sz val="9"/>
            <color indexed="81"/>
            <rFont val="Tahoma"/>
            <family val="2"/>
          </rPr>
          <t xml:space="preserve">
Density not available on SDS. Used density from Bronc Plus SDS.</t>
        </r>
      </text>
    </comment>
    <comment ref="E15" authorId="1" shapeId="0">
      <text>
        <r>
          <rPr>
            <b/>
            <sz val="9"/>
            <color indexed="81"/>
            <rFont val="Tahoma"/>
            <family val="2"/>
          </rPr>
          <t>Jennings, Jonathan (ECY):</t>
        </r>
        <r>
          <rPr>
            <sz val="9"/>
            <color indexed="81"/>
            <rFont val="Tahoma"/>
            <family val="2"/>
          </rPr>
          <t xml:space="preserve">
Using polydimethylsiloxane (DPMS) (CAS# 9016-00-6) as a surrogate as no SDS for fomulated product available and PDMS is one major component.</t>
        </r>
      </text>
    </comment>
    <comment ref="E17" authorId="1" shapeId="0">
      <text>
        <r>
          <rPr>
            <b/>
            <sz val="9"/>
            <color indexed="81"/>
            <rFont val="Tahoma"/>
            <charset val="1"/>
          </rPr>
          <t>Jennings, Jonathan (ECY):</t>
        </r>
        <r>
          <rPr>
            <sz val="9"/>
            <color indexed="81"/>
            <rFont val="Tahoma"/>
            <charset val="1"/>
          </rPr>
          <t xml:space="preserve">
Assume that entire product is d=limonene even though product contains emulsifiers. Unable to determine exact mix, SDS does not specify. Without exact mix, cannot determine whole mix density.
Specific gravity 0.838 to 0.843 g/cm3</t>
        </r>
      </text>
    </comment>
    <comment ref="F20" authorId="0" shapeId="0">
      <text>
        <r>
          <rPr>
            <b/>
            <sz val="9"/>
            <color indexed="81"/>
            <rFont val="Tahoma"/>
            <family val="2"/>
          </rPr>
          <t>joje461:</t>
        </r>
        <r>
          <rPr>
            <sz val="9"/>
            <color indexed="81"/>
            <rFont val="Tahoma"/>
            <family val="2"/>
          </rPr>
          <t xml:space="preserve">
Density of solid listed as 63.50 lb/ft3
</t>
        </r>
      </text>
    </comment>
    <comment ref="E21" authorId="0" shapeId="0">
      <text>
        <r>
          <rPr>
            <b/>
            <sz val="9"/>
            <color indexed="81"/>
            <rFont val="Tahoma"/>
            <family val="2"/>
          </rPr>
          <t>joje461:</t>
        </r>
        <r>
          <rPr>
            <sz val="9"/>
            <color indexed="81"/>
            <rFont val="Tahoma"/>
            <family val="2"/>
          </rPr>
          <t xml:space="preserve">
specific gravity of 0.8719 g/cm3
</t>
        </r>
      </text>
    </comment>
    <comment ref="E28" authorId="0" shapeId="0">
      <text>
        <r>
          <rPr>
            <b/>
            <sz val="9"/>
            <color indexed="81"/>
            <rFont val="Tahoma"/>
            <family val="2"/>
          </rPr>
          <t xml:space="preserve">joje461:
</t>
        </r>
        <r>
          <rPr>
            <sz val="9"/>
            <color indexed="81"/>
            <rFont val="Tahoma"/>
            <family val="2"/>
          </rPr>
          <t>Solid Density from SDS listed as 63.5 lbs/ft3</t>
        </r>
      </text>
    </comment>
    <comment ref="E38" authorId="0" shapeId="0">
      <text>
        <r>
          <rPr>
            <b/>
            <sz val="9"/>
            <color indexed="81"/>
            <rFont val="Tahoma"/>
            <family val="2"/>
          </rPr>
          <t>joje461:</t>
        </r>
        <r>
          <rPr>
            <sz val="9"/>
            <color indexed="81"/>
            <rFont val="Tahoma"/>
            <family val="2"/>
          </rPr>
          <t xml:space="preserve">
Solid density listed as 52-57 lbs/ft3</t>
        </r>
      </text>
    </comment>
    <comment ref="E43" authorId="0" shapeId="0">
      <text>
        <r>
          <rPr>
            <b/>
            <sz val="9"/>
            <color indexed="81"/>
            <rFont val="Tahoma"/>
            <family val="2"/>
          </rPr>
          <t>joje461:</t>
        </r>
        <r>
          <rPr>
            <sz val="9"/>
            <color indexed="81"/>
            <rFont val="Tahoma"/>
            <family val="2"/>
          </rPr>
          <t xml:space="preserve">
specific gravity/density reported as 0.989-1.027 on SDS
</t>
        </r>
      </text>
    </comment>
    <comment ref="E44" authorId="0" shapeId="0">
      <text>
        <r>
          <rPr>
            <b/>
            <sz val="9"/>
            <color indexed="81"/>
            <rFont val="Tahoma"/>
            <family val="2"/>
          </rPr>
          <t>joje461:</t>
        </r>
        <r>
          <rPr>
            <sz val="9"/>
            <color indexed="81"/>
            <rFont val="Tahoma"/>
            <family val="2"/>
          </rPr>
          <t xml:space="preserve">
Solid density listed as 52-57 lbs/ft3</t>
        </r>
      </text>
    </comment>
    <comment ref="E49" authorId="1" shapeId="0">
      <text>
        <r>
          <rPr>
            <b/>
            <sz val="9"/>
            <color indexed="81"/>
            <rFont val="Tahoma"/>
            <family val="2"/>
          </rPr>
          <t>Jennings, Jonathan (ECY):</t>
        </r>
        <r>
          <rPr>
            <sz val="9"/>
            <color indexed="81"/>
            <rFont val="Tahoma"/>
            <family val="2"/>
          </rPr>
          <t xml:space="preserve">
specific gravity 0.98-1.01 g/cm3</t>
        </r>
      </text>
    </comment>
    <comment ref="E50" authorId="1" shapeId="0">
      <text>
        <r>
          <rPr>
            <b/>
            <sz val="9"/>
            <color indexed="81"/>
            <rFont val="Tahoma"/>
            <family val="2"/>
          </rPr>
          <t>Jennings, Jonathan (ECY):</t>
        </r>
        <r>
          <rPr>
            <sz val="9"/>
            <color indexed="81"/>
            <rFont val="Tahoma"/>
            <family val="2"/>
          </rPr>
          <t xml:space="preserve">
Using density of soybean oil (CAS#8001-22-7) as a surrogate. SDS for trapline or ethoxylated soybean oil (CAS# 61791-23-9) cannot be found.</t>
        </r>
      </text>
    </comment>
    <comment ref="E51" authorId="0" shapeId="0">
      <text>
        <r>
          <rPr>
            <b/>
            <sz val="9"/>
            <color indexed="81"/>
            <rFont val="Tahoma"/>
            <family val="2"/>
          </rPr>
          <t>joje461:</t>
        </r>
        <r>
          <rPr>
            <sz val="9"/>
            <color indexed="81"/>
            <rFont val="Tahoma"/>
            <family val="2"/>
          </rPr>
          <t xml:space="preserve">
Specific gravity listed as 0.98-1.01</t>
        </r>
      </text>
    </comment>
    <comment ref="E54" authorId="0" shapeId="0">
      <text>
        <r>
          <rPr>
            <b/>
            <sz val="9"/>
            <color indexed="81"/>
            <rFont val="Tahoma"/>
            <family val="2"/>
          </rPr>
          <t>joje461:</t>
        </r>
        <r>
          <rPr>
            <sz val="9"/>
            <color indexed="81"/>
            <rFont val="Tahoma"/>
            <family val="2"/>
          </rPr>
          <t xml:space="preserve">
specific gravity/relative density listed as 0.989-1.027
</t>
        </r>
      </text>
    </comment>
  </commentList>
</comments>
</file>

<file path=xl/comments5.xml><?xml version="1.0" encoding="utf-8"?>
<comments xmlns="http://schemas.openxmlformats.org/spreadsheetml/2006/main">
  <authors>
    <author>joje461</author>
  </authors>
  <commentList>
    <comment ref="E1" authorId="0" shapeId="0">
      <text>
        <r>
          <rPr>
            <b/>
            <sz val="9"/>
            <color indexed="81"/>
            <rFont val="Tahoma"/>
            <family val="2"/>
          </rPr>
          <t>joje461:</t>
        </r>
        <r>
          <rPr>
            <sz val="9"/>
            <color indexed="81"/>
            <rFont val="Tahoma"/>
            <family val="2"/>
          </rPr>
          <t xml:space="preserve">
To convert from mg/L to lbs/gal multiply by 8.33x10^-6.
To convert from % to ppm, multiply % as a whole number (e.g. 48%, not 0.48) by 10,000.
To convert from % to lbs/gal multiply % as a whole number (e.g. 48%, not 0.48) by 0.08327.</t>
        </r>
      </text>
    </comment>
  </commentList>
</comments>
</file>

<file path=xl/sharedStrings.xml><?xml version="1.0" encoding="utf-8"?>
<sst xmlns="http://schemas.openxmlformats.org/spreadsheetml/2006/main" count="719" uniqueCount="441">
  <si>
    <t>Description of Worksheets and Use Instructions</t>
  </si>
  <si>
    <t>Work Sheet</t>
  </si>
  <si>
    <t>Worksheet Description</t>
  </si>
  <si>
    <t>Instructions</t>
  </si>
  <si>
    <t>How to use this Excel workbook.</t>
  </si>
  <si>
    <t>Single A.I.</t>
  </si>
  <si>
    <t>This worksheet contains the products which have a single active ingredient (A.I.) that may be used under permit coverage. Enter the amounts of each product with a single active ingredient used in a waterbody on this worksheet.</t>
  </si>
  <si>
    <t>Multi A.I.</t>
  </si>
  <si>
    <t>This worksheet contains the products which have multiple active ingredients (A.I.) that may be use under permit coverage. Enter the amounts of each product with multiple active ingredients used in a waterbody on this worksheet.</t>
  </si>
  <si>
    <t>Adjuvants</t>
  </si>
  <si>
    <t>This worksheet contains the adjuvants and surfactants that may be used under permit coverage. Enter the amount of each adjuvant and surfactant used in a waterbody on this worksheet.</t>
  </si>
  <si>
    <t>Phos</t>
  </si>
  <si>
    <t>This worksheet contains the chemicals or products used for phosphorus sequestion.</t>
  </si>
  <si>
    <t>Totals</t>
  </si>
  <si>
    <t>This worksheet contains the total (summed from other worksheets) of each active ingredient used in a waterbody. The totals are the amount of active ingredients used under a single permit coverage in a single waterboby that must be reported on the permit annual report for each coverage the permittee holds.</t>
  </si>
  <si>
    <t>Instructions:</t>
  </si>
  <si>
    <t>Example:</t>
  </si>
  <si>
    <t>#1</t>
  </si>
  <si>
    <t>Total the amounts of each product used at one location area during the reporting period (January 1 - December 31). For commercial applicators, one location is equivalent to one permit coverage. For a governmental entity with multiple waterbodies, one location is one waterbody or area on a waterbody if the areas are listed seperately on the coverage map.</t>
  </si>
  <si>
    <t>#2</t>
  </si>
  <si>
    <t>Find the product used under the Product Name heading in either the Single A.I. (green tap) or Multi A.I. (blue tab) conversion tables.</t>
  </si>
  <si>
    <t>#3</t>
  </si>
  <si>
    <t>Compare the EPA Registration Number (found on the product label) of the product you used with the EPA registration number listed on the Conversion Table next to the product name to make sure that they match.  If they do not, check which product you were using.</t>
  </si>
  <si>
    <t>#4</t>
  </si>
  <si>
    <t>In the column  'Amount Product Applied' enter the total amount of product you applied (your total from # 1).</t>
  </si>
  <si>
    <t>#5</t>
  </si>
  <si>
    <t>The worksheet will automatically calculate the pounds of active ingredient for you.  The amount of active ingredient will be listed in the column 'Pounds A.I. Applied.'  The Pounds A.I. Applied is the number that you will put into the online annual report form in SAW.</t>
  </si>
  <si>
    <t>#6
(optional)</t>
  </si>
  <si>
    <t>After entering "Amount Product Applied' for all products used under a permit coverage, or on a waterbody/waterbody area for governmental entities, this page totals the amount of each active ingredient used. For example, if both Weedar 64 and Forefront are used, then the total amount of 2,4-D amine will reflect the amount from both products.</t>
  </si>
  <si>
    <r>
      <rPr>
        <b/>
        <sz val="12"/>
        <color rgb="FFFF0000"/>
        <rFont val="Calibri"/>
        <family val="2"/>
        <scheme val="minor"/>
      </rPr>
      <t>NOTICE:</t>
    </r>
    <r>
      <rPr>
        <sz val="12"/>
        <color theme="1"/>
        <rFont val="Calibri"/>
        <family val="2"/>
        <scheme val="minor"/>
      </rPr>
      <t xml:space="preserve"> This set of spreadsheets is supplied by the Washington State Department of Ecology (Ecology) for permittees under the Aquatic Plant and Algae Management General Permit and Aquatic Noxious Weed Control General Permit to use for determining the amount of active ingredient used for permit reporting purposes. No other use is intended. 
As a necessary outcome of providing a conversion tool from amount of product to pounds of active ingredient, product brand names are listed. Listing of a product or brand name is not an endorsement or approval by Ecology, nor a guarantee that a product has appropriate labeling for aquatic use. Ecology does not endorse the use of any company or product.
While we have worked to ensure the data contained in these spreadsheets is complete and accurate, there may be errors or omissions. If errors are discovered, such as a product being left off the list, please notify Ecology at </t>
    </r>
    <r>
      <rPr>
        <u/>
        <sz val="12"/>
        <color rgb="FF0070C0"/>
        <rFont val="Calibri"/>
        <family val="2"/>
        <scheme val="minor"/>
      </rPr>
      <t>aquaticpesticideperm@ecy.wa.gov.</t>
    </r>
  </si>
  <si>
    <t>Product Name</t>
  </si>
  <si>
    <t>Active Ingredient</t>
  </si>
  <si>
    <t>EPA Reg. No.</t>
  </si>
  <si>
    <t>Product Type
(Liquid or Solid)</t>
  </si>
  <si>
    <t>Amount Product Applied
Liquid = Gallons
Solid = Pounds</t>
  </si>
  <si>
    <r>
      <t xml:space="preserve">Product Density (g/mL)
</t>
    </r>
    <r>
      <rPr>
        <sz val="12"/>
        <color theme="1"/>
        <rFont val="Calibri"/>
        <family val="2"/>
        <scheme val="minor"/>
      </rPr>
      <t>From SDS</t>
    </r>
  </si>
  <si>
    <r>
      <t xml:space="preserve">Lbs Product/Gallon
</t>
    </r>
    <r>
      <rPr>
        <sz val="12"/>
        <color theme="1"/>
        <rFont val="Calibri"/>
        <family val="2"/>
        <scheme val="minor"/>
      </rPr>
      <t>Calculated from density</t>
    </r>
  </si>
  <si>
    <t>% A.I.</t>
  </si>
  <si>
    <t>Lbs A.I./Gal
 Product</t>
  </si>
  <si>
    <t>Lbs A.I./Lbs
Product</t>
  </si>
  <si>
    <t>Pounds A.I.
Applied</t>
  </si>
  <si>
    <t>Alligare 2,4-D Amine</t>
  </si>
  <si>
    <t>2,4-D Amine</t>
  </si>
  <si>
    <t>81927-38</t>
  </si>
  <si>
    <t>Liquid</t>
  </si>
  <si>
    <t>9.7 lbs/gal</t>
  </si>
  <si>
    <t>Base Camp Amine 4</t>
  </si>
  <si>
    <t>71368-1-2935</t>
  </si>
  <si>
    <t>9.64 lbs/gal</t>
  </si>
  <si>
    <t>DMA 4 IVM</t>
  </si>
  <si>
    <t xml:space="preserve">62719-3 </t>
  </si>
  <si>
    <t>1.17 g/cm3</t>
  </si>
  <si>
    <t>Hi-Yield 2-4,D Amine No. 4</t>
  </si>
  <si>
    <t>228-145-7401</t>
  </si>
  <si>
    <t>UAP Timberland Platoon</t>
  </si>
  <si>
    <t>228-145</t>
  </si>
  <si>
    <t>Sculpin G</t>
  </si>
  <si>
    <t>67690-49</t>
  </si>
  <si>
    <t>Solid</t>
  </si>
  <si>
    <t>0.871(units?)</t>
  </si>
  <si>
    <t>n/a</t>
  </si>
  <si>
    <t>Weedar 64</t>
  </si>
  <si>
    <t>71368-1</t>
  </si>
  <si>
    <t>Weedestroy AM-40</t>
  </si>
  <si>
    <t>Aqua-Kleen</t>
  </si>
  <si>
    <t>2,4-D Ester</t>
  </si>
  <si>
    <t>71368-4</t>
  </si>
  <si>
    <t>Navigate</t>
  </si>
  <si>
    <t>228-378-8959</t>
  </si>
  <si>
    <t>Milestone</t>
  </si>
  <si>
    <t>Aminopyralid</t>
  </si>
  <si>
    <t>62719-519</t>
  </si>
  <si>
    <t>1.14g/cm3</t>
  </si>
  <si>
    <t>Tradewind</t>
  </si>
  <si>
    <t>Bispyribac-sodium</t>
  </si>
  <si>
    <t>59639-165</t>
  </si>
  <si>
    <t>Stingray</t>
  </si>
  <si>
    <t>Carfentrazone-ethyl</t>
  </si>
  <si>
    <t>279-3279-67690</t>
  </si>
  <si>
    <t>Alligare Diquat</t>
  </si>
  <si>
    <t>Diquat dibromide</t>
  </si>
  <si>
    <t>81927-35</t>
  </si>
  <si>
    <t>Dessicash Landscape &amp; Aquatic</t>
  </si>
  <si>
    <t>83529-12</t>
  </si>
  <si>
    <t>Diquat E-Pro 2L</t>
  </si>
  <si>
    <t>228-675</t>
  </si>
  <si>
    <t>1.20 g/mL</t>
  </si>
  <si>
    <t>Haverster</t>
  </si>
  <si>
    <t>100-1091-8959</t>
  </si>
  <si>
    <t>Littora</t>
  </si>
  <si>
    <t>67690-53</t>
  </si>
  <si>
    <t>Reward</t>
  </si>
  <si>
    <t>100-1091</t>
  </si>
  <si>
    <t>Tribune</t>
  </si>
  <si>
    <t>100-1390</t>
  </si>
  <si>
    <t>Weedtrine-D</t>
  </si>
  <si>
    <t>8959-9</t>
  </si>
  <si>
    <t>Aquathol K</t>
  </si>
  <si>
    <t>Endothall (dipotassium salt)</t>
  </si>
  <si>
    <t>70506-176</t>
  </si>
  <si>
    <t>Aquathol Super K Granular</t>
  </si>
  <si>
    <t>70506-191</t>
  </si>
  <si>
    <t>Cascade</t>
  </si>
  <si>
    <t>Hydrothol 191</t>
  </si>
  <si>
    <t>Endothall (mono-salt)</t>
  </si>
  <si>
    <t>70506-175</t>
  </si>
  <si>
    <t>1.044 g/cm3 or g/mL</t>
  </si>
  <si>
    <t>Hydrothol Granular</t>
  </si>
  <si>
    <t>70506-174</t>
  </si>
  <si>
    <t>Teton</t>
  </si>
  <si>
    <t>Procellacor SC</t>
  </si>
  <si>
    <t>Florpyrauxifen-benzyl</t>
  </si>
  <si>
    <t>67690-80</t>
  </si>
  <si>
    <t>Clipper</t>
  </si>
  <si>
    <t>Flumioxazin</t>
  </si>
  <si>
    <t>59639-161</t>
  </si>
  <si>
    <t>Pond-Klear</t>
  </si>
  <si>
    <t>8959-61</t>
  </si>
  <si>
    <t>Red Eagle Flumioxazin 51% WDG - NonCrop</t>
  </si>
  <si>
    <t>85678-35</t>
  </si>
  <si>
    <t>30.8 lb/ft3</t>
  </si>
  <si>
    <t>Alligare Fluridone</t>
  </si>
  <si>
    <t>Fluridone</t>
  </si>
  <si>
    <t>81927-45</t>
  </si>
  <si>
    <t>Alligare Fluridone Granule</t>
  </si>
  <si>
    <t>81927-50</t>
  </si>
  <si>
    <t>Alligare Fluridone RTU</t>
  </si>
  <si>
    <t>81927-27</t>
  </si>
  <si>
    <t>0.08 lbs/quart = 0.32 lbs/gal</t>
  </si>
  <si>
    <t>Avast! SC</t>
  </si>
  <si>
    <t>67690-30</t>
  </si>
  <si>
    <t>Sonar AS</t>
  </si>
  <si>
    <t>67690-4</t>
  </si>
  <si>
    <t>Sonar H4C</t>
  </si>
  <si>
    <t>67690-61</t>
  </si>
  <si>
    <t>Sonar PR</t>
  </si>
  <si>
    <t>67690-12</t>
  </si>
  <si>
    <t>Sonar Q</t>
  </si>
  <si>
    <t>67690-3</t>
  </si>
  <si>
    <t>Sonar SRP</t>
  </si>
  <si>
    <t>Sonarone</t>
  </si>
  <si>
    <t>67690-45</t>
  </si>
  <si>
    <t>Spiritflo</t>
  </si>
  <si>
    <t>Accord Concentrate</t>
  </si>
  <si>
    <t>Glyphosate</t>
  </si>
  <si>
    <t>62719-324</t>
  </si>
  <si>
    <t>Aqua Master</t>
  </si>
  <si>
    <t>524-343</t>
  </si>
  <si>
    <t>Aqua Neat</t>
  </si>
  <si>
    <t>228-365</t>
  </si>
  <si>
    <t>Aqua Pro</t>
  </si>
  <si>
    <t>62719-324-67690</t>
  </si>
  <si>
    <t>Aqua Star</t>
  </si>
  <si>
    <t>42750-59</t>
  </si>
  <si>
    <t>CattPlex</t>
  </si>
  <si>
    <t>42750-59-72838</t>
  </si>
  <si>
    <t>Cinco</t>
  </si>
  <si>
    <t>34704-929</t>
  </si>
  <si>
    <t>Glyphomate 41</t>
  </si>
  <si>
    <t>2217-847</t>
  </si>
  <si>
    <t>Glyphosate 5.4</t>
  </si>
  <si>
    <t>81927-8</t>
  </si>
  <si>
    <t>Helosate 5</t>
  </si>
  <si>
    <t>74530-56</t>
  </si>
  <si>
    <t>Imitator Aquatic</t>
  </si>
  <si>
    <t>19713-623</t>
  </si>
  <si>
    <t>Hi-Yield Killzall</t>
  </si>
  <si>
    <t>7401-459</t>
  </si>
  <si>
    <t>PondMaster</t>
  </si>
  <si>
    <t>2217-850</t>
  </si>
  <si>
    <t>Rodeo</t>
  </si>
  <si>
    <t>Round-Up Custom</t>
  </si>
  <si>
    <t>Shore-Klear</t>
  </si>
  <si>
    <t>228-365-8959</t>
  </si>
  <si>
    <t>ShoreKlear-Plus</t>
  </si>
  <si>
    <t>228-367-8959</t>
  </si>
  <si>
    <t>Shoreline Plant Control (Pond Oasis)</t>
  </si>
  <si>
    <t>228367-1258</t>
  </si>
  <si>
    <t>Trailblazer Maxx</t>
  </si>
  <si>
    <t>42750-59-66114</t>
  </si>
  <si>
    <t>Weed Defeat</t>
  </si>
  <si>
    <t>2217-847-40849</t>
  </si>
  <si>
    <t>Arsenal (Applicators Concentrate)</t>
  </si>
  <si>
    <t>Imazapyr</t>
  </si>
  <si>
    <t>241-299</t>
  </si>
  <si>
    <t>1.11 g/mL</t>
  </si>
  <si>
    <t>Arsenal</t>
  </si>
  <si>
    <t>241-346</t>
  </si>
  <si>
    <t>1.04-1.09 g/mL avg: 1.065</t>
  </si>
  <si>
    <t>Ecomazapyr 2 SL</t>
  </si>
  <si>
    <t>81927-22</t>
  </si>
  <si>
    <t>1.06 g/mL</t>
  </si>
  <si>
    <t>BASF Habitat</t>
  </si>
  <si>
    <t>241-426-67690</t>
  </si>
  <si>
    <t>SePRO Habitat</t>
  </si>
  <si>
    <t>241-426</t>
  </si>
  <si>
    <t>Imazapyr 4 SL</t>
  </si>
  <si>
    <t>81927-24</t>
  </si>
  <si>
    <t>1.2 g/mL</t>
  </si>
  <si>
    <t>Polaris</t>
  </si>
  <si>
    <t>228-534</t>
  </si>
  <si>
    <t>1.057 g/mL</t>
  </si>
  <si>
    <t>Polaris AQ</t>
  </si>
  <si>
    <t>241-426-228</t>
  </si>
  <si>
    <t>1.112 g/mL</t>
  </si>
  <si>
    <t>BASF Clearcast</t>
  </si>
  <si>
    <t>Imazamox</t>
  </si>
  <si>
    <t>241-437</t>
  </si>
  <si>
    <t>1.0486 g/cm3, 8.751 lb/gal US</t>
  </si>
  <si>
    <t>SePRO Clearcast</t>
  </si>
  <si>
    <t>241-437-67690</t>
  </si>
  <si>
    <t>Raptor</t>
  </si>
  <si>
    <t>241-379</t>
  </si>
  <si>
    <t>Galleon SC</t>
  </si>
  <si>
    <t>Penoxsulam</t>
  </si>
  <si>
    <t>67690-47</t>
  </si>
  <si>
    <t>AlgaeOff Granular Algaecide</t>
  </si>
  <si>
    <t>Sodium carbonate peroxyhydrate</t>
  </si>
  <si>
    <t>90185-3-83742</t>
  </si>
  <si>
    <t>GreenClean Tablets</t>
  </si>
  <si>
    <t>70299-10</t>
  </si>
  <si>
    <t>GreenCleanPRO</t>
  </si>
  <si>
    <t>70299-15</t>
  </si>
  <si>
    <t>SOLVAY PAK 27</t>
  </si>
  <si>
    <t>68660-9</t>
  </si>
  <si>
    <t>SePRO PAK 27</t>
  </si>
  <si>
    <t>68660-9-67690</t>
  </si>
  <si>
    <t>Phycomycin SCP</t>
  </si>
  <si>
    <t>8959-60</t>
  </si>
  <si>
    <t>68660-9-8959</t>
  </si>
  <si>
    <t>Oasis</t>
  </si>
  <si>
    <t>Topramezone</t>
  </si>
  <si>
    <t>7969-339-67690</t>
  </si>
  <si>
    <t>1.13 g/cm3</t>
  </si>
  <si>
    <t>Alligare Triclopyr 3</t>
  </si>
  <si>
    <t>Triclopyr TEA</t>
  </si>
  <si>
    <t>81927-13</t>
  </si>
  <si>
    <t>1.14 g/mL</t>
  </si>
  <si>
    <t>Agri Star Triclopyr 3A</t>
  </si>
  <si>
    <t>42750-127</t>
  </si>
  <si>
    <t>1.10-1.17 g/mL, 9.20-9.75 lb/gal</t>
  </si>
  <si>
    <t>Element 3A</t>
  </si>
  <si>
    <t>62719-37</t>
  </si>
  <si>
    <t>1.1385 g/mL or 1.1385g/cm3</t>
  </si>
  <si>
    <t>Garlon 3A</t>
  </si>
  <si>
    <t>Navitrol</t>
  </si>
  <si>
    <t>228-597-8959</t>
  </si>
  <si>
    <t>1.16 g/mL or 1160 kg/m3</t>
  </si>
  <si>
    <t>Renovate 3</t>
  </si>
  <si>
    <t>62719-37-67690</t>
  </si>
  <si>
    <t>Renovate OTF</t>
  </si>
  <si>
    <t>67690-42</t>
  </si>
  <si>
    <t>Tahoe 3A</t>
  </si>
  <si>
    <t>228-520</t>
  </si>
  <si>
    <t>1.14 g/cc, 1 cc = 1mL, 1.14 g/mL</t>
  </si>
  <si>
    <t>Biological Water Clarifiers</t>
  </si>
  <si>
    <t>Variable</t>
  </si>
  <si>
    <t>N/A</t>
  </si>
  <si>
    <t>Various formulations of different chemicals and bacteria, density unknown. Assume density of water: 8.34 lbs/gal</t>
  </si>
  <si>
    <t>Capstone</t>
  </si>
  <si>
    <t>62719-572</t>
  </si>
  <si>
    <t>1.0528 g/mL</t>
  </si>
  <si>
    <t>Forefront</t>
  </si>
  <si>
    <t>62719-630</t>
  </si>
  <si>
    <t>1.173 g/cm3</t>
  </si>
  <si>
    <t>GrazonNext</t>
  </si>
  <si>
    <t>62719-628</t>
  </si>
  <si>
    <t>Milestone VM Plus</t>
  </si>
  <si>
    <t>Pasturall HL</t>
  </si>
  <si>
    <t>62719-629</t>
  </si>
  <si>
    <t>Renovate MaxG</t>
  </si>
  <si>
    <t>67690-50</t>
  </si>
  <si>
    <t>Green Clean 5.0</t>
  </si>
  <si>
    <t>Peroxyacetic acid (PAA)</t>
  </si>
  <si>
    <t>70299-19</t>
  </si>
  <si>
    <t>1.10-1.12g/cm3, avg: 1.11 g/cm3</t>
  </si>
  <si>
    <t>Hydrogen Peroxide</t>
  </si>
  <si>
    <t>Admiral Liquid</t>
  </si>
  <si>
    <t>Acid Blue 9/Erioglaucine</t>
  </si>
  <si>
    <t>67064-02</t>
  </si>
  <si>
    <t>1.0-1.1 g/cm3, avg: 1.05 g/cm3</t>
  </si>
  <si>
    <t>Acid Yellow 23/Tartrazine</t>
  </si>
  <si>
    <t>Admiral WSP</t>
  </si>
  <si>
    <t>67064-1</t>
  </si>
  <si>
    <t>Aquashade</t>
  </si>
  <si>
    <t>33068-1</t>
  </si>
  <si>
    <t>1.055 g/mL</t>
  </si>
  <si>
    <t>Adjuvant/Surfactant Name</t>
  </si>
  <si>
    <t>WA State
Reg. No.</t>
  </si>
  <si>
    <t>Adjuvant/Surfactant Type
(Liquid or Solid)</t>
  </si>
  <si>
    <t>Adjuvant/Surfactant Used
Liquid = Gallons
Solid = Pounds</t>
  </si>
  <si>
    <r>
      <t xml:space="preserve">A/S Density (g/mL)
</t>
    </r>
    <r>
      <rPr>
        <sz val="12"/>
        <color theme="1"/>
        <rFont val="Calibri"/>
        <family val="2"/>
        <scheme val="minor"/>
      </rPr>
      <t>From SDS</t>
    </r>
  </si>
  <si>
    <r>
      <t xml:space="preserve">A/S Density Lbs/Gallon
</t>
    </r>
    <r>
      <rPr>
        <sz val="12"/>
        <color theme="1"/>
        <rFont val="Calibri"/>
        <family val="2"/>
        <scheme val="minor"/>
      </rPr>
      <t>From SDS</t>
    </r>
  </si>
  <si>
    <t>% Effective Adjuvant</t>
  </si>
  <si>
    <t>Pounds Applied</t>
  </si>
  <si>
    <t>800 Plus</t>
  </si>
  <si>
    <t>37686-18005</t>
  </si>
  <si>
    <t>Agri-Dex</t>
  </si>
  <si>
    <t>5905-50094</t>
  </si>
  <si>
    <t>AgriSolutions Inergy</t>
  </si>
  <si>
    <t>1381-13001</t>
  </si>
  <si>
    <t>Antero-EA</t>
  </si>
  <si>
    <t>2935-18001</t>
  </si>
  <si>
    <t>Atmos</t>
  </si>
  <si>
    <t>1381-13006</t>
  </si>
  <si>
    <t>Avor</t>
  </si>
  <si>
    <t>9349-16011</t>
  </si>
  <si>
    <t>Bond</t>
  </si>
  <si>
    <t>34704-04003</t>
  </si>
  <si>
    <t>Brandt Magnify</t>
  </si>
  <si>
    <t>48813-15003</t>
  </si>
  <si>
    <t>Break-Thru SP</t>
  </si>
  <si>
    <t>56630-15001</t>
  </si>
  <si>
    <t>Breeze</t>
  </si>
  <si>
    <t>1381-13007</t>
  </si>
  <si>
    <t>Bronc Max</t>
  </si>
  <si>
    <t>2935-03005</t>
  </si>
  <si>
    <t>Bronc Plus Dry</t>
  </si>
  <si>
    <t>2935-12005</t>
  </si>
  <si>
    <t>Bronc Plus Dry-EDT</t>
  </si>
  <si>
    <t>2935-03002</t>
  </si>
  <si>
    <t>Chempro A-10</t>
  </si>
  <si>
    <t>46059-16001</t>
  </si>
  <si>
    <t>Choice Trio</t>
  </si>
  <si>
    <t>34704-15003</t>
  </si>
  <si>
    <t>Cide-Kick IIM</t>
  </si>
  <si>
    <t>99940-12001</t>
  </si>
  <si>
    <t>Class Act NG</t>
  </si>
  <si>
    <t>1381-01004</t>
  </si>
  <si>
    <t>Competitor</t>
  </si>
  <si>
    <t>2935-04001</t>
  </si>
  <si>
    <t>Cut-Rate</t>
  </si>
  <si>
    <t>2935-06001</t>
  </si>
  <si>
    <t>Cygnet Plus</t>
  </si>
  <si>
    <t>105114-50001</t>
  </si>
  <si>
    <t>Denali-EA</t>
  </si>
  <si>
    <t>2935-15006</t>
  </si>
  <si>
    <t>DestinyHC</t>
  </si>
  <si>
    <t>1381-09002</t>
  </si>
  <si>
    <t>Droplex</t>
  </si>
  <si>
    <t>1381-12001</t>
  </si>
  <si>
    <t>Dyne-Amic</t>
  </si>
  <si>
    <t>5905-50071</t>
  </si>
  <si>
    <t>Fast Break</t>
  </si>
  <si>
    <t>1381-50006</t>
  </si>
  <si>
    <t>Forge</t>
  </si>
  <si>
    <t>46661-15002</t>
  </si>
  <si>
    <t>Fraction</t>
  </si>
  <si>
    <t>45989-06001</t>
  </si>
  <si>
    <t>Glacier-EA</t>
  </si>
  <si>
    <t>2935-16001</t>
  </si>
  <si>
    <t>Hasten-EA</t>
  </si>
  <si>
    <t>2935-15003</t>
  </si>
  <si>
    <t>Interlock</t>
  </si>
  <si>
    <t>1381-05004</t>
  </si>
  <si>
    <t>Kinetic</t>
  </si>
  <si>
    <t>5905-11004</t>
  </si>
  <si>
    <t>Level 7</t>
  </si>
  <si>
    <t>1381-05002</t>
  </si>
  <si>
    <t>LI-700</t>
  </si>
  <si>
    <t>34704-04007</t>
  </si>
  <si>
    <t>Liberate</t>
  </si>
  <si>
    <t>34704-04008</t>
  </si>
  <si>
    <t>MSO Concentrate</t>
  </si>
  <si>
    <t>34704-04009</t>
  </si>
  <si>
    <t>MSO Concentrate with Leci-Tech</t>
  </si>
  <si>
    <t>34704-07001</t>
  </si>
  <si>
    <t>One-AP XL</t>
  </si>
  <si>
    <t>45989-02001</t>
  </si>
  <si>
    <t>Phase</t>
  </si>
  <si>
    <t>34704-05007</t>
  </si>
  <si>
    <t>Pro AMS Plus</t>
  </si>
  <si>
    <t>71058-50001</t>
  </si>
  <si>
    <t>Rainier-EA</t>
  </si>
  <si>
    <t>2935-15001</t>
  </si>
  <si>
    <t>Renegade-EA</t>
  </si>
  <si>
    <t>2935-15002</t>
  </si>
  <si>
    <t>Sphere 7</t>
  </si>
  <si>
    <t>73127-10008</t>
  </si>
  <si>
    <t>Spray-Rite</t>
  </si>
  <si>
    <t>7001-09003</t>
  </si>
  <si>
    <t>Spreader 90</t>
  </si>
  <si>
    <t>34704-05002</t>
  </si>
  <si>
    <t>Superb HC</t>
  </si>
  <si>
    <t>1381-06003</t>
  </si>
  <si>
    <t>Syl-Tac-EA</t>
  </si>
  <si>
    <t>2935-15004</t>
  </si>
  <si>
    <t>Tactic</t>
  </si>
  <si>
    <t>34704-05008</t>
  </si>
  <si>
    <t>Trail Blazer</t>
  </si>
  <si>
    <t>91327-15009</t>
  </si>
  <si>
    <t>Trapline Pro</t>
  </si>
  <si>
    <t>86806-16003</t>
  </si>
  <si>
    <t>Tronic</t>
  </si>
  <si>
    <t>45989-06003</t>
  </si>
  <si>
    <t>Turbulence</t>
  </si>
  <si>
    <t>1381-13008</t>
  </si>
  <si>
    <t>Winfield Solutions Inergy</t>
  </si>
  <si>
    <t>1381- 13002</t>
  </si>
  <si>
    <t>Yardage</t>
  </si>
  <si>
    <t>52467-13001</t>
  </si>
  <si>
    <t>Ingredient</t>
  </si>
  <si>
    <t>Concentration of Product (Percent)</t>
  </si>
  <si>
    <t>Alum - Liquid</t>
  </si>
  <si>
    <t>Aluminum Sulfate - CAS# 10043-01-3 - Al2(SO4)3</t>
  </si>
  <si>
    <t>Sodium Aluminate - CAS# 1302-42-7 - Na2Al2O4</t>
  </si>
  <si>
    <t>Alum - Solid</t>
  </si>
  <si>
    <t>Sodium Aluminate -  CAS# 1302-42-7 - Na2Al2O4</t>
  </si>
  <si>
    <t>Calcium Products</t>
  </si>
  <si>
    <t>Calcium Oxide (Powder) - CAS# 1305-78-8 - CaO</t>
  </si>
  <si>
    <t>Calcium Hydroxide - CAS# 1305-62-0 - Ca(OH)2</t>
  </si>
  <si>
    <t>Powdered Iron</t>
  </si>
  <si>
    <t>Fe, some Fe oxides</t>
  </si>
  <si>
    <t>Phoslock</t>
  </si>
  <si>
    <t>Lanthan Modified Clay</t>
  </si>
  <si>
    <t>Total Lbs A.I. Used</t>
  </si>
  <si>
    <t>Phos Inactivation Product</t>
  </si>
  <si>
    <t>Total Lbs Used</t>
  </si>
  <si>
    <t>Alum</t>
  </si>
  <si>
    <t>Aluminum Sulfate</t>
  </si>
  <si>
    <t>Sodium Aluminate</t>
  </si>
  <si>
    <t>Calcium Hydroxide/Oxide</t>
  </si>
  <si>
    <t>Bispyriback-sodium</t>
  </si>
  <si>
    <t>Calcium Carbonate</t>
  </si>
  <si>
    <t>Lanthanum-modified Clay</t>
  </si>
  <si>
    <t>Diquat</t>
  </si>
  <si>
    <t>Endothall (monosalt)</t>
  </si>
  <si>
    <t>Shading Products/Dyes</t>
  </si>
  <si>
    <t>Peroxyacetic/Peracetic Acid + Hyrdogen Peroxide</t>
  </si>
  <si>
    <t>Sodium Carbonate Peroxyhydrate</t>
  </si>
  <si>
    <r>
      <rPr>
        <b/>
        <sz val="12"/>
        <color theme="1"/>
        <rFont val="Calibri"/>
        <family val="2"/>
        <scheme val="minor"/>
      </rPr>
      <t>For a single active ingredient product:</t>
    </r>
    <r>
      <rPr>
        <sz val="12"/>
        <color theme="1"/>
        <rFont val="Calibri"/>
        <family val="2"/>
        <scheme val="minor"/>
      </rPr>
      <t xml:space="preserve">
At Lake ABC, 10 gallons of Weedar 64 product was used during the application season.
</t>
    </r>
    <r>
      <rPr>
        <b/>
        <sz val="12"/>
        <color theme="1"/>
        <rFont val="Calibri"/>
        <family val="2"/>
        <scheme val="minor"/>
      </rPr>
      <t>For a multiple active ingredient product:</t>
    </r>
    <r>
      <rPr>
        <sz val="12"/>
        <color theme="1"/>
        <rFont val="Calibri"/>
        <family val="2"/>
        <scheme val="minor"/>
      </rPr>
      <t xml:space="preserve">
At Lake ABC, 10 gallons of Forefront product was used during the application season.</t>
    </r>
  </si>
  <si>
    <r>
      <rPr>
        <b/>
        <sz val="12"/>
        <color theme="1"/>
        <rFont val="Calibri"/>
        <family val="2"/>
        <scheme val="minor"/>
      </rPr>
      <t>For a single active ingredient product:</t>
    </r>
    <r>
      <rPr>
        <sz val="12"/>
        <color theme="1"/>
        <rFont val="Calibri"/>
        <family val="2"/>
        <scheme val="minor"/>
      </rPr>
      <t xml:space="preserve">
Weedar 64 is listed on row 10 of the Single A.I. worksheet (green tab) coversion table.
</t>
    </r>
    <r>
      <rPr>
        <b/>
        <sz val="12"/>
        <color theme="1"/>
        <rFont val="Calibri"/>
        <family val="2"/>
        <scheme val="minor"/>
      </rPr>
      <t xml:space="preserve">For a multiple active ingredient product:
</t>
    </r>
    <r>
      <rPr>
        <sz val="12"/>
        <color theme="1"/>
        <rFont val="Calibri"/>
        <family val="2"/>
        <scheme val="minor"/>
      </rPr>
      <t>Forefront is listed on row 6 of the Multi A.I. worksheet (blue tab) coversion table.</t>
    </r>
  </si>
  <si>
    <r>
      <rPr>
        <b/>
        <sz val="12"/>
        <color theme="1"/>
        <rFont val="Calibri"/>
        <family val="2"/>
        <scheme val="minor"/>
      </rPr>
      <t>For a single active ingredient product:</t>
    </r>
    <r>
      <rPr>
        <sz val="12"/>
        <color theme="1"/>
        <rFont val="Calibri"/>
        <family val="2"/>
        <scheme val="minor"/>
      </rPr>
      <t xml:space="preserve">
Moving from the Weedar 64 listing in the column 'Product Name' across row 10 to the column 'EPA Reg. No.' (column C), Weedar 64 has EPA registration number 71368-1.
</t>
    </r>
    <r>
      <rPr>
        <b/>
        <sz val="12"/>
        <color theme="1"/>
        <rFont val="Calibri"/>
        <family val="2"/>
        <scheme val="minor"/>
      </rPr>
      <t>For a multiple active ingredient product:</t>
    </r>
    <r>
      <rPr>
        <sz val="12"/>
        <color theme="1"/>
        <rFont val="Calibri"/>
        <family val="2"/>
        <scheme val="minor"/>
      </rPr>
      <t xml:space="preserve">
Moving from the Forefont listing in the column 'Product Name' across row 6 to the column 'EPA Reg. No.' (column C), Forefront has EPA registration number 62719-630.</t>
    </r>
  </si>
  <si>
    <r>
      <rPr>
        <b/>
        <sz val="12"/>
        <color theme="1"/>
        <rFont val="Calibri"/>
        <family val="2"/>
        <scheme val="minor"/>
      </rPr>
      <t>For a sing leactive ingredient product:</t>
    </r>
    <r>
      <rPr>
        <sz val="12"/>
        <color theme="1"/>
        <rFont val="Calibri"/>
        <family val="2"/>
        <scheme val="minor"/>
      </rPr>
      <t xml:space="preserve">
Enter 10, for 10 gallons Weedar 64 product, in the 'Amount Product Applied' column (column E) for this row.
</t>
    </r>
    <r>
      <rPr>
        <b/>
        <sz val="12"/>
        <color theme="1"/>
        <rFont val="Calibri"/>
        <family val="2"/>
        <scheme val="minor"/>
      </rPr>
      <t xml:space="preserve">
For a multiple active ingredient product:</t>
    </r>
    <r>
      <rPr>
        <sz val="12"/>
        <color theme="1"/>
        <rFont val="Calibri"/>
        <family val="2"/>
        <scheme val="minor"/>
      </rPr>
      <t xml:space="preserve">
Enter 10, for 10 gallons Forefront product, in the 'Amount Product Applied' column (column E) for this row.</t>
    </r>
  </si>
  <si>
    <r>
      <rPr>
        <b/>
        <sz val="12"/>
        <color theme="1"/>
        <rFont val="Calibri"/>
        <family val="2"/>
        <scheme val="minor"/>
      </rPr>
      <t>For a single active ingredient product:</t>
    </r>
    <r>
      <rPr>
        <sz val="12"/>
        <color theme="1"/>
        <rFont val="Calibri"/>
        <family val="2"/>
        <scheme val="minor"/>
      </rPr>
      <t xml:space="preserve">
Moving from the Weedar 64 listing in the column 'Product Name' across row 12 to the column 'Pounds A.I. Applied' (column K), if 10 gallons of product were applied, 45.1 pounds of 2,4-D amine active ingredient were applied. 45.1 pounds is the number entered on the annual report form for 2,4-D amine.
</t>
    </r>
    <r>
      <rPr>
        <b/>
        <sz val="12"/>
        <color theme="1"/>
        <rFont val="Calibri"/>
        <family val="2"/>
        <scheme val="minor"/>
      </rPr>
      <t xml:space="preserve">For a multiple active ingredient product:
</t>
    </r>
    <r>
      <rPr>
        <sz val="12"/>
        <color theme="1"/>
        <rFont val="Calibri"/>
        <family val="2"/>
        <scheme val="minor"/>
      </rPr>
      <t>Moving from the Forefront listing in the column 'Product Name' across row 6 to the column 'Pounds A.I. Applied' (column K), if 10 gallons of product were applied, 8.05 pounds of aminopyralid active ingredient and 40.30 pounds of 2,4-D active ingredient were applied. 8.05 pounds aminopyralid and 40.30 pounds of 2,4-D amine are entered on the annual report form.</t>
    </r>
  </si>
  <si>
    <t>The yellow "Totals" tab copies the calculated values from all other tabs in a simple table format that can be copied to the annual reporting form.</t>
  </si>
  <si>
    <r>
      <rPr>
        <b/>
        <sz val="16"/>
        <color theme="1"/>
        <rFont val="Calibri"/>
        <family val="2"/>
        <scheme val="minor"/>
      </rPr>
      <t>Purpose:</t>
    </r>
    <r>
      <rPr>
        <sz val="12"/>
        <color theme="1"/>
        <rFont val="Calibri"/>
        <family val="2"/>
        <scheme val="minor"/>
      </rPr>
      <t xml:space="preserve"> This spreadsheet is to be used to convert the amount of product used to the amount of active ingredient used for Aquatic Plant and Algae Management General Permit and Aquatic Noxious Weed Control General Permit annual reporting purposes. It is intended to simplify the conversion process and reduce the extra time needed to complete annual reports. See the Notice at the bottom of this page for more information.</t>
    </r>
  </si>
  <si>
    <t>Calcium Carbonate (Powder) - CAS# 471-34-1 - CaCO3</t>
  </si>
  <si>
    <t>Procellacor EC</t>
  </si>
  <si>
    <t>67690-79</t>
  </si>
  <si>
    <t>This coversion tool has changed!! (2020-11-12)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</si>
</sst>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3" x14ac:knownFonts="1">
    <font>
      <sz val="10"/>
      <color theme="1"/>
      <name val="Arial"/>
      <family val="2"/>
    </font>
    <font>
      <sz val="11"/>
      <color theme="1"/>
      <name val="Calibri"/>
      <family val="2"/>
      <scheme val="minor"/>
    </font>
    <font>
      <sz val="10"/>
      <name val="Arial"/>
      <family val="2"/>
    </font>
    <font>
      <b/>
      <sz val="12"/>
      <color theme="1"/>
      <name val="Calibri"/>
      <family val="2"/>
      <scheme val="minor"/>
    </font>
    <font>
      <sz val="12"/>
      <color indexed="8"/>
      <name val="Calibri"/>
      <family val="2"/>
      <scheme val="minor"/>
    </font>
    <font>
      <sz val="12"/>
      <color theme="1"/>
      <name val="Calibri"/>
      <family val="2"/>
      <scheme val="minor"/>
    </font>
    <font>
      <sz val="12"/>
      <name val="Calibri"/>
      <family val="2"/>
      <scheme val="minor"/>
    </font>
    <font>
      <strike/>
      <sz val="12"/>
      <color rgb="FFFF0000"/>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0"/>
      <color theme="1"/>
      <name val="Calibri"/>
      <family val="2"/>
      <scheme val="minor"/>
    </font>
    <font>
      <b/>
      <sz val="16"/>
      <color theme="1"/>
      <name val="Calibri"/>
      <family val="2"/>
      <scheme val="minor"/>
    </font>
    <font>
      <u/>
      <sz val="12"/>
      <color rgb="FF0070C0"/>
      <name val="Calibri"/>
      <family val="2"/>
      <scheme val="minor"/>
    </font>
    <font>
      <b/>
      <sz val="12"/>
      <color rgb="FFFF0000"/>
      <name val="Calibri"/>
      <family val="2"/>
      <scheme val="minor"/>
    </font>
    <font>
      <sz val="14"/>
      <color theme="1"/>
      <name val="Calibri"/>
      <family val="2"/>
      <scheme val="minor"/>
    </font>
    <font>
      <sz val="14"/>
      <color theme="1"/>
      <name val="Arial"/>
      <family val="2"/>
    </font>
    <font>
      <b/>
      <sz val="16"/>
      <color theme="1"/>
      <name val="Arial"/>
      <family val="2"/>
    </font>
    <font>
      <b/>
      <sz val="14"/>
      <color theme="1"/>
      <name val="Calibri"/>
      <family val="2"/>
      <scheme val="minor"/>
    </font>
    <font>
      <sz val="12"/>
      <color theme="1"/>
      <name val="Arial"/>
      <family val="2"/>
    </font>
    <font>
      <b/>
      <sz val="20"/>
      <color rgb="FFFF0000"/>
      <name val="Calibri"/>
      <family val="2"/>
      <scheme val="minor"/>
    </font>
    <font>
      <sz val="20"/>
      <color rgb="FFFF0000"/>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theme="1" tint="0.49998474074526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alignment wrapText="1"/>
    </xf>
    <xf numFmtId="0" fontId="2" fillId="0" borderId="0"/>
  </cellStyleXfs>
  <cellXfs count="327">
    <xf numFmtId="0" fontId="0" fillId="0" borderId="0" xfId="0"/>
    <xf numFmtId="2" fontId="5" fillId="0" borderId="0" xfId="0" applyNumberFormat="1" applyFont="1"/>
    <xf numFmtId="10" fontId="5" fillId="0" borderId="0" xfId="0" applyNumberFormat="1" applyFont="1"/>
    <xf numFmtId="0" fontId="5" fillId="0" borderId="0" xfId="0" applyFont="1"/>
    <xf numFmtId="0" fontId="5" fillId="0" borderId="0" xfId="0" applyFont="1" applyAlignment="1">
      <alignment horizontal="left" vertical="center"/>
    </xf>
    <xf numFmtId="0" fontId="3" fillId="0" borderId="0" xfId="0" applyFont="1" applyAlignment="1">
      <alignment horizontal="center" vertical="center"/>
    </xf>
    <xf numFmtId="2" fontId="3" fillId="0" borderId="0" xfId="0" applyNumberFormat="1" applyFont="1" applyAlignment="1">
      <alignment horizontal="center" vertical="center" wrapText="1"/>
    </xf>
    <xf numFmtId="1" fontId="5" fillId="0" borderId="0" xfId="0" applyNumberFormat="1" applyFont="1" applyAlignment="1">
      <alignment horizontal="right" vertical="top"/>
    </xf>
    <xf numFmtId="0" fontId="5" fillId="0" borderId="0" xfId="0" applyFont="1" applyAlignment="1">
      <alignment horizontal="center" vertical="center"/>
    </xf>
    <xf numFmtId="10"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5" fillId="0" borderId="0" xfId="0" applyFont="1" applyFill="1"/>
    <xf numFmtId="2" fontId="5" fillId="0" borderId="0" xfId="0" applyNumberFormat="1" applyFont="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2" fontId="3" fillId="2" borderId="0" xfId="0" applyNumberFormat="1" applyFont="1" applyFill="1" applyAlignment="1">
      <alignment horizontal="center" vertical="center" wrapText="1"/>
    </xf>
    <xf numFmtId="10" fontId="3" fillId="2" borderId="0" xfId="0" applyNumberFormat="1" applyFont="1" applyFill="1" applyAlignment="1">
      <alignment horizontal="center" vertical="center" wrapText="1"/>
    </xf>
    <xf numFmtId="0" fontId="5" fillId="2" borderId="0" xfId="0" applyFont="1" applyFill="1"/>
    <xf numFmtId="0" fontId="5" fillId="3" borderId="0" xfId="0" applyFont="1" applyFill="1"/>
    <xf numFmtId="2" fontId="5" fillId="3" borderId="0" xfId="0" applyNumberFormat="1" applyFont="1" applyFill="1"/>
    <xf numFmtId="9" fontId="5" fillId="3" borderId="0" xfId="0" applyNumberFormat="1" applyFont="1" applyFill="1"/>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1" fontId="3" fillId="0" borderId="0" xfId="0" applyNumberFormat="1" applyFont="1" applyAlignment="1" applyProtection="1">
      <alignment horizontal="center" vertical="center"/>
    </xf>
    <xf numFmtId="0" fontId="3" fillId="2" borderId="0" xfId="0" applyFont="1" applyFill="1" applyAlignment="1" applyProtection="1">
      <alignment horizontal="center" vertical="center" wrapText="1"/>
    </xf>
    <xf numFmtId="0" fontId="3" fillId="2" borderId="0" xfId="0" applyFont="1" applyFill="1" applyAlignment="1" applyProtection="1">
      <alignment horizontal="center" vertical="center"/>
    </xf>
    <xf numFmtId="1" fontId="3" fillId="2" borderId="0" xfId="0" applyNumberFormat="1" applyFont="1" applyFill="1" applyAlignment="1" applyProtection="1">
      <alignment horizontal="center" vertical="center"/>
    </xf>
    <xf numFmtId="2" fontId="5" fillId="0" borderId="0" xfId="0" applyNumberFormat="1" applyFont="1" applyFill="1" applyProtection="1"/>
    <xf numFmtId="0" fontId="6" fillId="0" borderId="0" xfId="1"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2" fontId="5" fillId="2" borderId="0" xfId="0" applyNumberFormat="1" applyFont="1" applyFill="1" applyBorder="1" applyAlignment="1">
      <alignment horizontal="left" vertical="center"/>
    </xf>
    <xf numFmtId="0" fontId="5" fillId="2" borderId="0" xfId="0" applyFont="1" applyFill="1" applyBorder="1"/>
    <xf numFmtId="2" fontId="5" fillId="0" borderId="0" xfId="0" applyNumberFormat="1" applyFont="1" applyFill="1" applyBorder="1" applyAlignment="1" applyProtection="1">
      <alignment horizontal="right" vertical="center"/>
      <protection locked="0"/>
    </xf>
    <xf numFmtId="2" fontId="5" fillId="0" borderId="0" xfId="0" applyNumberFormat="1" applyFont="1" applyFill="1" applyBorder="1" applyAlignment="1">
      <alignment horizontal="right" vertical="center"/>
    </xf>
    <xf numFmtId="2" fontId="5" fillId="0" borderId="0" xfId="0" applyNumberFormat="1" applyFont="1" applyFill="1" applyBorder="1"/>
    <xf numFmtId="10" fontId="5" fillId="3" borderId="0" xfId="0" applyNumberFormat="1" applyFont="1" applyFill="1"/>
    <xf numFmtId="0" fontId="5" fillId="5" borderId="0" xfId="0" applyFont="1" applyFill="1"/>
    <xf numFmtId="0" fontId="5" fillId="3" borderId="0" xfId="0" applyFont="1" applyFill="1"/>
    <xf numFmtId="0" fontId="5" fillId="2" borderId="0" xfId="0" applyFont="1" applyFill="1"/>
    <xf numFmtId="0" fontId="4" fillId="2" borderId="0" xfId="1" applyFont="1" applyFill="1" applyBorder="1" applyAlignment="1" applyProtection="1">
      <alignment horizontal="center" vertical="center" wrapText="1"/>
    </xf>
    <xf numFmtId="0" fontId="5" fillId="0" borderId="0" xfId="0" applyFont="1" applyFill="1" applyAlignment="1" applyProtection="1">
      <alignment horizontal="left"/>
    </xf>
    <xf numFmtId="2" fontId="5" fillId="0" borderId="0" xfId="0" applyNumberFormat="1" applyFont="1" applyFill="1"/>
    <xf numFmtId="0" fontId="5" fillId="0" borderId="0" xfId="0" applyFont="1" applyFill="1"/>
    <xf numFmtId="0" fontId="5" fillId="2" borderId="0" xfId="0" applyFont="1" applyFill="1"/>
    <xf numFmtId="2" fontId="5" fillId="2" borderId="0" xfId="0" applyNumberFormat="1" applyFont="1" applyFill="1"/>
    <xf numFmtId="0" fontId="4" fillId="0" borderId="0" xfId="1" applyFont="1" applyFill="1" applyBorder="1" applyAlignment="1" applyProtection="1">
      <alignment horizontal="center" vertical="center" wrapText="1"/>
    </xf>
    <xf numFmtId="0" fontId="5" fillId="2" borderId="0" xfId="0" applyFont="1" applyFill="1" applyProtection="1"/>
    <xf numFmtId="0" fontId="5" fillId="0" borderId="0" xfId="0" applyFont="1" applyFill="1" applyProtection="1"/>
    <xf numFmtId="0" fontId="5" fillId="2" borderId="0" xfId="0" applyFont="1" applyFill="1" applyAlignment="1" applyProtection="1">
      <alignment horizontal="center" vertical="center"/>
    </xf>
    <xf numFmtId="0" fontId="5" fillId="0" borderId="0" xfId="0" applyFont="1" applyFill="1" applyAlignment="1" applyProtection="1">
      <alignment horizontal="center" vertical="center"/>
    </xf>
    <xf numFmtId="2" fontId="5" fillId="0" borderId="0" xfId="0" applyNumberFormat="1" applyFont="1" applyFill="1" applyProtection="1">
      <protection locked="0"/>
    </xf>
    <xf numFmtId="0" fontId="5" fillId="0" borderId="0" xfId="0" applyFont="1" applyFill="1" applyAlignment="1">
      <alignment horizontal="center" vertical="center"/>
    </xf>
    <xf numFmtId="0" fontId="4" fillId="0" borderId="0" xfId="1" applyFont="1" applyFill="1" applyBorder="1" applyAlignment="1" applyProtection="1">
      <alignment horizontal="left" vertical="top" wrapText="1"/>
    </xf>
    <xf numFmtId="0" fontId="4" fillId="2" borderId="0" xfId="1" applyFont="1" applyFill="1" applyBorder="1" applyAlignment="1" applyProtection="1">
      <alignment horizontal="left" vertical="top" wrapText="1"/>
    </xf>
    <xf numFmtId="2" fontId="5" fillId="0" borderId="0" xfId="0" applyNumberFormat="1" applyFont="1" applyFill="1" applyAlignment="1" applyProtection="1">
      <alignment horizontal="left" vertical="top"/>
    </xf>
    <xf numFmtId="0" fontId="5" fillId="2" borderId="0" xfId="0" applyFont="1" applyFill="1" applyAlignment="1" applyProtection="1">
      <alignment horizontal="left" vertical="top"/>
    </xf>
    <xf numFmtId="0" fontId="6" fillId="0" borderId="0" xfId="1" applyFont="1" applyFill="1" applyBorder="1" applyAlignment="1" applyProtection="1">
      <alignment horizontal="left" vertical="top" wrapText="1"/>
    </xf>
    <xf numFmtId="0" fontId="5" fillId="0" borderId="0" xfId="0" applyFont="1" applyFill="1" applyAlignment="1" applyProtection="1">
      <alignment horizontal="left" vertical="top"/>
    </xf>
    <xf numFmtId="2" fontId="5"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2" fontId="6" fillId="0" borderId="0" xfId="0" applyNumberFormat="1" applyFont="1" applyFill="1" applyBorder="1" applyAlignment="1" applyProtection="1">
      <alignment horizontal="right" vertical="center"/>
      <protection locked="0"/>
    </xf>
    <xf numFmtId="2" fontId="6" fillId="0" borderId="0" xfId="0" applyNumberFormat="1" applyFont="1" applyFill="1" applyBorder="1" applyAlignment="1">
      <alignment horizontal="right" vertical="center"/>
    </xf>
    <xf numFmtId="0" fontId="5" fillId="0" borderId="0" xfId="0" applyFont="1" applyFill="1" applyAlignment="1" applyProtection="1">
      <alignment horizontal="left" vertical="center" wrapText="1"/>
    </xf>
    <xf numFmtId="1" fontId="5" fillId="0" borderId="0" xfId="0" applyNumberFormat="1" applyFont="1" applyFill="1" applyAlignment="1" applyProtection="1">
      <alignment horizontal="left" vertical="center"/>
    </xf>
    <xf numFmtId="0" fontId="5" fillId="0" borderId="0" xfId="0" applyFont="1" applyFill="1" applyAlignment="1">
      <alignment horizontal="center" vertical="center" wrapText="1"/>
    </xf>
    <xf numFmtId="2" fontId="5" fillId="0" borderId="0" xfId="0" applyNumberFormat="1" applyFont="1" applyFill="1" applyAlignment="1">
      <alignment horizontal="right" vertical="center" wrapText="1"/>
    </xf>
    <xf numFmtId="0" fontId="3"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0" fontId="5" fillId="0" borderId="0" xfId="0" applyFont="1" applyFill="1" applyBorder="1" applyAlignment="1" applyProtection="1">
      <alignment horizontal="left" vertical="center" wrapText="1"/>
    </xf>
    <xf numFmtId="0" fontId="5" fillId="0" borderId="0" xfId="0" applyFont="1" applyFill="1" applyBorder="1" applyProtection="1"/>
    <xf numFmtId="2" fontId="5" fillId="0" borderId="0" xfId="0" applyNumberFormat="1" applyFont="1" applyFill="1" applyBorder="1" applyProtection="1">
      <protection locked="0"/>
    </xf>
    <xf numFmtId="2" fontId="5" fillId="0" borderId="0" xfId="0" applyNumberFormat="1" applyFont="1" applyFill="1" applyBorder="1" applyAlignment="1">
      <alignment horizontal="right"/>
    </xf>
    <xf numFmtId="10" fontId="5" fillId="0" borderId="0" xfId="0" applyNumberFormat="1" applyFont="1" applyFill="1" applyBorder="1" applyAlignment="1">
      <alignment horizontal="center" vertical="center"/>
    </xf>
    <xf numFmtId="10" fontId="5" fillId="0" borderId="0" xfId="0" applyNumberFormat="1" applyFont="1" applyFill="1" applyBorder="1" applyAlignment="1">
      <alignment horizontal="center" vertical="center" wrapText="1"/>
    </xf>
    <xf numFmtId="2" fontId="5" fillId="0" borderId="0" xfId="0" applyNumberFormat="1" applyFont="1" applyFill="1" applyBorder="1" applyAlignment="1" applyProtection="1">
      <alignment horizontal="center"/>
      <protection locked="0"/>
    </xf>
    <xf numFmtId="2" fontId="5" fillId="0" borderId="0" xfId="0" applyNumberFormat="1" applyFont="1" applyFill="1" applyAlignment="1" applyProtection="1">
      <alignment horizontal="center"/>
      <protection locked="0"/>
    </xf>
    <xf numFmtId="2" fontId="5" fillId="2" borderId="0" xfId="0" applyNumberFormat="1" applyFont="1" applyFill="1" applyAlignment="1" applyProtection="1">
      <alignment horizontal="center"/>
      <protection locked="0"/>
    </xf>
    <xf numFmtId="0" fontId="5" fillId="0" borderId="0" xfId="0" applyFont="1" applyFill="1" applyAlignment="1" applyProtection="1">
      <alignment horizontal="center"/>
      <protection locked="0"/>
    </xf>
    <xf numFmtId="0" fontId="5" fillId="0" borderId="0" xfId="0" applyFont="1" applyAlignment="1">
      <alignment horizontal="center"/>
    </xf>
    <xf numFmtId="0" fontId="5" fillId="3" borderId="0" xfId="0" applyFont="1" applyFill="1" applyBorder="1"/>
    <xf numFmtId="1" fontId="3" fillId="0" borderId="0" xfId="0" applyNumberFormat="1" applyFont="1" applyAlignment="1" applyProtection="1">
      <alignment horizontal="center" vertical="center" wrapText="1"/>
    </xf>
    <xf numFmtId="1" fontId="5" fillId="0" borderId="0" xfId="0" applyNumberFormat="1" applyFont="1" applyFill="1" applyAlignment="1" applyProtection="1">
      <alignment horizontal="center" vertical="center"/>
    </xf>
    <xf numFmtId="1" fontId="5" fillId="0" borderId="0" xfId="0" applyNumberFormat="1" applyFont="1" applyFill="1" applyBorder="1" applyAlignment="1" applyProtection="1">
      <alignment horizontal="center" vertical="center"/>
    </xf>
    <xf numFmtId="1" fontId="6" fillId="0" borderId="0" xfId="0" applyNumberFormat="1" applyFont="1" applyFill="1" applyBorder="1" applyAlignment="1" applyProtection="1">
      <alignment horizontal="center" vertical="center"/>
    </xf>
    <xf numFmtId="1" fontId="5" fillId="0" borderId="0" xfId="0" applyNumberFormat="1" applyFont="1" applyAlignment="1">
      <alignment horizontal="center" vertical="center"/>
    </xf>
    <xf numFmtId="0" fontId="6" fillId="0" borderId="0" xfId="0" applyFont="1" applyFill="1"/>
    <xf numFmtId="0" fontId="3" fillId="4" borderId="0" xfId="0" applyFont="1" applyFill="1" applyAlignment="1">
      <alignment horizontal="center" vertical="center"/>
    </xf>
    <xf numFmtId="9" fontId="3" fillId="0" borderId="0" xfId="0" applyNumberFormat="1" applyFont="1" applyAlignment="1">
      <alignment horizontal="center" vertical="center" wrapText="1"/>
    </xf>
    <xf numFmtId="9" fontId="3" fillId="2" borderId="0" xfId="0" applyNumberFormat="1" applyFont="1" applyFill="1" applyAlignment="1">
      <alignment horizontal="center" vertical="center" wrapText="1"/>
    </xf>
    <xf numFmtId="9" fontId="5" fillId="0" borderId="0" xfId="0" applyNumberFormat="1" applyFont="1" applyAlignment="1">
      <alignment horizontal="center" vertical="center"/>
    </xf>
    <xf numFmtId="9" fontId="5" fillId="0" borderId="0" xfId="0" applyNumberFormat="1" applyFont="1" applyAlignment="1">
      <alignment horizontal="center"/>
    </xf>
    <xf numFmtId="0" fontId="3" fillId="3" borderId="0" xfId="0" applyFont="1" applyFill="1" applyAlignment="1" applyProtection="1">
      <alignment horizontal="center" vertical="center" wrapText="1"/>
    </xf>
    <xf numFmtId="1" fontId="3" fillId="3" borderId="0" xfId="0" applyNumberFormat="1" applyFont="1" applyFill="1" applyAlignment="1" applyProtection="1">
      <alignment horizontal="center" vertical="center" wrapText="1"/>
    </xf>
    <xf numFmtId="0" fontId="3" fillId="3" borderId="0" xfId="0" applyFont="1" applyFill="1" applyAlignment="1">
      <alignment horizontal="center" vertical="center" wrapText="1"/>
    </xf>
    <xf numFmtId="2" fontId="3" fillId="3"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protection locked="0"/>
    </xf>
    <xf numFmtId="164" fontId="6" fillId="0" borderId="0" xfId="0" applyNumberFormat="1" applyFont="1" applyFill="1" applyBorder="1" applyAlignment="1" applyProtection="1">
      <alignment horizontal="right" vertical="center"/>
      <protection locked="0"/>
    </xf>
    <xf numFmtId="164" fontId="5" fillId="0" borderId="0" xfId="0" applyNumberFormat="1" applyFont="1" applyFill="1" applyBorder="1" applyAlignment="1" applyProtection="1">
      <alignment horizontal="right" vertical="center"/>
      <protection locked="0"/>
    </xf>
    <xf numFmtId="164" fontId="6" fillId="0" borderId="0" xfId="0" applyNumberFormat="1" applyFont="1" applyFill="1" applyBorder="1" applyAlignment="1" applyProtection="1">
      <alignment horizontal="center" vertical="center"/>
      <protection locked="0"/>
    </xf>
    <xf numFmtId="164" fontId="5" fillId="0" borderId="0" xfId="0" applyNumberFormat="1" applyFont="1" applyFill="1"/>
    <xf numFmtId="2" fontId="7" fillId="0" borderId="0" xfId="0" applyNumberFormat="1" applyFont="1" applyFill="1" applyBorder="1" applyAlignment="1">
      <alignment horizontal="right" vertical="center"/>
    </xf>
    <xf numFmtId="2" fontId="5" fillId="0" borderId="0" xfId="0" applyNumberFormat="1" applyFont="1" applyFill="1" applyBorder="1" applyAlignment="1" applyProtection="1">
      <alignment vertical="center"/>
      <protection locked="0"/>
    </xf>
    <xf numFmtId="4" fontId="5" fillId="0" borderId="0" xfId="0" applyNumberFormat="1" applyFont="1" applyFill="1" applyBorder="1"/>
    <xf numFmtId="0" fontId="3" fillId="3" borderId="7" xfId="0" applyFont="1" applyFill="1" applyBorder="1" applyAlignment="1">
      <alignment horizontal="center" vertical="center"/>
    </xf>
    <xf numFmtId="165" fontId="5" fillId="0" borderId="0" xfId="0" applyNumberFormat="1" applyFont="1" applyFill="1" applyAlignment="1">
      <alignment horizontal="center" vertical="center" wrapText="1"/>
    </xf>
    <xf numFmtId="4" fontId="5" fillId="0" borderId="0" xfId="0" applyNumberFormat="1" applyFont="1" applyFill="1" applyAlignment="1">
      <alignment horizontal="right" vertical="center" wrapText="1"/>
    </xf>
    <xf numFmtId="165" fontId="5" fillId="0" borderId="0" xfId="0" applyNumberFormat="1" applyFont="1" applyFill="1" applyBorder="1" applyAlignment="1" applyProtection="1">
      <alignment horizontal="center"/>
      <protection locked="0"/>
    </xf>
    <xf numFmtId="165" fontId="5" fillId="0" borderId="0" xfId="0" applyNumberFormat="1" applyFont="1" applyFill="1" applyAlignment="1" applyProtection="1">
      <alignment horizontal="center"/>
      <protection locked="0"/>
    </xf>
    <xf numFmtId="0" fontId="5" fillId="0" borderId="0" xfId="0" applyFont="1" applyFill="1" applyAlignment="1">
      <alignment horizontal="left" vertical="center" wrapText="1"/>
    </xf>
    <xf numFmtId="165" fontId="3" fillId="2" borderId="0" xfId="0" applyNumberFormat="1" applyFont="1" applyFill="1" applyAlignment="1">
      <alignment horizontal="center" vertical="center" wrapText="1"/>
    </xf>
    <xf numFmtId="165" fontId="5" fillId="2" borderId="0" xfId="0" applyNumberFormat="1" applyFont="1" applyFill="1" applyAlignment="1" applyProtection="1">
      <alignment horizontal="center"/>
      <protection locked="0"/>
    </xf>
    <xf numFmtId="165" fontId="5" fillId="0" borderId="0" xfId="0" applyNumberFormat="1" applyFont="1" applyAlignment="1">
      <alignment horizontal="center" vertical="center"/>
    </xf>
    <xf numFmtId="165" fontId="5" fillId="0" borderId="0" xfId="0" applyNumberFormat="1" applyFont="1" applyAlignment="1">
      <alignment horizontal="center"/>
    </xf>
    <xf numFmtId="2" fontId="5" fillId="0" borderId="0" xfId="0" applyNumberFormat="1" applyFont="1" applyAlignment="1">
      <alignment horizontal="center" vertical="center"/>
    </xf>
    <xf numFmtId="2" fontId="5" fillId="0" borderId="0" xfId="0" applyNumberFormat="1" applyFont="1" applyAlignment="1">
      <alignment horizontal="right" vertical="center"/>
    </xf>
    <xf numFmtId="0" fontId="6" fillId="0" borderId="0" xfId="0" applyFont="1" applyFill="1" applyProtection="1"/>
    <xf numFmtId="2" fontId="6" fillId="0" borderId="0" xfId="0" applyNumberFormat="1" applyFont="1" applyFill="1" applyProtection="1">
      <protection locked="0"/>
    </xf>
    <xf numFmtId="2" fontId="6" fillId="0" borderId="0" xfId="0" applyNumberFormat="1" applyFont="1" applyFill="1" applyAlignment="1" applyProtection="1">
      <alignment horizontal="center"/>
      <protection locked="0"/>
    </xf>
    <xf numFmtId="165" fontId="6" fillId="0" borderId="0" xfId="0" applyNumberFormat="1" applyFont="1" applyFill="1" applyAlignment="1" applyProtection="1">
      <alignment horizontal="center"/>
      <protection locked="0"/>
    </xf>
    <xf numFmtId="2" fontId="6" fillId="0" borderId="0" xfId="0" applyNumberFormat="1" applyFont="1" applyFill="1"/>
    <xf numFmtId="0" fontId="6" fillId="0" borderId="0" xfId="1" applyFont="1" applyFill="1" applyBorder="1" applyAlignment="1" applyProtection="1">
      <alignment horizontal="left" vertical="center" wrapText="1"/>
    </xf>
    <xf numFmtId="0" fontId="6" fillId="0" borderId="0" xfId="0" applyFont="1" applyFill="1" applyAlignment="1" applyProtection="1">
      <alignment horizontal="center" vertical="center"/>
    </xf>
    <xf numFmtId="164" fontId="5" fillId="0" borderId="0" xfId="0" applyNumberFormat="1" applyFont="1" applyFill="1" applyAlignment="1" applyProtection="1">
      <alignment horizontal="center"/>
      <protection locked="0"/>
    </xf>
    <xf numFmtId="0" fontId="5" fillId="0" borderId="0" xfId="0" applyFont="1" applyFill="1" applyAlignment="1">
      <alignment horizontal="left" vertical="center"/>
    </xf>
    <xf numFmtId="0" fontId="5" fillId="0" borderId="0" xfId="0" applyFont="1" applyFill="1" applyBorder="1"/>
    <xf numFmtId="0" fontId="5" fillId="3" borderId="0" xfId="0" applyFont="1" applyFill="1" applyBorder="1" applyAlignment="1">
      <alignment horizontal="left" vertical="center"/>
    </xf>
    <xf numFmtId="0" fontId="5" fillId="3" borderId="0" xfId="0" applyFont="1" applyFill="1" applyBorder="1" applyAlignment="1">
      <alignment horizontal="center" vertical="center"/>
    </xf>
    <xf numFmtId="10" fontId="5" fillId="3" borderId="0" xfId="0" applyNumberFormat="1" applyFont="1" applyFill="1" applyBorder="1" applyAlignment="1">
      <alignment horizontal="center" vertical="center"/>
    </xf>
    <xf numFmtId="2" fontId="5" fillId="3" borderId="0" xfId="0" applyNumberFormat="1" applyFont="1" applyFill="1" applyBorder="1" applyAlignment="1">
      <alignment horizontal="right" vertical="center" wrapText="1"/>
    </xf>
    <xf numFmtId="0" fontId="5" fillId="3" borderId="0" xfId="0" applyFont="1" applyFill="1" applyBorder="1" applyAlignment="1" applyProtection="1">
      <alignment horizontal="left" vertical="center" wrapText="1"/>
    </xf>
    <xf numFmtId="0" fontId="5" fillId="3" borderId="0" xfId="0" applyFont="1" applyFill="1" applyBorder="1" applyAlignment="1">
      <alignment horizontal="center" vertical="center" wrapText="1"/>
    </xf>
    <xf numFmtId="10" fontId="5" fillId="3" borderId="0" xfId="0" applyNumberFormat="1" applyFont="1" applyFill="1" applyBorder="1" applyAlignment="1">
      <alignment horizontal="center" vertical="center" wrapText="1"/>
    </xf>
    <xf numFmtId="0" fontId="5" fillId="3" borderId="0" xfId="0" applyFont="1" applyFill="1" applyAlignment="1" applyProtection="1">
      <alignment horizontal="left" vertical="center" wrapText="1"/>
    </xf>
    <xf numFmtId="0" fontId="5" fillId="3" borderId="0" xfId="0" applyFont="1" applyFill="1" applyAlignment="1">
      <alignment horizontal="center" vertical="center" wrapText="1"/>
    </xf>
    <xf numFmtId="2" fontId="5" fillId="3" borderId="0" xfId="0" applyNumberFormat="1" applyFont="1" applyFill="1" applyAlignment="1">
      <alignment horizontal="right" vertical="center" wrapText="1"/>
    </xf>
    <xf numFmtId="1" fontId="5" fillId="3" borderId="0" xfId="0" applyNumberFormat="1" applyFont="1" applyFill="1" applyBorder="1" applyAlignment="1" applyProtection="1">
      <alignment horizontal="right" vertical="top"/>
    </xf>
    <xf numFmtId="2" fontId="5" fillId="3" borderId="0" xfId="0" applyNumberFormat="1" applyFont="1" applyFill="1" applyBorder="1" applyAlignment="1" applyProtection="1">
      <alignment horizontal="right" vertical="center"/>
      <protection locked="0"/>
    </xf>
    <xf numFmtId="2" fontId="5" fillId="3" borderId="0" xfId="0" applyNumberFormat="1" applyFont="1" applyFill="1" applyBorder="1" applyAlignment="1" applyProtection="1">
      <alignment horizontal="center" vertical="center"/>
      <protection locked="0"/>
    </xf>
    <xf numFmtId="2" fontId="5" fillId="3" borderId="0" xfId="0" applyNumberFormat="1" applyFont="1" applyFill="1" applyBorder="1" applyAlignment="1">
      <alignment horizontal="right" vertical="center"/>
    </xf>
    <xf numFmtId="0" fontId="5" fillId="3" borderId="0" xfId="0" applyFont="1" applyFill="1" applyAlignment="1">
      <alignment horizontal="center" vertical="center"/>
    </xf>
    <xf numFmtId="0" fontId="5" fillId="3" borderId="0" xfId="0" applyFont="1" applyFill="1" applyAlignment="1">
      <alignment horizontal="left" vertical="center"/>
    </xf>
    <xf numFmtId="0" fontId="3" fillId="0" borderId="0" xfId="0" applyFont="1" applyFill="1" applyBorder="1" applyAlignment="1">
      <alignment horizontal="center" vertical="center"/>
    </xf>
    <xf numFmtId="10" fontId="5" fillId="0" borderId="0" xfId="0" applyNumberFormat="1" applyFont="1" applyFill="1" applyBorder="1" applyAlignment="1" applyProtection="1">
      <alignment horizontal="center" vertical="center"/>
      <protection locked="0"/>
    </xf>
    <xf numFmtId="0" fontId="5" fillId="0" borderId="0" xfId="0" applyFont="1" applyBorder="1"/>
    <xf numFmtId="2" fontId="5" fillId="0" borderId="0" xfId="0" applyNumberFormat="1" applyFont="1" applyBorder="1"/>
    <xf numFmtId="10" fontId="5" fillId="0" borderId="0" xfId="0" applyNumberFormat="1" applyFont="1" applyBorder="1"/>
    <xf numFmtId="2" fontId="5" fillId="3" borderId="0" xfId="0" applyNumberFormat="1" applyFont="1" applyFill="1" applyBorder="1"/>
    <xf numFmtId="0" fontId="5" fillId="0" borderId="0" xfId="0" applyFont="1" applyBorder="1" applyAlignment="1">
      <alignment horizontal="center" vertical="center"/>
    </xf>
    <xf numFmtId="1" fontId="5" fillId="0" borderId="0" xfId="0" applyNumberFormat="1" applyFont="1" applyBorder="1" applyAlignment="1">
      <alignment horizontal="right" vertical="top"/>
    </xf>
    <xf numFmtId="2" fontId="5" fillId="0" borderId="0" xfId="0" applyNumberFormat="1" applyFont="1" applyBorder="1" applyAlignment="1">
      <alignment horizontal="left" vertical="center"/>
    </xf>
    <xf numFmtId="0" fontId="5" fillId="3" borderId="0" xfId="0" applyFont="1" applyFill="1" applyAlignment="1" applyProtection="1">
      <alignment horizontal="center" vertical="center"/>
    </xf>
    <xf numFmtId="1" fontId="5" fillId="3" borderId="0" xfId="0" applyNumberFormat="1" applyFont="1" applyFill="1" applyAlignment="1" applyProtection="1">
      <alignment horizontal="left" vertical="center"/>
    </xf>
    <xf numFmtId="1" fontId="5" fillId="3" borderId="0" xfId="0" applyNumberFormat="1" applyFont="1" applyFill="1" applyAlignment="1" applyProtection="1">
      <alignment horizontal="center" vertical="center"/>
    </xf>
    <xf numFmtId="165" fontId="5" fillId="3" borderId="0" xfId="0" applyNumberFormat="1" applyFont="1" applyFill="1" applyAlignment="1">
      <alignment horizontal="center" vertical="center" wrapText="1"/>
    </xf>
    <xf numFmtId="0" fontId="3" fillId="3" borderId="0" xfId="0" applyFont="1" applyFill="1" applyAlignment="1">
      <alignment horizontal="center" vertical="center"/>
    </xf>
    <xf numFmtId="0" fontId="5" fillId="3" borderId="0" xfId="0" applyFont="1" applyFill="1" applyBorder="1" applyProtection="1"/>
    <xf numFmtId="0" fontId="4" fillId="3" borderId="0" xfId="1" applyFont="1" applyFill="1" applyBorder="1" applyAlignment="1" applyProtection="1">
      <alignment horizontal="center" vertical="center" wrapText="1"/>
    </xf>
    <xf numFmtId="0" fontId="4" fillId="3" borderId="0" xfId="1" applyFont="1" applyFill="1" applyBorder="1" applyAlignment="1" applyProtection="1">
      <alignment horizontal="left" vertical="top" wrapText="1"/>
    </xf>
    <xf numFmtId="2" fontId="5" fillId="3" borderId="0" xfId="0" applyNumberFormat="1" applyFont="1" applyFill="1" applyBorder="1" applyProtection="1">
      <protection locked="0"/>
    </xf>
    <xf numFmtId="2" fontId="5" fillId="3" borderId="0" xfId="0" applyNumberFormat="1" applyFont="1" applyFill="1" applyBorder="1" applyAlignment="1" applyProtection="1">
      <alignment horizontal="center"/>
      <protection locked="0"/>
    </xf>
    <xf numFmtId="165" fontId="5" fillId="3" borderId="0" xfId="0" applyNumberFormat="1" applyFont="1" applyFill="1" applyBorder="1" applyAlignment="1" applyProtection="1">
      <alignment horizontal="center"/>
      <protection locked="0"/>
    </xf>
    <xf numFmtId="2" fontId="5" fillId="3" borderId="0" xfId="0" applyNumberFormat="1" applyFont="1" applyFill="1" applyBorder="1" applyAlignment="1">
      <alignment horizontal="right"/>
    </xf>
    <xf numFmtId="0" fontId="5" fillId="3" borderId="0" xfId="0" applyFont="1" applyFill="1" applyProtection="1"/>
    <xf numFmtId="2" fontId="5" fillId="3" borderId="0" xfId="0" applyNumberFormat="1" applyFont="1" applyFill="1" applyProtection="1">
      <protection locked="0"/>
    </xf>
    <xf numFmtId="2" fontId="5" fillId="3" borderId="0" xfId="0" applyNumberFormat="1" applyFont="1" applyFill="1" applyAlignment="1" applyProtection="1">
      <alignment horizontal="center"/>
      <protection locked="0"/>
    </xf>
    <xf numFmtId="165" fontId="5" fillId="3" borderId="0" xfId="0" applyNumberFormat="1" applyFont="1" applyFill="1" applyAlignment="1" applyProtection="1">
      <alignment horizontal="center"/>
      <protection locked="0"/>
    </xf>
    <xf numFmtId="2" fontId="5" fillId="3" borderId="0" xfId="0" applyNumberFormat="1" applyFont="1" applyFill="1" applyAlignment="1" applyProtection="1">
      <alignment horizontal="left" vertical="top"/>
    </xf>
    <xf numFmtId="0" fontId="5" fillId="3" borderId="0" xfId="0" applyFont="1" applyFill="1" applyAlignment="1" applyProtection="1">
      <alignment horizontal="center"/>
      <protection locked="0"/>
    </xf>
    <xf numFmtId="0" fontId="5" fillId="3" borderId="0" xfId="0" applyFont="1" applyFill="1" applyAlignment="1" applyProtection="1">
      <alignment horizontal="left"/>
    </xf>
    <xf numFmtId="165" fontId="5" fillId="3" borderId="0" xfId="0" applyNumberFormat="1" applyFont="1" applyFill="1" applyAlignment="1">
      <alignment horizontal="center" vertical="center"/>
    </xf>
    <xf numFmtId="10" fontId="5" fillId="3" borderId="0" xfId="0" applyNumberFormat="1" applyFont="1" applyFill="1" applyAlignment="1" applyProtection="1">
      <alignment horizontal="center"/>
      <protection locked="0"/>
    </xf>
    <xf numFmtId="164" fontId="5" fillId="3" borderId="0" xfId="0" applyNumberFormat="1" applyFont="1" applyFill="1"/>
    <xf numFmtId="1" fontId="5" fillId="3" borderId="0" xfId="0" applyNumberFormat="1" applyFont="1" applyFill="1" applyAlignment="1">
      <alignment horizontal="left" vertical="top"/>
    </xf>
    <xf numFmtId="1" fontId="5" fillId="3" borderId="0" xfId="0" applyNumberFormat="1" applyFont="1" applyFill="1" applyAlignment="1">
      <alignment horizontal="center" vertical="center"/>
    </xf>
    <xf numFmtId="2" fontId="5" fillId="3" borderId="0" xfId="0" applyNumberFormat="1" applyFont="1" applyFill="1" applyAlignment="1">
      <alignment horizontal="right" vertical="center"/>
    </xf>
    <xf numFmtId="0" fontId="6" fillId="3" borderId="0" xfId="1" applyFont="1" applyFill="1" applyBorder="1" applyAlignment="1" applyProtection="1">
      <alignment horizontal="center" vertical="center" wrapText="1"/>
    </xf>
    <xf numFmtId="0" fontId="6" fillId="3" borderId="0" xfId="1" applyFont="1" applyFill="1" applyBorder="1" applyAlignment="1" applyProtection="1">
      <alignment horizontal="left" vertical="top" wrapText="1"/>
    </xf>
    <xf numFmtId="0" fontId="6" fillId="3" borderId="0" xfId="1" applyFont="1" applyFill="1" applyBorder="1" applyAlignment="1" applyProtection="1">
      <alignment horizontal="left" vertical="center" wrapText="1"/>
    </xf>
    <xf numFmtId="0" fontId="6" fillId="3" borderId="0" xfId="0" applyFont="1" applyFill="1" applyProtection="1"/>
    <xf numFmtId="0" fontId="6" fillId="3" borderId="0" xfId="0" applyFont="1" applyFill="1" applyAlignment="1" applyProtection="1">
      <alignment horizontal="center" vertical="center"/>
    </xf>
    <xf numFmtId="2" fontId="6" fillId="3" borderId="0" xfId="0" applyNumberFormat="1" applyFont="1" applyFill="1" applyProtection="1">
      <protection locked="0"/>
    </xf>
    <xf numFmtId="165" fontId="6" fillId="3" borderId="0" xfId="0" applyNumberFormat="1" applyFont="1" applyFill="1" applyAlignment="1" applyProtection="1">
      <alignment horizontal="center"/>
      <protection locked="0"/>
    </xf>
    <xf numFmtId="2" fontId="6" fillId="3" borderId="0" xfId="0" applyNumberFormat="1" applyFont="1" applyFill="1"/>
    <xf numFmtId="0" fontId="5" fillId="3" borderId="0" xfId="0" applyFont="1" applyFill="1" applyAlignment="1" applyProtection="1">
      <alignment horizontal="left" vertical="top"/>
    </xf>
    <xf numFmtId="164" fontId="5" fillId="3" borderId="0" xfId="0" applyNumberFormat="1" applyFont="1" applyFill="1" applyAlignment="1" applyProtection="1">
      <alignment horizontal="center"/>
      <protection locked="0"/>
    </xf>
    <xf numFmtId="0" fontId="4" fillId="0" borderId="0" xfId="1" applyFont="1" applyFill="1" applyBorder="1" applyAlignment="1" applyProtection="1">
      <alignment horizontal="left" vertical="center" wrapText="1"/>
    </xf>
    <xf numFmtId="10" fontId="5" fillId="0" borderId="0" xfId="0" applyNumberFormat="1" applyFont="1" applyBorder="1" applyAlignment="1">
      <alignment horizontal="left" vertical="center"/>
    </xf>
    <xf numFmtId="165" fontId="5" fillId="0" borderId="0" xfId="0" applyNumberFormat="1" applyFont="1" applyFill="1" applyBorder="1" applyAlignment="1">
      <alignment horizontal="center" vertical="center"/>
    </xf>
    <xf numFmtId="10" fontId="5" fillId="0" borderId="0" xfId="0" applyNumberFormat="1" applyFont="1" applyBorder="1" applyAlignment="1">
      <alignment horizontal="center" vertical="center"/>
    </xf>
    <xf numFmtId="10" fontId="5" fillId="0" borderId="0" xfId="0" applyNumberFormat="1" applyFont="1" applyAlignment="1">
      <alignment horizontal="center" vertical="center"/>
    </xf>
    <xf numFmtId="10" fontId="5" fillId="3" borderId="0" xfId="0" applyNumberFormat="1" applyFont="1" applyFill="1" applyAlignment="1">
      <alignment horizontal="center" vertical="center"/>
    </xf>
    <xf numFmtId="10" fontId="5" fillId="3" borderId="0" xfId="0" applyNumberFormat="1" applyFont="1" applyFill="1" applyBorder="1"/>
    <xf numFmtId="0" fontId="4" fillId="0" borderId="0" xfId="1" applyFont="1" applyFill="1" applyBorder="1" applyAlignment="1" applyProtection="1">
      <alignment vertical="top" wrapText="1"/>
    </xf>
    <xf numFmtId="1" fontId="5" fillId="0" borderId="0" xfId="0" applyNumberFormat="1" applyFont="1" applyFill="1" applyBorder="1" applyAlignment="1">
      <alignment vertical="top"/>
    </xf>
    <xf numFmtId="1" fontId="5" fillId="3" borderId="0" xfId="0" applyNumberFormat="1" applyFont="1" applyFill="1" applyBorder="1" applyAlignment="1">
      <alignment vertical="top"/>
    </xf>
    <xf numFmtId="1" fontId="5" fillId="0" borderId="0" xfId="0" applyNumberFormat="1" applyFont="1" applyBorder="1" applyAlignment="1">
      <alignment vertical="top"/>
    </xf>
    <xf numFmtId="1" fontId="5" fillId="0" borderId="0" xfId="0" applyNumberFormat="1" applyFont="1" applyAlignment="1">
      <alignment vertical="top"/>
    </xf>
    <xf numFmtId="1" fontId="5" fillId="3" borderId="0" xfId="0" applyNumberFormat="1" applyFont="1" applyFill="1" applyAlignment="1">
      <alignment vertical="top"/>
    </xf>
    <xf numFmtId="1" fontId="5" fillId="0" borderId="0" xfId="0" applyNumberFormat="1" applyFont="1" applyFill="1" applyBorder="1" applyAlignment="1" applyProtection="1">
      <alignment vertical="top"/>
    </xf>
    <xf numFmtId="0" fontId="4" fillId="0" borderId="0" xfId="1" applyFont="1" applyFill="1" applyBorder="1" applyAlignment="1" applyProtection="1">
      <alignment vertical="center" wrapText="1"/>
    </xf>
    <xf numFmtId="0" fontId="5" fillId="0" borderId="0" xfId="0" applyFont="1" applyFill="1" applyAlignment="1" applyProtection="1">
      <alignment vertical="center"/>
    </xf>
    <xf numFmtId="0" fontId="3" fillId="2" borderId="0" xfId="0" applyFont="1" applyFill="1" applyAlignment="1" applyProtection="1">
      <alignment vertical="center"/>
    </xf>
    <xf numFmtId="0" fontId="5" fillId="3" borderId="0" xfId="0" applyFont="1" applyFill="1" applyAlignment="1" applyProtection="1">
      <alignment vertical="center"/>
    </xf>
    <xf numFmtId="0" fontId="4" fillId="3" borderId="0"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5" fillId="2" borderId="0" xfId="0" applyFont="1" applyFill="1" applyAlignment="1" applyProtection="1">
      <alignment vertical="center"/>
    </xf>
    <xf numFmtId="0" fontId="6" fillId="3" borderId="0" xfId="1" applyFont="1" applyFill="1" applyBorder="1" applyAlignment="1" applyProtection="1">
      <alignment vertical="center" wrapText="1"/>
    </xf>
    <xf numFmtId="0" fontId="6" fillId="0" borderId="0" xfId="1" applyFont="1" applyFill="1" applyBorder="1" applyAlignment="1" applyProtection="1">
      <alignment vertical="center" wrapText="1"/>
    </xf>
    <xf numFmtId="0" fontId="5" fillId="0" borderId="0" xfId="0" applyFont="1" applyFill="1" applyAlignment="1"/>
    <xf numFmtId="2" fontId="5" fillId="0" borderId="0" xfId="0" applyNumberFormat="1" applyFont="1" applyFill="1" applyBorder="1" applyAlignment="1" applyProtection="1">
      <alignment horizontal="left" vertical="center"/>
      <protection locked="0"/>
    </xf>
    <xf numFmtId="2" fontId="5" fillId="0" borderId="0" xfId="0" applyNumberFormat="1" applyFont="1" applyFill="1" applyBorder="1" applyAlignment="1">
      <alignment horizontal="center" vertical="center"/>
    </xf>
    <xf numFmtId="2" fontId="5" fillId="3"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2" fontId="5" fillId="3" borderId="0" xfId="0" applyNumberFormat="1" applyFont="1" applyFill="1" applyBorder="1" applyAlignment="1">
      <alignment horizontal="center" vertical="center" wrapText="1"/>
    </xf>
    <xf numFmtId="2" fontId="5" fillId="0" borderId="0" xfId="0" applyNumberFormat="1" applyFont="1" applyBorder="1" applyAlignment="1">
      <alignment horizontal="center" vertical="center"/>
    </xf>
    <xf numFmtId="2" fontId="5" fillId="3" borderId="0" xfId="0" applyNumberFormat="1" applyFont="1" applyFill="1" applyAlignment="1">
      <alignment horizontal="center" vertical="center"/>
    </xf>
    <xf numFmtId="0" fontId="5" fillId="2" borderId="0" xfId="0" applyFont="1" applyFill="1" applyBorder="1" applyAlignment="1">
      <alignment horizontal="center" vertical="center"/>
    </xf>
    <xf numFmtId="1" fontId="5" fillId="2" borderId="0" xfId="0" applyNumberFormat="1" applyFont="1" applyFill="1" applyBorder="1" applyAlignment="1">
      <alignment vertical="top"/>
    </xf>
    <xf numFmtId="0" fontId="5" fillId="2" borderId="0" xfId="0" applyFont="1" applyFill="1" applyBorder="1" applyAlignment="1">
      <alignment horizontal="left" vertical="center"/>
    </xf>
    <xf numFmtId="10" fontId="5" fillId="2" borderId="0" xfId="0" applyNumberFormat="1" applyFont="1" applyFill="1" applyBorder="1" applyAlignment="1">
      <alignment horizontal="left" vertical="center"/>
    </xf>
    <xf numFmtId="2" fontId="5" fillId="2" borderId="0" xfId="0" applyNumberFormat="1" applyFont="1" applyFill="1" applyBorder="1"/>
    <xf numFmtId="0" fontId="5" fillId="0" borderId="0" xfId="0" applyFont="1" applyFill="1" applyBorder="1" applyAlignment="1">
      <alignment horizontal="right"/>
    </xf>
    <xf numFmtId="2" fontId="5" fillId="0" borderId="0" xfId="0" applyNumberFormat="1" applyFont="1" applyBorder="1" applyAlignment="1">
      <alignment horizontal="right" vertical="center"/>
    </xf>
    <xf numFmtId="164" fontId="5" fillId="0" borderId="0" xfId="0" applyNumberFormat="1" applyFont="1" applyAlignment="1">
      <alignment horizontal="right" vertical="center"/>
    </xf>
    <xf numFmtId="0" fontId="3" fillId="2" borderId="0" xfId="0" applyFont="1" applyFill="1" applyAlignment="1">
      <alignment horizontal="left" vertical="center" wrapText="1"/>
    </xf>
    <xf numFmtId="0" fontId="5" fillId="3" borderId="0" xfId="0" applyFont="1" applyFill="1" applyAlignment="1">
      <alignment horizontal="left" vertical="center" wrapText="1"/>
    </xf>
    <xf numFmtId="2" fontId="5" fillId="3" borderId="0" xfId="0" applyNumberFormat="1" applyFont="1" applyFill="1" applyBorder="1" applyAlignment="1" applyProtection="1">
      <alignment horizontal="left" vertical="center"/>
      <protection locked="0"/>
    </xf>
    <xf numFmtId="164" fontId="5" fillId="0" borderId="0" xfId="0" applyNumberFormat="1" applyFont="1" applyFill="1" applyBorder="1" applyAlignment="1" applyProtection="1">
      <alignment horizontal="left" vertical="center"/>
      <protection locked="0"/>
    </xf>
    <xf numFmtId="2" fontId="5" fillId="0" borderId="0" xfId="0" applyNumberFormat="1" applyFont="1" applyFill="1" applyAlignment="1" applyProtection="1">
      <alignment horizontal="left" vertical="center"/>
      <protection locked="0"/>
    </xf>
    <xf numFmtId="2" fontId="5" fillId="3" borderId="0" xfId="0" applyNumberFormat="1" applyFont="1" applyFill="1" applyAlignment="1" applyProtection="1">
      <alignment horizontal="left" vertical="center"/>
      <protection locked="0"/>
    </xf>
    <xf numFmtId="2" fontId="5" fillId="2" borderId="0" xfId="0" applyNumberFormat="1" applyFont="1" applyFill="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0" borderId="0" xfId="0" applyFont="1" applyFill="1" applyAlignment="1" applyProtection="1">
      <alignment horizontal="left" vertical="center"/>
      <protection locked="0"/>
    </xf>
    <xf numFmtId="2" fontId="6" fillId="0" borderId="0" xfId="0" applyNumberFormat="1" applyFont="1" applyFill="1" applyAlignment="1" applyProtection="1">
      <alignment horizontal="left" vertical="center"/>
      <protection locked="0"/>
    </xf>
    <xf numFmtId="0" fontId="3" fillId="2" borderId="0" xfId="0" applyFont="1" applyFill="1" applyAlignment="1" applyProtection="1">
      <alignment horizontal="left" vertical="center"/>
    </xf>
    <xf numFmtId="0" fontId="5" fillId="3" borderId="0" xfId="0"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xf>
    <xf numFmtId="0" fontId="0" fillId="0" borderId="0" xfId="0" applyAlignment="1">
      <alignment horizontal="left"/>
    </xf>
    <xf numFmtId="0" fontId="3" fillId="3" borderId="4" xfId="0" applyFont="1" applyFill="1" applyBorder="1" applyAlignment="1">
      <alignment horizontal="center" vertical="center"/>
    </xf>
    <xf numFmtId="0" fontId="5" fillId="6" borderId="10" xfId="0" applyFont="1" applyFill="1" applyBorder="1" applyAlignment="1">
      <alignment horizontal="left" vertical="center" wrapText="1"/>
    </xf>
    <xf numFmtId="0" fontId="5" fillId="8" borderId="10" xfId="0" applyFont="1" applyFill="1" applyBorder="1" applyAlignment="1">
      <alignment horizontal="left" vertical="center" wrapText="1"/>
    </xf>
    <xf numFmtId="0" fontId="5" fillId="9" borderId="10"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3" fillId="3" borderId="0" xfId="0" applyFont="1" applyFill="1" applyBorder="1" applyAlignment="1">
      <alignment horizontal="center" vertical="center" wrapText="1"/>
    </xf>
    <xf numFmtId="0" fontId="5" fillId="11" borderId="0" xfId="0" applyFont="1" applyFill="1" applyProtection="1"/>
    <xf numFmtId="0" fontId="4" fillId="11" borderId="0" xfId="1" applyFont="1" applyFill="1" applyBorder="1" applyAlignment="1" applyProtection="1">
      <alignment vertical="center" wrapText="1"/>
    </xf>
    <xf numFmtId="0" fontId="4" fillId="11" borderId="0" xfId="1" applyFont="1" applyFill="1" applyBorder="1" applyAlignment="1" applyProtection="1">
      <alignment horizontal="left" vertical="top" wrapText="1"/>
    </xf>
    <xf numFmtId="1" fontId="5" fillId="11" borderId="0" xfId="0" applyNumberFormat="1" applyFont="1" applyFill="1" applyAlignment="1" applyProtection="1">
      <alignment horizontal="center" vertical="center"/>
    </xf>
    <xf numFmtId="2" fontId="5" fillId="11" borderId="0" xfId="0" applyNumberFormat="1" applyFont="1" applyFill="1" applyAlignment="1" applyProtection="1">
      <alignment horizontal="left" vertical="center"/>
      <protection locked="0"/>
    </xf>
    <xf numFmtId="2" fontId="5" fillId="11" borderId="0" xfId="0" applyNumberFormat="1" applyFont="1" applyFill="1" applyAlignment="1" applyProtection="1">
      <alignment horizontal="center"/>
      <protection locked="0"/>
    </xf>
    <xf numFmtId="165" fontId="5" fillId="11" borderId="0" xfId="0" applyNumberFormat="1" applyFont="1" applyFill="1" applyAlignment="1" applyProtection="1">
      <alignment horizontal="center"/>
      <protection locked="0"/>
    </xf>
    <xf numFmtId="2" fontId="5" fillId="11" borderId="0" xfId="0" applyNumberFormat="1" applyFont="1" applyFill="1" applyAlignment="1">
      <alignment horizontal="right"/>
    </xf>
    <xf numFmtId="2" fontId="5" fillId="11" borderId="0" xfId="0" applyNumberFormat="1" applyFont="1" applyFill="1"/>
    <xf numFmtId="0" fontId="5" fillId="11" borderId="0" xfId="0" applyFont="1" applyFill="1"/>
    <xf numFmtId="0" fontId="3" fillId="11" borderId="0" xfId="0" applyFont="1" applyFill="1" applyAlignment="1" applyProtection="1">
      <alignment horizontal="center" vertical="center" wrapText="1"/>
    </xf>
    <xf numFmtId="0" fontId="3" fillId="11" borderId="0" xfId="0" applyFont="1" applyFill="1" applyAlignment="1" applyProtection="1">
      <alignment horizontal="center" vertical="center"/>
    </xf>
    <xf numFmtId="1" fontId="3" fillId="11" borderId="0" xfId="0" applyNumberFormat="1" applyFont="1" applyFill="1" applyAlignment="1" applyProtection="1">
      <alignment horizontal="center" vertical="center" wrapText="1"/>
    </xf>
    <xf numFmtId="0" fontId="3" fillId="11" borderId="0" xfId="0" applyFont="1" applyFill="1" applyAlignment="1">
      <alignment horizontal="center" vertical="center" wrapText="1"/>
    </xf>
    <xf numFmtId="10" fontId="3" fillId="11" borderId="0" xfId="0" applyNumberFormat="1" applyFont="1" applyFill="1" applyAlignment="1">
      <alignment horizontal="center" vertical="center" wrapText="1"/>
    </xf>
    <xf numFmtId="0" fontId="0" fillId="11" borderId="0" xfId="0" applyFill="1"/>
    <xf numFmtId="0" fontId="12" fillId="0" borderId="0" xfId="0" applyFont="1"/>
    <xf numFmtId="0" fontId="19" fillId="0" borderId="0" xfId="0" applyFont="1" applyFill="1" applyAlignment="1">
      <alignment horizontal="center" vertical="center"/>
    </xf>
    <xf numFmtId="0" fontId="19" fillId="0" borderId="0" xfId="0" applyFont="1"/>
    <xf numFmtId="0" fontId="5" fillId="0" borderId="0" xfId="0" applyFont="1" applyAlignment="1">
      <alignment horizontal="left" vertical="center"/>
    </xf>
    <xf numFmtId="0" fontId="19" fillId="3" borderId="12" xfId="0" applyFont="1" applyFill="1" applyBorder="1" applyAlignment="1">
      <alignment horizontal="left" vertical="center"/>
    </xf>
    <xf numFmtId="0" fontId="5" fillId="3" borderId="11" xfId="0" applyFont="1" applyFill="1" applyBorder="1" applyAlignment="1">
      <alignment horizontal="left" vertical="center" wrapText="1"/>
    </xf>
    <xf numFmtId="0" fontId="5" fillId="0" borderId="0" xfId="0" applyFont="1" applyBorder="1" applyAlignment="1">
      <alignment horizontal="left" vertical="center"/>
    </xf>
    <xf numFmtId="0" fontId="1" fillId="3" borderId="0" xfId="0" applyFont="1" applyFill="1" applyAlignment="1">
      <alignment horizontal="left" vertical="center"/>
    </xf>
    <xf numFmtId="0" fontId="12" fillId="3" borderId="0" xfId="0" applyFont="1" applyFill="1"/>
    <xf numFmtId="0" fontId="5" fillId="11" borderId="0" xfId="0" applyFont="1" applyFill="1" applyAlignment="1">
      <alignment horizontal="center"/>
    </xf>
    <xf numFmtId="2" fontId="5" fillId="11" borderId="0" xfId="0" applyNumberFormat="1" applyFont="1" applyFill="1" applyBorder="1" applyAlignment="1" applyProtection="1">
      <alignment vertical="center"/>
      <protection locked="0"/>
    </xf>
    <xf numFmtId="0" fontId="5" fillId="0" borderId="0" xfId="0" applyFont="1" applyAlignment="1">
      <alignment horizontal="right"/>
    </xf>
    <xf numFmtId="0" fontId="20" fillId="3" borderId="0" xfId="0" applyFont="1" applyFill="1"/>
    <xf numFmtId="2" fontId="5" fillId="0" borderId="0" xfId="0" applyNumberFormat="1" applyFont="1" applyFill="1" applyAlignment="1">
      <alignment horizontal="center" vertical="center"/>
    </xf>
    <xf numFmtId="2" fontId="5" fillId="0" borderId="0" xfId="0" applyNumberFormat="1" applyFont="1" applyAlignment="1">
      <alignment horizontal="center"/>
    </xf>
    <xf numFmtId="1" fontId="5" fillId="3" borderId="0" xfId="0" applyNumberFormat="1" applyFont="1" applyFill="1" applyBorder="1" applyAlignment="1" applyProtection="1">
      <alignment horizontal="center" vertical="center"/>
    </xf>
    <xf numFmtId="2" fontId="5" fillId="3" borderId="0" xfId="0" applyNumberFormat="1" applyFont="1" applyFill="1" applyBorder="1" applyAlignment="1" applyProtection="1">
      <alignment vertical="center"/>
      <protection locked="0"/>
    </xf>
    <xf numFmtId="164" fontId="5" fillId="3" borderId="0" xfId="0" applyNumberFormat="1" applyFont="1" applyFill="1" applyBorder="1" applyAlignment="1" applyProtection="1">
      <alignment horizontal="right" vertical="center"/>
      <protection locked="0"/>
    </xf>
    <xf numFmtId="164" fontId="5" fillId="3" borderId="0" xfId="0" applyNumberFormat="1" applyFont="1" applyFill="1" applyBorder="1" applyAlignment="1" applyProtection="1">
      <alignment horizontal="center" vertical="center"/>
      <protection locked="0"/>
    </xf>
    <xf numFmtId="2" fontId="7" fillId="3" borderId="0" xfId="0" applyNumberFormat="1" applyFont="1" applyFill="1" applyBorder="1" applyAlignment="1">
      <alignment horizontal="right" vertical="center"/>
    </xf>
    <xf numFmtId="4" fontId="5" fillId="3" borderId="0" xfId="0" applyNumberFormat="1" applyFont="1" applyFill="1" applyBorder="1"/>
    <xf numFmtId="2" fontId="0" fillId="0" borderId="0" xfId="0" applyNumberFormat="1"/>
    <xf numFmtId="0" fontId="6" fillId="3" borderId="0" xfId="0" applyFont="1" applyFill="1" applyBorder="1" applyAlignment="1" applyProtection="1">
      <alignment horizontal="left" vertical="center"/>
    </xf>
    <xf numFmtId="1" fontId="6" fillId="3" borderId="0" xfId="0" applyNumberFormat="1" applyFont="1" applyFill="1" applyBorder="1" applyAlignment="1" applyProtection="1">
      <alignment horizontal="center" vertical="center"/>
    </xf>
    <xf numFmtId="164" fontId="6" fillId="3" borderId="0" xfId="0" applyNumberFormat="1" applyFont="1" applyFill="1" applyBorder="1" applyAlignment="1" applyProtection="1">
      <alignment horizontal="right" vertical="center"/>
      <protection locked="0"/>
    </xf>
    <xf numFmtId="164" fontId="6" fillId="3" borderId="0" xfId="0" applyNumberFormat="1" applyFont="1" applyFill="1" applyBorder="1" applyAlignment="1" applyProtection="1">
      <alignment horizontal="center" vertical="center"/>
      <protection locked="0"/>
    </xf>
    <xf numFmtId="2" fontId="6" fillId="3" borderId="0" xfId="0" applyNumberFormat="1" applyFont="1" applyFill="1" applyBorder="1" applyAlignment="1" applyProtection="1">
      <alignment horizontal="right" vertical="center"/>
      <protection locked="0"/>
    </xf>
    <xf numFmtId="2" fontId="6" fillId="3" borderId="0" xfId="0" applyNumberFormat="1" applyFont="1" applyFill="1" applyBorder="1" applyAlignment="1">
      <alignment horizontal="right" vertical="center"/>
    </xf>
    <xf numFmtId="1" fontId="6" fillId="3" borderId="0" xfId="0" applyNumberFormat="1" applyFont="1" applyFill="1" applyBorder="1" applyAlignment="1" applyProtection="1">
      <alignment horizontal="left" vertical="center"/>
    </xf>
    <xf numFmtId="0" fontId="3" fillId="2" borderId="0" xfId="0" applyNumberFormat="1" applyFont="1" applyFill="1" applyAlignment="1">
      <alignment horizontal="center" vertical="center" wrapText="1"/>
    </xf>
    <xf numFmtId="0" fontId="5" fillId="11" borderId="0" xfId="0" applyNumberFormat="1" applyFont="1" applyFill="1" applyProtection="1">
      <protection locked="0"/>
    </xf>
    <xf numFmtId="0" fontId="5" fillId="2" borderId="0" xfId="0" applyNumberFormat="1" applyFont="1" applyFill="1" applyProtection="1">
      <protection locked="0"/>
    </xf>
    <xf numFmtId="0" fontId="5" fillId="0" borderId="0" xfId="0" applyFont="1" applyAlignment="1">
      <alignment horizontal="left" vertical="center"/>
    </xf>
    <xf numFmtId="0" fontId="21"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5" fillId="0" borderId="0" xfId="0" applyFont="1" applyBorder="1" applyAlignment="1">
      <alignment horizontal="left" vertical="center" wrapText="1"/>
    </xf>
    <xf numFmtId="0" fontId="12" fillId="0" borderId="0" xfId="0" applyFont="1" applyBorder="1" applyAlignment="1">
      <alignment horizontal="left" vertical="center"/>
    </xf>
    <xf numFmtId="0" fontId="5" fillId="0" borderId="8"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5" fillId="0" borderId="0" xfId="0" applyFont="1" applyAlignment="1">
      <alignment horizontal="left" vertical="center"/>
    </xf>
    <xf numFmtId="0" fontId="19" fillId="3" borderId="12" xfId="0" applyFont="1" applyFill="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5" fillId="0" borderId="5" xfId="0" applyFont="1" applyBorder="1" applyAlignment="1">
      <alignment horizontal="left" vertical="center" wrapText="1"/>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19" fillId="3" borderId="11" xfId="0" applyFont="1" applyFill="1" applyBorder="1" applyAlignment="1">
      <alignment horizontal="left" vertical="center"/>
    </xf>
    <xf numFmtId="0" fontId="5"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3" fillId="0" borderId="0" xfId="0" applyFont="1" applyBorder="1" applyAlignment="1">
      <alignment horizontal="center" vertical="center" wrapText="1"/>
    </xf>
    <xf numFmtId="0" fontId="18" fillId="0" borderId="0" xfId="0" applyFont="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16" fillId="3" borderId="12" xfId="0" applyFont="1" applyFill="1" applyBorder="1" applyAlignment="1">
      <alignment horizontal="left" vertical="center"/>
    </xf>
    <xf numFmtId="0" fontId="16" fillId="3" borderId="13" xfId="0" applyFont="1" applyFill="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Q52"/>
  <sheetViews>
    <sheetView tabSelected="1" workbookViewId="0">
      <selection activeCell="C9" sqref="C9:P9"/>
    </sheetView>
  </sheetViews>
  <sheetFormatPr defaultColWidth="0" defaultRowHeight="15.75" zeroHeight="1" x14ac:dyDescent="0.2"/>
  <cols>
    <col min="1" max="1" width="12" style="4" customWidth="1"/>
    <col min="2" max="2" width="16" style="4" customWidth="1"/>
    <col min="3" max="10" width="9.140625" style="4" customWidth="1"/>
    <col min="11" max="11" width="14.5703125" style="4" customWidth="1"/>
    <col min="12" max="12" width="18.5703125" style="4" customWidth="1"/>
    <col min="13" max="16" width="9.140625" style="4" customWidth="1"/>
    <col min="17" max="17" width="0" style="4" hidden="1" customWidth="1"/>
    <col min="18" max="16384" width="9.140625" style="4" hidden="1"/>
  </cols>
  <sheetData>
    <row r="1" spans="1:16" ht="26.25" x14ac:dyDescent="0.2">
      <c r="A1" s="299" t="s">
        <v>440</v>
      </c>
      <c r="B1" s="300"/>
      <c r="C1" s="300"/>
      <c r="D1" s="300"/>
      <c r="E1" s="300"/>
      <c r="F1" s="300"/>
      <c r="G1" s="300"/>
      <c r="H1" s="300"/>
      <c r="I1" s="300"/>
      <c r="J1" s="300"/>
      <c r="K1" s="300"/>
      <c r="L1" s="300"/>
      <c r="M1" s="301"/>
      <c r="N1" s="301"/>
      <c r="O1" s="301"/>
      <c r="P1" s="302"/>
    </row>
    <row r="2" spans="1:16" ht="61.5" customHeight="1" x14ac:dyDescent="0.2">
      <c r="A2" s="303" t="s">
        <v>436</v>
      </c>
      <c r="B2" s="304"/>
      <c r="C2" s="304"/>
      <c r="D2" s="304"/>
      <c r="E2" s="304"/>
      <c r="F2" s="304"/>
      <c r="G2" s="304"/>
      <c r="H2" s="304"/>
      <c r="I2" s="304"/>
      <c r="J2" s="304"/>
      <c r="K2" s="304"/>
      <c r="L2" s="304"/>
      <c r="M2" s="304"/>
      <c r="N2" s="304"/>
      <c r="O2" s="304"/>
      <c r="P2" s="304"/>
    </row>
    <row r="3" spans="1:16" ht="21" thickBot="1" x14ac:dyDescent="0.25">
      <c r="A3" s="319" t="s">
        <v>0</v>
      </c>
      <c r="B3" s="320"/>
      <c r="C3" s="320"/>
      <c r="D3" s="320"/>
      <c r="E3" s="320"/>
      <c r="F3" s="320"/>
      <c r="G3" s="320"/>
      <c r="H3" s="320"/>
      <c r="I3" s="320"/>
      <c r="J3" s="320"/>
      <c r="K3" s="320"/>
      <c r="L3" s="320"/>
      <c r="M3" s="320"/>
      <c r="N3" s="320"/>
      <c r="O3" s="320"/>
      <c r="P3" s="320"/>
    </row>
    <row r="4" spans="1:16" ht="19.5" thickBot="1" x14ac:dyDescent="0.25">
      <c r="A4" s="271"/>
      <c r="B4" s="270" t="s">
        <v>1</v>
      </c>
      <c r="C4" s="309" t="s">
        <v>2</v>
      </c>
      <c r="D4" s="323"/>
      <c r="E4" s="323"/>
      <c r="F4" s="323"/>
      <c r="G4" s="323"/>
      <c r="H4" s="323"/>
      <c r="I4" s="323"/>
      <c r="J4" s="323"/>
      <c r="K4" s="323"/>
      <c r="L4" s="323"/>
      <c r="M4" s="323"/>
      <c r="N4" s="323"/>
      <c r="O4" s="323"/>
      <c r="P4" s="324"/>
    </row>
    <row r="5" spans="1:16" ht="16.5" thickBot="1" x14ac:dyDescent="0.25">
      <c r="A5" s="243"/>
      <c r="B5" s="272" t="s">
        <v>3</v>
      </c>
      <c r="C5" s="325" t="s">
        <v>4</v>
      </c>
      <c r="D5" s="308"/>
      <c r="E5" s="308"/>
      <c r="F5" s="308"/>
      <c r="G5" s="308"/>
      <c r="H5" s="308"/>
      <c r="I5" s="308"/>
      <c r="J5" s="308"/>
      <c r="K5" s="308"/>
      <c r="L5" s="308"/>
      <c r="M5" s="308"/>
      <c r="N5" s="308"/>
      <c r="O5" s="308"/>
      <c r="P5" s="308"/>
    </row>
    <row r="6" spans="1:16" ht="32.25" customHeight="1" thickBot="1" x14ac:dyDescent="0.25">
      <c r="A6" s="244"/>
      <c r="B6" s="272" t="s">
        <v>5</v>
      </c>
      <c r="C6" s="303" t="s">
        <v>6</v>
      </c>
      <c r="D6" s="308"/>
      <c r="E6" s="308"/>
      <c r="F6" s="308"/>
      <c r="G6" s="308"/>
      <c r="H6" s="308"/>
      <c r="I6" s="308"/>
      <c r="J6" s="308"/>
      <c r="K6" s="308"/>
      <c r="L6" s="308"/>
      <c r="M6" s="308"/>
      <c r="N6" s="308"/>
      <c r="O6" s="308"/>
      <c r="P6" s="308"/>
    </row>
    <row r="7" spans="1:16" ht="33.75" customHeight="1" thickBot="1" x14ac:dyDescent="0.25">
      <c r="A7" s="245"/>
      <c r="B7" s="272" t="s">
        <v>7</v>
      </c>
      <c r="C7" s="303" t="s">
        <v>8</v>
      </c>
      <c r="D7" s="308"/>
      <c r="E7" s="308"/>
      <c r="F7" s="308"/>
      <c r="G7" s="308"/>
      <c r="H7" s="308"/>
      <c r="I7" s="308"/>
      <c r="J7" s="308"/>
      <c r="K7" s="308"/>
      <c r="L7" s="308"/>
      <c r="M7" s="308"/>
      <c r="N7" s="308"/>
      <c r="O7" s="308"/>
      <c r="P7" s="308"/>
    </row>
    <row r="8" spans="1:16" ht="31.5" customHeight="1" thickBot="1" x14ac:dyDescent="0.25">
      <c r="A8" s="246"/>
      <c r="B8" s="272" t="s">
        <v>9</v>
      </c>
      <c r="C8" s="303" t="s">
        <v>10</v>
      </c>
      <c r="D8" s="326"/>
      <c r="E8" s="326"/>
      <c r="F8" s="326"/>
      <c r="G8" s="326"/>
      <c r="H8" s="326"/>
      <c r="I8" s="326"/>
      <c r="J8" s="326"/>
      <c r="K8" s="326"/>
      <c r="L8" s="326"/>
      <c r="M8" s="326"/>
      <c r="N8" s="326"/>
      <c r="O8" s="326"/>
      <c r="P8" s="326"/>
    </row>
    <row r="9" spans="1:16" ht="34.5" customHeight="1" thickBot="1" x14ac:dyDescent="0.25">
      <c r="A9" s="247"/>
      <c r="B9" s="272" t="s">
        <v>11</v>
      </c>
      <c r="C9" s="303" t="s">
        <v>12</v>
      </c>
      <c r="D9" s="326"/>
      <c r="E9" s="326"/>
      <c r="F9" s="326"/>
      <c r="G9" s="326"/>
      <c r="H9" s="326"/>
      <c r="I9" s="326"/>
      <c r="J9" s="326"/>
      <c r="K9" s="326"/>
      <c r="L9" s="326"/>
      <c r="M9" s="326"/>
      <c r="N9" s="326"/>
      <c r="O9" s="326"/>
      <c r="P9" s="326"/>
    </row>
    <row r="10" spans="1:16" ht="49.5" customHeight="1" thickBot="1" x14ac:dyDescent="0.25">
      <c r="A10" s="248"/>
      <c r="B10" s="272" t="s">
        <v>13</v>
      </c>
      <c r="C10" s="303" t="s">
        <v>14</v>
      </c>
      <c r="D10" s="326"/>
      <c r="E10" s="326"/>
      <c r="F10" s="326"/>
      <c r="G10" s="326"/>
      <c r="H10" s="326"/>
      <c r="I10" s="326"/>
      <c r="J10" s="326"/>
      <c r="K10" s="326"/>
      <c r="L10" s="326"/>
      <c r="M10" s="326"/>
      <c r="N10" s="326"/>
      <c r="O10" s="326"/>
      <c r="P10" s="326"/>
    </row>
    <row r="11" spans="1:16" ht="19.5" thickBot="1" x14ac:dyDescent="0.25">
      <c r="A11" s="315" t="s">
        <v>15</v>
      </c>
      <c r="B11" s="309"/>
      <c r="C11" s="309"/>
      <c r="D11" s="309"/>
      <c r="E11" s="309"/>
      <c r="F11" s="309"/>
      <c r="G11" s="309"/>
      <c r="H11" s="309"/>
      <c r="I11" s="309"/>
      <c r="J11" s="309"/>
      <c r="K11" s="309" t="s">
        <v>16</v>
      </c>
      <c r="L11" s="310"/>
      <c r="M11" s="310"/>
      <c r="N11" s="310"/>
      <c r="O11" s="310"/>
      <c r="P11" s="311"/>
    </row>
    <row r="12" spans="1:16" ht="120" customHeight="1" x14ac:dyDescent="0.2">
      <c r="A12" s="242" t="s">
        <v>17</v>
      </c>
      <c r="B12" s="312" t="s">
        <v>18</v>
      </c>
      <c r="C12" s="312"/>
      <c r="D12" s="312"/>
      <c r="E12" s="312"/>
      <c r="F12" s="312"/>
      <c r="G12" s="312"/>
      <c r="H12" s="312"/>
      <c r="I12" s="312"/>
      <c r="J12" s="312"/>
      <c r="K12" s="312" t="s">
        <v>430</v>
      </c>
      <c r="L12" s="313"/>
      <c r="M12" s="313"/>
      <c r="N12" s="313"/>
      <c r="O12" s="313"/>
      <c r="P12" s="314"/>
    </row>
    <row r="13" spans="1:16" ht="117" customHeight="1" x14ac:dyDescent="0.2">
      <c r="A13" s="107" t="s">
        <v>19</v>
      </c>
      <c r="B13" s="305" t="s">
        <v>20</v>
      </c>
      <c r="C13" s="305"/>
      <c r="D13" s="305"/>
      <c r="E13" s="305"/>
      <c r="F13" s="305"/>
      <c r="G13" s="305"/>
      <c r="H13" s="305"/>
      <c r="I13" s="305"/>
      <c r="J13" s="305"/>
      <c r="K13" s="305" t="s">
        <v>431</v>
      </c>
      <c r="L13" s="306"/>
      <c r="M13" s="306"/>
      <c r="N13" s="306"/>
      <c r="O13" s="306"/>
      <c r="P13" s="307"/>
    </row>
    <row r="14" spans="1:16" ht="150" customHeight="1" x14ac:dyDescent="0.2">
      <c r="A14" s="107" t="s">
        <v>21</v>
      </c>
      <c r="B14" s="305" t="s">
        <v>22</v>
      </c>
      <c r="C14" s="305"/>
      <c r="D14" s="305"/>
      <c r="E14" s="305"/>
      <c r="F14" s="305"/>
      <c r="G14" s="305"/>
      <c r="H14" s="305"/>
      <c r="I14" s="305"/>
      <c r="J14" s="305"/>
      <c r="K14" s="305" t="s">
        <v>432</v>
      </c>
      <c r="L14" s="306"/>
      <c r="M14" s="306"/>
      <c r="N14" s="306"/>
      <c r="O14" s="306"/>
      <c r="P14" s="307"/>
    </row>
    <row r="15" spans="1:16" ht="117.75" customHeight="1" x14ac:dyDescent="0.2">
      <c r="A15" s="107" t="s">
        <v>23</v>
      </c>
      <c r="B15" s="305" t="s">
        <v>24</v>
      </c>
      <c r="C15" s="305"/>
      <c r="D15" s="305"/>
      <c r="E15" s="305"/>
      <c r="F15" s="305"/>
      <c r="G15" s="305"/>
      <c r="H15" s="305"/>
      <c r="I15" s="305"/>
      <c r="J15" s="305"/>
      <c r="K15" s="305" t="s">
        <v>433</v>
      </c>
      <c r="L15" s="306"/>
      <c r="M15" s="306"/>
      <c r="N15" s="306"/>
      <c r="O15" s="306"/>
      <c r="P15" s="307"/>
    </row>
    <row r="16" spans="1:16" ht="229.5" customHeight="1" x14ac:dyDescent="0.2">
      <c r="A16" s="107" t="s">
        <v>25</v>
      </c>
      <c r="B16" s="305" t="s">
        <v>26</v>
      </c>
      <c r="C16" s="305"/>
      <c r="D16" s="305"/>
      <c r="E16" s="305"/>
      <c r="F16" s="305"/>
      <c r="G16" s="305"/>
      <c r="H16" s="305"/>
      <c r="I16" s="305"/>
      <c r="J16" s="305"/>
      <c r="K16" s="305" t="s">
        <v>434</v>
      </c>
      <c r="L16" s="306"/>
      <c r="M16" s="306"/>
      <c r="N16" s="306"/>
      <c r="O16" s="306"/>
      <c r="P16" s="307"/>
    </row>
    <row r="17" spans="1:16" ht="95.25" customHeight="1" thickBot="1" x14ac:dyDescent="0.25">
      <c r="A17" s="249" t="s">
        <v>27</v>
      </c>
      <c r="B17" s="321" t="s">
        <v>435</v>
      </c>
      <c r="C17" s="322"/>
      <c r="D17" s="322"/>
      <c r="E17" s="322"/>
      <c r="F17" s="322"/>
      <c r="G17" s="322"/>
      <c r="H17" s="322"/>
      <c r="I17" s="322"/>
      <c r="J17" s="322"/>
      <c r="K17" s="321" t="s">
        <v>28</v>
      </c>
      <c r="L17" s="322"/>
      <c r="M17" s="322"/>
      <c r="N17" s="322"/>
      <c r="O17" s="322"/>
      <c r="P17" s="322"/>
    </row>
    <row r="18" spans="1:16" ht="177" customHeight="1" thickBot="1" x14ac:dyDescent="0.25">
      <c r="A18" s="316" t="s">
        <v>29</v>
      </c>
      <c r="B18" s="317"/>
      <c r="C18" s="317"/>
      <c r="D18" s="317"/>
      <c r="E18" s="317"/>
      <c r="F18" s="317"/>
      <c r="G18" s="317"/>
      <c r="H18" s="317"/>
      <c r="I18" s="317"/>
      <c r="J18" s="317"/>
      <c r="K18" s="317"/>
      <c r="L18" s="317"/>
      <c r="M18" s="317"/>
      <c r="N18" s="317"/>
      <c r="O18" s="317"/>
      <c r="P18" s="318"/>
    </row>
    <row r="19" spans="1:16" hidden="1" x14ac:dyDescent="0.2">
      <c r="A19" s="269"/>
      <c r="B19" s="269"/>
      <c r="C19" s="269"/>
      <c r="D19" s="269"/>
      <c r="E19" s="269"/>
      <c r="F19" s="269"/>
      <c r="G19" s="269"/>
      <c r="H19" s="269"/>
      <c r="I19" s="269"/>
      <c r="J19" s="269"/>
      <c r="K19" s="269"/>
      <c r="L19" s="269"/>
      <c r="M19" s="269"/>
      <c r="N19" s="269"/>
      <c r="O19" s="269"/>
      <c r="P19" s="269"/>
    </row>
    <row r="20" spans="1:16" hidden="1" x14ac:dyDescent="0.2">
      <c r="A20" s="269"/>
      <c r="B20" s="269"/>
      <c r="C20" s="269"/>
      <c r="D20" s="269"/>
      <c r="E20" s="269"/>
      <c r="F20" s="269"/>
      <c r="G20" s="269"/>
      <c r="H20" s="269"/>
      <c r="I20" s="269"/>
      <c r="J20" s="269"/>
      <c r="K20" s="269"/>
      <c r="L20" s="269"/>
      <c r="M20" s="269"/>
      <c r="N20" s="269"/>
      <c r="O20" s="269"/>
      <c r="P20" s="269"/>
    </row>
    <row r="21" spans="1:16" hidden="1" x14ac:dyDescent="0.2">
      <c r="A21" s="269"/>
      <c r="B21" s="269"/>
      <c r="C21" s="269"/>
      <c r="D21" s="269"/>
      <c r="E21" s="269"/>
      <c r="F21" s="269"/>
      <c r="G21" s="269"/>
      <c r="H21" s="269"/>
      <c r="I21" s="269"/>
      <c r="J21" s="269"/>
      <c r="K21" s="269"/>
      <c r="L21" s="269"/>
      <c r="M21" s="269"/>
      <c r="N21" s="269"/>
      <c r="O21" s="269"/>
      <c r="P21" s="269"/>
    </row>
    <row r="22" spans="1:16" hidden="1" x14ac:dyDescent="0.2">
      <c r="A22" s="269"/>
      <c r="B22" s="269"/>
      <c r="C22" s="269"/>
      <c r="D22" s="269"/>
      <c r="E22" s="269"/>
      <c r="F22" s="269"/>
      <c r="G22" s="269"/>
      <c r="H22" s="269"/>
      <c r="I22" s="269"/>
      <c r="J22" s="269"/>
      <c r="K22" s="269"/>
      <c r="L22" s="269"/>
      <c r="M22" s="269"/>
      <c r="N22" s="269"/>
      <c r="O22" s="269"/>
      <c r="P22" s="269"/>
    </row>
    <row r="23" spans="1:16" hidden="1" x14ac:dyDescent="0.2">
      <c r="A23" s="269"/>
      <c r="B23" s="269"/>
      <c r="C23" s="269"/>
      <c r="D23" s="269"/>
      <c r="E23" s="269"/>
      <c r="F23" s="269"/>
      <c r="G23" s="269"/>
      <c r="H23" s="269"/>
      <c r="I23" s="269"/>
      <c r="J23" s="269"/>
      <c r="K23" s="269"/>
      <c r="L23" s="269"/>
      <c r="M23" s="269"/>
      <c r="N23" s="269"/>
      <c r="O23" s="269"/>
      <c r="P23" s="269"/>
    </row>
    <row r="24" spans="1:16" hidden="1" x14ac:dyDescent="0.2">
      <c r="A24" s="269"/>
      <c r="B24" s="269"/>
      <c r="C24" s="269"/>
      <c r="D24" s="269"/>
      <c r="E24" s="269"/>
      <c r="F24" s="269"/>
      <c r="G24" s="269"/>
      <c r="H24" s="269"/>
      <c r="I24" s="269"/>
      <c r="J24" s="269"/>
      <c r="K24" s="269"/>
      <c r="L24" s="269"/>
      <c r="M24" s="269"/>
      <c r="N24" s="269"/>
      <c r="O24" s="269"/>
      <c r="P24" s="269"/>
    </row>
    <row r="25" spans="1:16" hidden="1" x14ac:dyDescent="0.2">
      <c r="A25" s="269"/>
      <c r="B25" s="269"/>
      <c r="C25" s="269"/>
      <c r="D25" s="269"/>
      <c r="E25" s="269"/>
      <c r="F25" s="269"/>
      <c r="G25" s="269"/>
      <c r="H25" s="269"/>
      <c r="I25" s="269"/>
      <c r="J25" s="269"/>
      <c r="K25" s="269"/>
      <c r="L25" s="269"/>
      <c r="M25" s="269"/>
      <c r="N25" s="269"/>
      <c r="O25" s="269"/>
      <c r="P25" s="269"/>
    </row>
    <row r="26" spans="1:16" hidden="1" x14ac:dyDescent="0.2">
      <c r="A26" s="269"/>
      <c r="B26" s="269"/>
      <c r="C26" s="269"/>
      <c r="D26" s="269"/>
      <c r="E26" s="269"/>
      <c r="F26" s="269"/>
      <c r="G26" s="269"/>
      <c r="H26" s="269"/>
      <c r="I26" s="269"/>
      <c r="J26" s="269"/>
      <c r="K26" s="269"/>
      <c r="L26" s="269"/>
      <c r="M26" s="269"/>
      <c r="N26" s="269"/>
      <c r="O26" s="269"/>
      <c r="P26" s="269"/>
    </row>
    <row r="27" spans="1:16" hidden="1" x14ac:dyDescent="0.2">
      <c r="A27" s="269"/>
      <c r="B27" s="269"/>
      <c r="C27" s="269"/>
      <c r="D27" s="269"/>
      <c r="E27" s="269"/>
      <c r="F27" s="269"/>
      <c r="G27" s="269"/>
      <c r="H27" s="269"/>
      <c r="I27" s="269"/>
      <c r="J27" s="269"/>
      <c r="K27" s="269"/>
      <c r="L27" s="269"/>
      <c r="M27" s="269"/>
      <c r="N27" s="269"/>
      <c r="O27" s="269"/>
      <c r="P27" s="269"/>
    </row>
    <row r="28" spans="1:16" hidden="1" x14ac:dyDescent="0.2">
      <c r="A28" s="269"/>
      <c r="B28" s="269"/>
      <c r="C28" s="269"/>
      <c r="D28" s="269"/>
      <c r="E28" s="269"/>
      <c r="F28" s="269"/>
      <c r="G28" s="269"/>
      <c r="H28" s="269"/>
      <c r="I28" s="269"/>
      <c r="J28" s="269"/>
      <c r="K28" s="269"/>
      <c r="L28" s="269"/>
      <c r="M28" s="269"/>
      <c r="N28" s="269"/>
      <c r="O28" s="269"/>
      <c r="P28" s="269"/>
    </row>
    <row r="29" spans="1:16" hidden="1" x14ac:dyDescent="0.2">
      <c r="A29" s="269"/>
      <c r="B29" s="269"/>
      <c r="C29" s="269"/>
      <c r="D29" s="269"/>
      <c r="E29" s="269"/>
      <c r="F29" s="269"/>
      <c r="G29" s="269"/>
      <c r="H29" s="269"/>
      <c r="I29" s="269"/>
      <c r="J29" s="269"/>
      <c r="K29" s="269"/>
      <c r="L29" s="269"/>
      <c r="M29" s="269"/>
      <c r="N29" s="269"/>
      <c r="O29" s="269"/>
      <c r="P29" s="269"/>
    </row>
    <row r="30" spans="1:16" hidden="1" x14ac:dyDescent="0.2">
      <c r="A30" s="269"/>
      <c r="B30" s="269"/>
      <c r="C30" s="269"/>
      <c r="D30" s="269"/>
      <c r="E30" s="269"/>
      <c r="F30" s="269"/>
      <c r="G30" s="269"/>
      <c r="H30" s="269"/>
      <c r="I30" s="269"/>
      <c r="J30" s="269"/>
      <c r="K30" s="269"/>
      <c r="L30" s="269"/>
      <c r="M30" s="269"/>
      <c r="N30" s="269"/>
      <c r="O30" s="269"/>
      <c r="P30" s="269"/>
    </row>
    <row r="31" spans="1:16" hidden="1" x14ac:dyDescent="0.2">
      <c r="A31" s="269"/>
      <c r="B31" s="269"/>
      <c r="C31" s="269"/>
      <c r="D31" s="269"/>
      <c r="E31" s="269"/>
      <c r="F31" s="269"/>
      <c r="G31" s="269"/>
      <c r="H31" s="269"/>
      <c r="I31" s="269"/>
      <c r="J31" s="269"/>
      <c r="K31" s="269"/>
      <c r="L31" s="269"/>
      <c r="M31" s="269"/>
      <c r="N31" s="269"/>
      <c r="O31" s="269"/>
      <c r="P31" s="269"/>
    </row>
    <row r="32" spans="1: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x14ac:dyDescent="0.2"/>
  </sheetData>
  <sheetProtection algorithmName="SHA-512" hashValue="iCvO3zJ47Bj5AOPNNAlh3j7F7pZsB/C6gCtBnFQB2sJXbrR5fAEmN5ah3Fe04PeN0PrMhSJFadWQi2zFBEjI/w==" saltValue="SfUa/xYmgBz9FM4AigVjHQ==" spinCount="100000" sheet="1" objects="1" scenarios="1"/>
  <mergeCells count="25">
    <mergeCell ref="A18:P18"/>
    <mergeCell ref="A3:P3"/>
    <mergeCell ref="B17:J17"/>
    <mergeCell ref="K17:P17"/>
    <mergeCell ref="C4:P4"/>
    <mergeCell ref="C5:P5"/>
    <mergeCell ref="C9:P9"/>
    <mergeCell ref="C10:P10"/>
    <mergeCell ref="C7:P7"/>
    <mergeCell ref="C8:P8"/>
    <mergeCell ref="A1:P1"/>
    <mergeCell ref="A2:P2"/>
    <mergeCell ref="B15:J15"/>
    <mergeCell ref="B16:J16"/>
    <mergeCell ref="K15:P15"/>
    <mergeCell ref="K16:P16"/>
    <mergeCell ref="B14:J14"/>
    <mergeCell ref="C6:P6"/>
    <mergeCell ref="K11:P11"/>
    <mergeCell ref="K12:P12"/>
    <mergeCell ref="K13:P13"/>
    <mergeCell ref="K14:P14"/>
    <mergeCell ref="B12:J12"/>
    <mergeCell ref="A11:J11"/>
    <mergeCell ref="B13:J1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P338"/>
  <sheetViews>
    <sheetView zoomScaleNormal="100" workbookViewId="0">
      <selection activeCell="B25" sqref="B25"/>
    </sheetView>
  </sheetViews>
  <sheetFormatPr defaultColWidth="0" defaultRowHeight="15.75" zeroHeight="1" x14ac:dyDescent="0.25"/>
  <cols>
    <col min="1" max="1" width="47.28515625" style="3" bestFit="1" customWidth="1"/>
    <col min="2" max="2" width="43.85546875" style="8" bestFit="1" customWidth="1"/>
    <col min="3" max="3" width="17.5703125" style="7" bestFit="1" customWidth="1"/>
    <col min="4" max="4" width="17.5703125" style="87" customWidth="1"/>
    <col min="5" max="5" width="26.140625" style="4" bestFit="1" customWidth="1"/>
    <col min="6" max="6" width="31.5703125" style="4" hidden="1" customWidth="1"/>
    <col min="7" max="7" width="25.7109375" style="8" hidden="1" customWidth="1"/>
    <col min="8" max="8" width="11.28515625" style="92" hidden="1" customWidth="1"/>
    <col min="9" max="9" width="12" style="4" hidden="1" customWidth="1"/>
    <col min="10" max="10" width="12" style="12" hidden="1" customWidth="1"/>
    <col min="11" max="11" width="20.7109375" style="1" customWidth="1"/>
    <col min="12" max="12" width="19.28515625" style="1" hidden="1" customWidth="1"/>
    <col min="13" max="13" width="9.28515625" style="2" hidden="1" customWidth="1"/>
    <col min="14" max="16" width="9.28515625" style="3" hidden="1" customWidth="1"/>
    <col min="17" max="16384" width="9.140625" style="3" hidden="1"/>
  </cols>
  <sheetData>
    <row r="1" spans="1:13" s="5" customFormat="1" ht="47.25" x14ac:dyDescent="0.2">
      <c r="A1" s="21" t="s">
        <v>30</v>
      </c>
      <c r="B1" s="22" t="s">
        <v>31</v>
      </c>
      <c r="C1" s="23" t="s">
        <v>32</v>
      </c>
      <c r="D1" s="83" t="s">
        <v>33</v>
      </c>
      <c r="E1" s="10" t="s">
        <v>34</v>
      </c>
      <c r="F1" s="10" t="s">
        <v>35</v>
      </c>
      <c r="G1" s="10" t="s">
        <v>36</v>
      </c>
      <c r="H1" s="90" t="s">
        <v>37</v>
      </c>
      <c r="I1" s="6" t="s">
        <v>38</v>
      </c>
      <c r="J1" s="6" t="s">
        <v>39</v>
      </c>
      <c r="K1" s="9" t="s">
        <v>40</v>
      </c>
    </row>
    <row r="2" spans="1:13" s="14" customFormat="1" x14ac:dyDescent="0.2">
      <c r="A2" s="24"/>
      <c r="B2" s="25"/>
      <c r="C2" s="26"/>
      <c r="D2" s="26"/>
      <c r="E2" s="295"/>
      <c r="F2" s="228"/>
      <c r="G2" s="13"/>
      <c r="H2" s="91"/>
      <c r="I2" s="15"/>
      <c r="J2" s="15"/>
      <c r="K2" s="16"/>
    </row>
    <row r="3" spans="1:13" s="158" customFormat="1" x14ac:dyDescent="0.25">
      <c r="A3" s="136" t="s">
        <v>41</v>
      </c>
      <c r="B3" s="206" t="s">
        <v>42</v>
      </c>
      <c r="C3" s="155" t="s">
        <v>43</v>
      </c>
      <c r="D3" s="156" t="s">
        <v>44</v>
      </c>
      <c r="E3" s="162"/>
      <c r="F3" s="229" t="s">
        <v>45</v>
      </c>
      <c r="G3" s="137"/>
      <c r="H3" s="157">
        <v>0.47199999999999998</v>
      </c>
      <c r="I3" s="138">
        <v>4.58</v>
      </c>
      <c r="J3" s="138"/>
      <c r="K3" s="19">
        <f>E3*I3</f>
        <v>0</v>
      </c>
    </row>
    <row r="4" spans="1:13" s="51" customFormat="1" x14ac:dyDescent="0.25">
      <c r="A4" s="62" t="s">
        <v>46</v>
      </c>
      <c r="B4" s="204" t="s">
        <v>42</v>
      </c>
      <c r="C4" s="63" t="s">
        <v>47</v>
      </c>
      <c r="D4" s="84" t="s">
        <v>44</v>
      </c>
      <c r="E4" s="73"/>
      <c r="F4" s="112" t="s">
        <v>48</v>
      </c>
      <c r="G4" s="64"/>
      <c r="H4" s="108">
        <v>0.46800000000000003</v>
      </c>
      <c r="I4" s="65">
        <v>4.51</v>
      </c>
      <c r="J4" s="65"/>
      <c r="K4" s="41">
        <f>E4*I4</f>
        <v>0</v>
      </c>
    </row>
    <row r="5" spans="1:13" s="143" customFormat="1" x14ac:dyDescent="0.25">
      <c r="A5" s="159" t="s">
        <v>49</v>
      </c>
      <c r="B5" s="207" t="s">
        <v>42</v>
      </c>
      <c r="C5" s="161" t="s">
        <v>50</v>
      </c>
      <c r="D5" s="156" t="s">
        <v>44</v>
      </c>
      <c r="E5" s="162"/>
      <c r="F5" s="273" t="s">
        <v>51</v>
      </c>
      <c r="G5" s="163">
        <v>9.74</v>
      </c>
      <c r="H5" s="164">
        <v>0.46300000000000002</v>
      </c>
      <c r="I5" s="165">
        <v>4.51</v>
      </c>
      <c r="J5" s="165"/>
      <c r="K5" s="150">
        <f>E5*I5</f>
        <v>0</v>
      </c>
    </row>
    <row r="6" spans="1:13" s="51" customFormat="1" x14ac:dyDescent="0.25">
      <c r="A6" s="72" t="s">
        <v>52</v>
      </c>
      <c r="B6" s="203" t="s">
        <v>42</v>
      </c>
      <c r="C6" s="52" t="s">
        <v>53</v>
      </c>
      <c r="D6" s="84" t="s">
        <v>44</v>
      </c>
      <c r="E6" s="73"/>
      <c r="F6" s="112" t="s">
        <v>45</v>
      </c>
      <c r="G6" s="77"/>
      <c r="H6" s="110"/>
      <c r="I6" s="74">
        <v>3.8</v>
      </c>
      <c r="J6" s="74"/>
      <c r="K6" s="34">
        <f>E6*I6</f>
        <v>0</v>
      </c>
    </row>
    <row r="7" spans="1:13" s="143" customFormat="1" x14ac:dyDescent="0.25">
      <c r="A7" s="159" t="s">
        <v>54</v>
      </c>
      <c r="B7" s="207" t="s">
        <v>42</v>
      </c>
      <c r="C7" s="161" t="s">
        <v>55</v>
      </c>
      <c r="D7" s="156" t="s">
        <v>44</v>
      </c>
      <c r="E7" s="162"/>
      <c r="F7" s="230" t="s">
        <v>45</v>
      </c>
      <c r="G7" s="163"/>
      <c r="H7" s="164">
        <v>0.46800000000000003</v>
      </c>
      <c r="I7" s="165">
        <v>4.54</v>
      </c>
      <c r="J7" s="165"/>
      <c r="K7" s="150">
        <f>E7*I7</f>
        <v>0</v>
      </c>
    </row>
    <row r="8" spans="1:13" s="18" customFormat="1" x14ac:dyDescent="0.25">
      <c r="A8" s="72" t="s">
        <v>56</v>
      </c>
      <c r="B8" s="203" t="s">
        <v>42</v>
      </c>
      <c r="C8" s="52" t="s">
        <v>57</v>
      </c>
      <c r="D8" s="45" t="s">
        <v>58</v>
      </c>
      <c r="E8" s="73"/>
      <c r="F8" s="231" t="s">
        <v>59</v>
      </c>
      <c r="G8" s="77"/>
      <c r="H8" s="110">
        <v>0.2</v>
      </c>
      <c r="I8" s="74" t="s">
        <v>60</v>
      </c>
      <c r="J8" s="74">
        <v>0.2</v>
      </c>
      <c r="K8" s="34">
        <f>E8*J8</f>
        <v>0</v>
      </c>
      <c r="L8" s="37"/>
      <c r="M8" s="37"/>
    </row>
    <row r="9" spans="1:13" s="143" customFormat="1" x14ac:dyDescent="0.25">
      <c r="A9" s="159" t="s">
        <v>61</v>
      </c>
      <c r="B9" s="207" t="s">
        <v>42</v>
      </c>
      <c r="C9" s="161" t="s">
        <v>62</v>
      </c>
      <c r="D9" s="156" t="s">
        <v>44</v>
      </c>
      <c r="E9" s="162"/>
      <c r="F9" s="230" t="s">
        <v>48</v>
      </c>
      <c r="G9" s="163"/>
      <c r="H9" s="164">
        <v>0.46800000000000003</v>
      </c>
      <c r="I9" s="165">
        <v>4.51</v>
      </c>
      <c r="J9" s="165"/>
      <c r="K9" s="150">
        <f>E9*I9</f>
        <v>0</v>
      </c>
    </row>
    <row r="10" spans="1:13" s="37" customFormat="1" x14ac:dyDescent="0.25">
      <c r="A10" s="72" t="s">
        <v>63</v>
      </c>
      <c r="B10" s="203" t="s">
        <v>42</v>
      </c>
      <c r="C10" s="52" t="s">
        <v>55</v>
      </c>
      <c r="D10" s="45" t="s">
        <v>44</v>
      </c>
      <c r="E10" s="73"/>
      <c r="F10" s="231" t="s">
        <v>48</v>
      </c>
      <c r="G10" s="77"/>
      <c r="H10" s="110">
        <v>0.46800000000000003</v>
      </c>
      <c r="I10" s="74">
        <v>4.51</v>
      </c>
      <c r="J10" s="74"/>
      <c r="K10" s="34">
        <f>E10*I10</f>
        <v>0</v>
      </c>
    </row>
    <row r="11" spans="1:13" s="259" customFormat="1" x14ac:dyDescent="0.25">
      <c r="A11" s="250"/>
      <c r="B11" s="251"/>
      <c r="C11" s="252"/>
      <c r="D11" s="253"/>
      <c r="E11" s="296"/>
      <c r="F11" s="254"/>
      <c r="G11" s="255"/>
      <c r="H11" s="256"/>
      <c r="I11" s="257"/>
      <c r="J11" s="257"/>
      <c r="K11" s="258"/>
    </row>
    <row r="12" spans="1:13" s="37" customFormat="1" x14ac:dyDescent="0.25">
      <c r="A12" s="166" t="s">
        <v>64</v>
      </c>
      <c r="B12" s="207" t="s">
        <v>65</v>
      </c>
      <c r="C12" s="161" t="s">
        <v>66</v>
      </c>
      <c r="D12" s="160" t="s">
        <v>58</v>
      </c>
      <c r="E12" s="167"/>
      <c r="F12" s="233"/>
      <c r="G12" s="168"/>
      <c r="H12" s="169">
        <v>0.27600000000000002</v>
      </c>
      <c r="I12" s="19"/>
      <c r="J12" s="19">
        <v>0.27600000000000002</v>
      </c>
      <c r="K12" s="19">
        <f>E12*J12</f>
        <v>0</v>
      </c>
    </row>
    <row r="13" spans="1:13" s="18" customFormat="1" x14ac:dyDescent="0.25">
      <c r="A13" s="47" t="s">
        <v>67</v>
      </c>
      <c r="B13" s="203" t="s">
        <v>65</v>
      </c>
      <c r="C13" s="52" t="s">
        <v>68</v>
      </c>
      <c r="D13" s="45" t="s">
        <v>58</v>
      </c>
      <c r="E13" s="50"/>
      <c r="F13" s="232"/>
      <c r="G13" s="78"/>
      <c r="H13" s="111">
        <v>0.27600000000000002</v>
      </c>
      <c r="I13" s="41"/>
      <c r="J13" s="41">
        <v>0.27600000000000002</v>
      </c>
      <c r="K13" s="41">
        <f>E13*J13</f>
        <v>0</v>
      </c>
      <c r="L13" s="37"/>
      <c r="M13" s="37"/>
    </row>
    <row r="14" spans="1:13" s="36" customFormat="1" x14ac:dyDescent="0.25">
      <c r="A14" s="46"/>
      <c r="B14" s="208"/>
      <c r="C14" s="53"/>
      <c r="D14" s="39"/>
      <c r="E14" s="296"/>
      <c r="F14" s="234"/>
      <c r="G14" s="79"/>
      <c r="H14" s="114"/>
      <c r="I14" s="44"/>
      <c r="J14" s="44"/>
      <c r="K14" s="44"/>
    </row>
    <row r="15" spans="1:13" s="89" customFormat="1" x14ac:dyDescent="0.25">
      <c r="A15" s="62" t="s">
        <v>69</v>
      </c>
      <c r="B15" s="204" t="s">
        <v>70</v>
      </c>
      <c r="C15" s="63" t="s">
        <v>71</v>
      </c>
      <c r="D15" s="84" t="s">
        <v>44</v>
      </c>
      <c r="E15" s="50"/>
      <c r="F15" s="112" t="s">
        <v>72</v>
      </c>
      <c r="G15" s="64">
        <v>9.39</v>
      </c>
      <c r="H15" s="108">
        <v>0.40600000000000003</v>
      </c>
      <c r="I15" s="65">
        <v>3.85</v>
      </c>
      <c r="J15" s="65"/>
      <c r="K15" s="109">
        <f>E15*I15</f>
        <v>0</v>
      </c>
    </row>
    <row r="16" spans="1:13" s="14" customFormat="1" x14ac:dyDescent="0.25">
      <c r="A16" s="24"/>
      <c r="B16" s="205"/>
      <c r="C16" s="26"/>
      <c r="D16" s="26"/>
      <c r="E16" s="296"/>
      <c r="F16" s="228"/>
      <c r="G16" s="13"/>
      <c r="H16" s="113"/>
      <c r="I16" s="15"/>
      <c r="J16" s="15"/>
      <c r="K16" s="16"/>
    </row>
    <row r="17" spans="1:13" x14ac:dyDescent="0.25">
      <c r="A17" s="47" t="s">
        <v>73</v>
      </c>
      <c r="B17" s="203" t="s">
        <v>74</v>
      </c>
      <c r="C17" s="52" t="s">
        <v>75</v>
      </c>
      <c r="D17" s="45" t="s">
        <v>58</v>
      </c>
      <c r="E17" s="50"/>
      <c r="F17" s="232"/>
      <c r="G17" s="78"/>
      <c r="H17" s="111">
        <v>0.8</v>
      </c>
      <c r="I17" s="41"/>
      <c r="J17" s="41">
        <v>0.8</v>
      </c>
      <c r="K17" s="41">
        <f>J17*E17</f>
        <v>0</v>
      </c>
      <c r="L17" s="3"/>
      <c r="M17" s="3"/>
    </row>
    <row r="18" spans="1:13" s="17" customFormat="1" x14ac:dyDescent="0.25">
      <c r="A18" s="46"/>
      <c r="B18" s="208"/>
      <c r="C18" s="53"/>
      <c r="D18" s="39"/>
      <c r="E18" s="296"/>
      <c r="F18" s="234"/>
      <c r="G18" s="79"/>
      <c r="H18" s="114"/>
      <c r="I18" s="44"/>
      <c r="J18" s="44"/>
      <c r="K18" s="44"/>
      <c r="L18" s="43"/>
      <c r="M18" s="43"/>
    </row>
    <row r="19" spans="1:13" s="42" customFormat="1" x14ac:dyDescent="0.25">
      <c r="A19" s="47" t="s">
        <v>76</v>
      </c>
      <c r="B19" s="203" t="s">
        <v>77</v>
      </c>
      <c r="C19" s="52" t="s">
        <v>78</v>
      </c>
      <c r="D19" s="45" t="s">
        <v>44</v>
      </c>
      <c r="E19" s="50"/>
      <c r="F19" s="232"/>
      <c r="G19" s="78"/>
      <c r="H19" s="111">
        <v>0.21299999999999999</v>
      </c>
      <c r="I19" s="41">
        <v>1.9</v>
      </c>
      <c r="J19" s="41"/>
      <c r="K19" s="41">
        <f>E19*I19</f>
        <v>0</v>
      </c>
    </row>
    <row r="20" spans="1:13" s="43" customFormat="1" x14ac:dyDescent="0.25">
      <c r="A20" s="46"/>
      <c r="B20" s="208"/>
      <c r="C20" s="53"/>
      <c r="D20" s="39"/>
      <c r="E20" s="296"/>
      <c r="F20" s="234"/>
      <c r="G20" s="79"/>
      <c r="H20" s="114"/>
      <c r="I20" s="44"/>
      <c r="J20" s="44"/>
      <c r="K20" s="44"/>
    </row>
    <row r="21" spans="1:13" s="37" customFormat="1" x14ac:dyDescent="0.25">
      <c r="A21" s="166" t="s">
        <v>79</v>
      </c>
      <c r="B21" s="207" t="s">
        <v>80</v>
      </c>
      <c r="C21" s="170" t="s">
        <v>81</v>
      </c>
      <c r="D21" s="156" t="s">
        <v>44</v>
      </c>
      <c r="E21" s="167"/>
      <c r="F21" s="235"/>
      <c r="G21" s="171"/>
      <c r="H21" s="169">
        <v>0.373</v>
      </c>
      <c r="I21" s="19">
        <v>3.73</v>
      </c>
      <c r="J21" s="19"/>
      <c r="K21" s="19">
        <f t="shared" ref="K21:K28" si="0">E21*I21</f>
        <v>0</v>
      </c>
    </row>
    <row r="22" spans="1:13" s="42" customFormat="1" x14ac:dyDescent="0.25">
      <c r="A22" s="40" t="s">
        <v>82</v>
      </c>
      <c r="B22" s="203" t="s">
        <v>80</v>
      </c>
      <c r="C22" s="54" t="s">
        <v>83</v>
      </c>
      <c r="D22" s="84" t="s">
        <v>44</v>
      </c>
      <c r="E22" s="50"/>
      <c r="F22" s="236"/>
      <c r="G22" s="80"/>
      <c r="H22" s="111">
        <v>0.373</v>
      </c>
      <c r="I22" s="41">
        <v>3.73</v>
      </c>
      <c r="J22" s="41"/>
      <c r="K22" s="41">
        <f t="shared" si="0"/>
        <v>0</v>
      </c>
    </row>
    <row r="23" spans="1:13" s="37" customFormat="1" x14ac:dyDescent="0.25">
      <c r="A23" s="172" t="s">
        <v>84</v>
      </c>
      <c r="B23" s="207" t="s">
        <v>80</v>
      </c>
      <c r="C23" s="170" t="s">
        <v>85</v>
      </c>
      <c r="D23" s="156" t="s">
        <v>44</v>
      </c>
      <c r="E23" s="167"/>
      <c r="F23" s="235" t="s">
        <v>86</v>
      </c>
      <c r="G23" s="171"/>
      <c r="H23" s="169"/>
      <c r="I23" s="19">
        <v>3.73</v>
      </c>
      <c r="J23" s="19"/>
      <c r="K23" s="19">
        <f t="shared" si="0"/>
        <v>0</v>
      </c>
    </row>
    <row r="24" spans="1:13" s="42" customFormat="1" x14ac:dyDescent="0.25">
      <c r="A24" s="47" t="s">
        <v>87</v>
      </c>
      <c r="B24" s="203" t="s">
        <v>80</v>
      </c>
      <c r="C24" s="54" t="s">
        <v>88</v>
      </c>
      <c r="D24" s="84" t="s">
        <v>44</v>
      </c>
      <c r="E24" s="50"/>
      <c r="F24" s="236"/>
      <c r="G24" s="80"/>
      <c r="H24" s="111">
        <v>0.373</v>
      </c>
      <c r="I24" s="41">
        <v>3.73</v>
      </c>
      <c r="J24" s="41"/>
      <c r="K24" s="41">
        <f t="shared" si="0"/>
        <v>0</v>
      </c>
    </row>
    <row r="25" spans="1:13" s="37" customFormat="1" x14ac:dyDescent="0.25">
      <c r="A25" s="172" t="s">
        <v>89</v>
      </c>
      <c r="B25" s="207" t="s">
        <v>80</v>
      </c>
      <c r="C25" s="170" t="s">
        <v>90</v>
      </c>
      <c r="D25" s="156" t="s">
        <v>44</v>
      </c>
      <c r="E25" s="167"/>
      <c r="F25" s="235"/>
      <c r="G25" s="171"/>
      <c r="H25" s="169">
        <v>0.373</v>
      </c>
      <c r="I25" s="19">
        <v>3.73</v>
      </c>
      <c r="J25" s="19"/>
      <c r="K25" s="19">
        <f t="shared" si="0"/>
        <v>0</v>
      </c>
    </row>
    <row r="26" spans="1:13" s="42" customFormat="1" x14ac:dyDescent="0.25">
      <c r="A26" s="27" t="s">
        <v>91</v>
      </c>
      <c r="B26" s="203" t="s">
        <v>80</v>
      </c>
      <c r="C26" s="52" t="s">
        <v>92</v>
      </c>
      <c r="D26" s="84" t="s">
        <v>44</v>
      </c>
      <c r="E26" s="50"/>
      <c r="F26" s="236"/>
      <c r="G26" s="80"/>
      <c r="H26" s="111">
        <v>0.373</v>
      </c>
      <c r="I26" s="41">
        <v>3.73</v>
      </c>
      <c r="J26" s="41"/>
      <c r="K26" s="41">
        <f t="shared" si="0"/>
        <v>0</v>
      </c>
    </row>
    <row r="27" spans="1:13" s="37" customFormat="1" x14ac:dyDescent="0.25">
      <c r="A27" s="172" t="s">
        <v>93</v>
      </c>
      <c r="B27" s="207" t="s">
        <v>80</v>
      </c>
      <c r="C27" s="170" t="s">
        <v>94</v>
      </c>
      <c r="D27" s="156" t="s">
        <v>44</v>
      </c>
      <c r="E27" s="167"/>
      <c r="F27" s="235"/>
      <c r="G27" s="171"/>
      <c r="H27" s="173">
        <v>0.373</v>
      </c>
      <c r="I27" s="19">
        <v>3.73</v>
      </c>
      <c r="J27" s="19"/>
      <c r="K27" s="19">
        <f t="shared" si="0"/>
        <v>0</v>
      </c>
    </row>
    <row r="28" spans="1:13" s="42" customFormat="1" x14ac:dyDescent="0.25">
      <c r="A28" s="27" t="s">
        <v>95</v>
      </c>
      <c r="B28" s="203" t="s">
        <v>80</v>
      </c>
      <c r="C28" s="52" t="s">
        <v>96</v>
      </c>
      <c r="D28" s="84" t="s">
        <v>44</v>
      </c>
      <c r="E28" s="50"/>
      <c r="F28" s="236"/>
      <c r="G28" s="80"/>
      <c r="H28" s="111">
        <v>8.5300000000000001E-2</v>
      </c>
      <c r="I28" s="41">
        <v>0.746</v>
      </c>
      <c r="J28" s="41"/>
      <c r="K28" s="41">
        <f t="shared" si="0"/>
        <v>0</v>
      </c>
    </row>
    <row r="29" spans="1:13" s="17" customFormat="1" x14ac:dyDescent="0.25">
      <c r="A29" s="46"/>
      <c r="B29" s="209"/>
      <c r="C29" s="55"/>
      <c r="D29" s="48"/>
      <c r="E29" s="297"/>
      <c r="F29" s="234"/>
      <c r="G29" s="79"/>
      <c r="H29" s="114"/>
      <c r="I29" s="44"/>
      <c r="J29" s="44"/>
      <c r="K29" s="44"/>
      <c r="L29" s="43"/>
      <c r="M29" s="43"/>
    </row>
    <row r="30" spans="1:13" s="37" customFormat="1" x14ac:dyDescent="0.25">
      <c r="A30" s="166" t="s">
        <v>97</v>
      </c>
      <c r="B30" s="207" t="s">
        <v>98</v>
      </c>
      <c r="C30" s="161" t="s">
        <v>99</v>
      </c>
      <c r="D30" s="160" t="s">
        <v>44</v>
      </c>
      <c r="E30" s="167"/>
      <c r="F30" s="233"/>
      <c r="G30" s="168"/>
      <c r="H30" s="169">
        <v>0.40300000000000002</v>
      </c>
      <c r="I30" s="19">
        <v>4.2300000000000004</v>
      </c>
      <c r="J30" s="19"/>
      <c r="K30" s="19">
        <f>E30*I30</f>
        <v>0</v>
      </c>
    </row>
    <row r="31" spans="1:13" s="18" customFormat="1" x14ac:dyDescent="0.25">
      <c r="A31" s="47" t="s">
        <v>100</v>
      </c>
      <c r="B31" s="203" t="s">
        <v>98</v>
      </c>
      <c r="C31" s="52" t="s">
        <v>101</v>
      </c>
      <c r="D31" s="45" t="s">
        <v>58</v>
      </c>
      <c r="E31" s="50"/>
      <c r="F31" s="232"/>
      <c r="G31" s="78"/>
      <c r="H31" s="111">
        <v>0.63</v>
      </c>
      <c r="I31" s="41"/>
      <c r="J31" s="41">
        <v>0.63</v>
      </c>
      <c r="K31" s="41">
        <f>E31*J31</f>
        <v>0</v>
      </c>
      <c r="L31" s="20"/>
      <c r="M31" s="37"/>
    </row>
    <row r="32" spans="1:13" s="37" customFormat="1" x14ac:dyDescent="0.25">
      <c r="A32" s="166" t="s">
        <v>102</v>
      </c>
      <c r="B32" s="207" t="s">
        <v>98</v>
      </c>
      <c r="C32" s="161" t="s">
        <v>99</v>
      </c>
      <c r="D32" s="160" t="s">
        <v>44</v>
      </c>
      <c r="E32" s="167"/>
      <c r="F32" s="233"/>
      <c r="G32" s="168"/>
      <c r="H32" s="169">
        <v>0.40300000000000002</v>
      </c>
      <c r="I32" s="19">
        <v>4.2300000000000004</v>
      </c>
      <c r="J32" s="19"/>
      <c r="K32" s="19">
        <f>E32*I32</f>
        <v>0</v>
      </c>
    </row>
    <row r="33" spans="1:13" s="17" customFormat="1" x14ac:dyDescent="0.25">
      <c r="A33" s="46"/>
      <c r="B33" s="208"/>
      <c r="C33" s="53"/>
      <c r="D33" s="39"/>
      <c r="E33" s="297"/>
      <c r="F33" s="234"/>
      <c r="G33" s="79"/>
      <c r="H33" s="114"/>
      <c r="I33" s="44"/>
      <c r="J33" s="44"/>
      <c r="K33" s="44"/>
      <c r="L33" s="43"/>
      <c r="M33" s="43"/>
    </row>
    <row r="34" spans="1:13" s="37" customFormat="1" x14ac:dyDescent="0.25">
      <c r="A34" s="166" t="s">
        <v>103</v>
      </c>
      <c r="B34" s="207" t="s">
        <v>104</v>
      </c>
      <c r="C34" s="161" t="s">
        <v>105</v>
      </c>
      <c r="D34" s="160" t="s">
        <v>44</v>
      </c>
      <c r="E34" s="167"/>
      <c r="F34" s="233" t="s">
        <v>106</v>
      </c>
      <c r="G34" s="168">
        <f>1.044*8.327</f>
        <v>8.6933880000000006</v>
      </c>
      <c r="H34" s="169">
        <v>0.53</v>
      </c>
      <c r="I34" s="19">
        <v>2</v>
      </c>
      <c r="J34" s="19"/>
      <c r="K34" s="19">
        <f>(E34*G34)*H34</f>
        <v>0</v>
      </c>
    </row>
    <row r="35" spans="1:13" s="18" customFormat="1" x14ac:dyDescent="0.25">
      <c r="A35" s="47" t="s">
        <v>107</v>
      </c>
      <c r="B35" s="203" t="s">
        <v>104</v>
      </c>
      <c r="C35" s="52" t="s">
        <v>108</v>
      </c>
      <c r="D35" s="45" t="s">
        <v>58</v>
      </c>
      <c r="E35" s="50"/>
      <c r="F35" s="232"/>
      <c r="G35" s="78"/>
      <c r="H35" s="111">
        <v>0.112</v>
      </c>
      <c r="I35" s="41"/>
      <c r="J35" s="41">
        <v>0.112</v>
      </c>
      <c r="K35" s="41">
        <f>E35*J35</f>
        <v>0</v>
      </c>
      <c r="L35" s="37"/>
      <c r="M35" s="37"/>
    </row>
    <row r="36" spans="1:13" s="37" customFormat="1" x14ac:dyDescent="0.25">
      <c r="A36" s="166" t="s">
        <v>109</v>
      </c>
      <c r="B36" s="207" t="s">
        <v>104</v>
      </c>
      <c r="C36" s="161" t="s">
        <v>105</v>
      </c>
      <c r="D36" s="160" t="s">
        <v>44</v>
      </c>
      <c r="E36" s="167"/>
      <c r="F36" s="233" t="s">
        <v>106</v>
      </c>
      <c r="G36" s="168">
        <f>1.044*8.327</f>
        <v>8.6933880000000006</v>
      </c>
      <c r="H36" s="169">
        <v>0.53</v>
      </c>
      <c r="I36" s="19">
        <v>2</v>
      </c>
      <c r="J36" s="19"/>
      <c r="K36" s="19">
        <f>(E36*G36)*H36</f>
        <v>0</v>
      </c>
    </row>
    <row r="37" spans="1:13" s="17" customFormat="1" x14ac:dyDescent="0.25">
      <c r="A37" s="46"/>
      <c r="B37" s="208"/>
      <c r="C37" s="53"/>
      <c r="D37" s="39"/>
      <c r="E37" s="297"/>
      <c r="F37" s="234"/>
      <c r="G37" s="79"/>
      <c r="H37" s="114"/>
      <c r="I37" s="44"/>
      <c r="J37" s="44"/>
      <c r="K37" s="44"/>
      <c r="L37" s="43"/>
      <c r="M37" s="43"/>
    </row>
    <row r="38" spans="1:13" s="42" customFormat="1" x14ac:dyDescent="0.25">
      <c r="A38" s="47" t="s">
        <v>438</v>
      </c>
      <c r="B38" s="203" t="s">
        <v>111</v>
      </c>
      <c r="C38" s="52" t="s">
        <v>112</v>
      </c>
      <c r="D38" s="45" t="s">
        <v>44</v>
      </c>
      <c r="E38" s="50"/>
      <c r="F38" s="232"/>
      <c r="G38" s="78"/>
      <c r="H38" s="111">
        <v>2.7E-2</v>
      </c>
      <c r="I38" s="41">
        <v>0.21</v>
      </c>
      <c r="J38" s="41"/>
      <c r="K38" s="41">
        <f>I38*E38</f>
        <v>0</v>
      </c>
    </row>
    <row r="39" spans="1:13" s="37" customFormat="1" x14ac:dyDescent="0.25">
      <c r="A39" s="166" t="s">
        <v>110</v>
      </c>
      <c r="B39" s="207" t="s">
        <v>111</v>
      </c>
      <c r="C39" s="161" t="s">
        <v>439</v>
      </c>
      <c r="D39" s="160" t="s">
        <v>44</v>
      </c>
      <c r="E39" s="167"/>
      <c r="F39" s="233"/>
      <c r="G39" s="168"/>
      <c r="H39" s="169">
        <v>0.26500000000000001</v>
      </c>
      <c r="I39" s="19">
        <v>2.5</v>
      </c>
      <c r="J39" s="19"/>
      <c r="K39" s="19">
        <f>I39*E39</f>
        <v>0</v>
      </c>
    </row>
    <row r="40" spans="1:13" s="43" customFormat="1" x14ac:dyDescent="0.25">
      <c r="A40" s="46"/>
      <c r="B40" s="208"/>
      <c r="C40" s="53"/>
      <c r="D40" s="39"/>
      <c r="E40" s="297"/>
      <c r="F40" s="234"/>
      <c r="G40" s="79"/>
      <c r="H40" s="114"/>
      <c r="I40" s="44"/>
      <c r="J40" s="44"/>
      <c r="K40" s="44"/>
    </row>
    <row r="41" spans="1:13" s="37" customFormat="1" x14ac:dyDescent="0.25">
      <c r="A41" s="166" t="s">
        <v>113</v>
      </c>
      <c r="B41" s="207" t="s">
        <v>114</v>
      </c>
      <c r="C41" s="161" t="s">
        <v>115</v>
      </c>
      <c r="D41" s="160" t="s">
        <v>58</v>
      </c>
      <c r="E41" s="167"/>
      <c r="F41" s="233"/>
      <c r="G41" s="168"/>
      <c r="H41" s="169">
        <v>0.51</v>
      </c>
      <c r="I41" s="19"/>
      <c r="J41" s="19">
        <v>0.51</v>
      </c>
      <c r="K41" s="19">
        <f>E41*J41</f>
        <v>0</v>
      </c>
    </row>
    <row r="42" spans="1:13" s="43" customFormat="1" x14ac:dyDescent="0.25">
      <c r="A42" s="47" t="s">
        <v>116</v>
      </c>
      <c r="B42" s="203" t="s">
        <v>114</v>
      </c>
      <c r="C42" s="52" t="s">
        <v>117</v>
      </c>
      <c r="D42" s="45" t="s">
        <v>44</v>
      </c>
      <c r="E42" s="50"/>
      <c r="F42" s="232"/>
      <c r="G42" s="78"/>
      <c r="H42" s="111">
        <v>0.44</v>
      </c>
      <c r="I42" s="41">
        <v>4</v>
      </c>
      <c r="J42" s="41"/>
      <c r="K42" s="41">
        <f>I42*E42</f>
        <v>0</v>
      </c>
    </row>
    <row r="43" spans="1:13" s="37" customFormat="1" x14ac:dyDescent="0.25">
      <c r="A43" s="37" t="s">
        <v>118</v>
      </c>
      <c r="B43" s="207" t="s">
        <v>114</v>
      </c>
      <c r="C43" s="176" t="s">
        <v>119</v>
      </c>
      <c r="D43" s="177" t="s">
        <v>58</v>
      </c>
      <c r="E43" s="167"/>
      <c r="F43" s="144" t="s">
        <v>120</v>
      </c>
      <c r="G43" s="143"/>
      <c r="H43" s="173">
        <v>0.51</v>
      </c>
      <c r="I43" s="144"/>
      <c r="J43" s="178">
        <v>0.51</v>
      </c>
      <c r="K43" s="19">
        <f>E43*J43</f>
        <v>0</v>
      </c>
      <c r="L43" s="19"/>
      <c r="M43" s="35"/>
    </row>
    <row r="44" spans="1:13" s="38" customFormat="1" x14ac:dyDescent="0.25">
      <c r="A44" s="46"/>
      <c r="B44" s="208"/>
      <c r="C44" s="53"/>
      <c r="D44" s="39"/>
      <c r="E44" s="297"/>
      <c r="F44" s="234"/>
      <c r="G44" s="79"/>
      <c r="H44" s="114"/>
      <c r="I44" s="44"/>
      <c r="J44" s="44"/>
      <c r="K44" s="44"/>
      <c r="L44" s="43"/>
      <c r="M44" s="43"/>
    </row>
    <row r="45" spans="1:13" s="37" customFormat="1" x14ac:dyDescent="0.25">
      <c r="A45" s="166" t="s">
        <v>121</v>
      </c>
      <c r="B45" s="207" t="s">
        <v>122</v>
      </c>
      <c r="C45" s="161" t="s">
        <v>123</v>
      </c>
      <c r="D45" s="160" t="s">
        <v>44</v>
      </c>
      <c r="E45" s="167"/>
      <c r="F45" s="233"/>
      <c r="G45" s="168"/>
      <c r="H45" s="169">
        <v>0.41699999999999998</v>
      </c>
      <c r="I45" s="19">
        <v>4</v>
      </c>
      <c r="J45" s="19"/>
      <c r="K45" s="19">
        <f>E45*I45</f>
        <v>0</v>
      </c>
    </row>
    <row r="46" spans="1:13" s="42" customFormat="1" x14ac:dyDescent="0.25">
      <c r="A46" s="47" t="s">
        <v>124</v>
      </c>
      <c r="B46" s="203" t="s">
        <v>122</v>
      </c>
      <c r="C46" s="52" t="s">
        <v>125</v>
      </c>
      <c r="D46" s="45" t="s">
        <v>58</v>
      </c>
      <c r="E46" s="50"/>
      <c r="F46" s="232"/>
      <c r="G46" s="78"/>
      <c r="H46" s="111">
        <v>0.05</v>
      </c>
      <c r="I46" s="41"/>
      <c r="J46" s="41">
        <v>0.05</v>
      </c>
      <c r="K46" s="41">
        <f>E46*J46</f>
        <v>0</v>
      </c>
    </row>
    <row r="47" spans="1:13" s="37" customFormat="1" x14ac:dyDescent="0.25">
      <c r="A47" s="166" t="s">
        <v>126</v>
      </c>
      <c r="B47" s="207" t="s">
        <v>122</v>
      </c>
      <c r="C47" s="161" t="s">
        <v>127</v>
      </c>
      <c r="D47" s="160" t="s">
        <v>44</v>
      </c>
      <c r="E47" s="167"/>
      <c r="F47" s="233" t="s">
        <v>128</v>
      </c>
      <c r="H47" s="174">
        <v>3.7900000000000003E-2</v>
      </c>
      <c r="I47" s="19">
        <v>0.32</v>
      </c>
      <c r="J47" s="19"/>
      <c r="K47" s="19">
        <f>E47*I47</f>
        <v>0</v>
      </c>
    </row>
    <row r="48" spans="1:13" x14ac:dyDescent="0.25">
      <c r="A48" s="47" t="s">
        <v>129</v>
      </c>
      <c r="B48" s="203" t="s">
        <v>122</v>
      </c>
      <c r="C48" s="52" t="s">
        <v>130</v>
      </c>
      <c r="D48" s="45" t="s">
        <v>44</v>
      </c>
      <c r="E48" s="50"/>
      <c r="F48" s="232"/>
      <c r="G48" s="78"/>
      <c r="H48" s="111">
        <v>0.41699999999999998</v>
      </c>
      <c r="I48" s="41">
        <v>4</v>
      </c>
      <c r="J48" s="41"/>
      <c r="K48" s="41">
        <f>E48*I48</f>
        <v>0</v>
      </c>
      <c r="L48" s="3"/>
      <c r="M48" s="3"/>
    </row>
    <row r="49" spans="1:13" s="37" customFormat="1" x14ac:dyDescent="0.25">
      <c r="A49" s="166" t="s">
        <v>131</v>
      </c>
      <c r="B49" s="207" t="s">
        <v>122</v>
      </c>
      <c r="C49" s="161" t="s">
        <v>132</v>
      </c>
      <c r="D49" s="160" t="s">
        <v>44</v>
      </c>
      <c r="E49" s="167"/>
      <c r="F49" s="233"/>
      <c r="G49" s="168"/>
      <c r="H49" s="169">
        <v>0.41699999999999998</v>
      </c>
      <c r="I49" s="19">
        <v>4</v>
      </c>
      <c r="J49" s="19"/>
      <c r="K49" s="19">
        <f>E49*I49</f>
        <v>0</v>
      </c>
    </row>
    <row r="50" spans="1:13" s="42" customFormat="1" x14ac:dyDescent="0.25">
      <c r="A50" s="47" t="s">
        <v>133</v>
      </c>
      <c r="B50" s="203" t="s">
        <v>122</v>
      </c>
      <c r="C50" s="52" t="s">
        <v>134</v>
      </c>
      <c r="D50" s="45" t="s">
        <v>58</v>
      </c>
      <c r="E50" s="50"/>
      <c r="F50" s="232"/>
      <c r="G50" s="78"/>
      <c r="H50" s="111">
        <v>2.7E-2</v>
      </c>
      <c r="I50" s="41"/>
      <c r="J50" s="103">
        <v>2.7E-2</v>
      </c>
      <c r="K50" s="41">
        <f>J50*E50</f>
        <v>0</v>
      </c>
    </row>
    <row r="51" spans="1:13" s="37" customFormat="1" x14ac:dyDescent="0.25">
      <c r="A51" s="166" t="s">
        <v>135</v>
      </c>
      <c r="B51" s="207" t="s">
        <v>122</v>
      </c>
      <c r="C51" s="161" t="s">
        <v>136</v>
      </c>
      <c r="D51" s="160" t="s">
        <v>58</v>
      </c>
      <c r="E51" s="167"/>
      <c r="F51" s="233"/>
      <c r="G51" s="168"/>
      <c r="H51" s="169">
        <v>0.05</v>
      </c>
      <c r="I51" s="19"/>
      <c r="J51" s="175">
        <v>0.05</v>
      </c>
      <c r="K51" s="19">
        <f>E51*J51</f>
        <v>0</v>
      </c>
    </row>
    <row r="52" spans="1:13" s="37" customFormat="1" x14ac:dyDescent="0.25">
      <c r="A52" s="47" t="s">
        <v>137</v>
      </c>
      <c r="B52" s="203" t="s">
        <v>122</v>
      </c>
      <c r="C52" s="52" t="s">
        <v>138</v>
      </c>
      <c r="D52" s="45" t="s">
        <v>58</v>
      </c>
      <c r="E52" s="50"/>
      <c r="F52" s="232"/>
      <c r="G52" s="78"/>
      <c r="H52" s="111">
        <v>0.05</v>
      </c>
      <c r="I52" s="41"/>
      <c r="J52" s="103">
        <v>0.05</v>
      </c>
      <c r="K52" s="41">
        <f>E52*J52</f>
        <v>0</v>
      </c>
    </row>
    <row r="53" spans="1:13" s="37" customFormat="1" x14ac:dyDescent="0.25">
      <c r="A53" s="166" t="s">
        <v>139</v>
      </c>
      <c r="B53" s="207" t="s">
        <v>122</v>
      </c>
      <c r="C53" s="161" t="s">
        <v>138</v>
      </c>
      <c r="D53" s="160" t="s">
        <v>58</v>
      </c>
      <c r="E53" s="167"/>
      <c r="F53" s="233"/>
      <c r="G53" s="168"/>
      <c r="H53" s="169">
        <v>0.05</v>
      </c>
      <c r="I53" s="19"/>
      <c r="J53" s="175">
        <v>0.05</v>
      </c>
      <c r="K53" s="19">
        <f>E53*J53</f>
        <v>0</v>
      </c>
    </row>
    <row r="54" spans="1:13" x14ac:dyDescent="0.25">
      <c r="A54" s="47" t="s">
        <v>140</v>
      </c>
      <c r="B54" s="203" t="s">
        <v>122</v>
      </c>
      <c r="C54" s="52" t="s">
        <v>141</v>
      </c>
      <c r="D54" s="45" t="s">
        <v>58</v>
      </c>
      <c r="E54" s="50"/>
      <c r="F54" s="232"/>
      <c r="G54" s="78"/>
      <c r="H54" s="111">
        <v>0.05</v>
      </c>
      <c r="I54" s="41"/>
      <c r="J54" s="103">
        <v>0.05</v>
      </c>
      <c r="K54" s="41">
        <f>E54*J54</f>
        <v>0</v>
      </c>
      <c r="L54" s="3"/>
      <c r="M54" s="3"/>
    </row>
    <row r="55" spans="1:13" s="37" customFormat="1" x14ac:dyDescent="0.25">
      <c r="A55" s="166" t="s">
        <v>142</v>
      </c>
      <c r="B55" s="207" t="s">
        <v>122</v>
      </c>
      <c r="C55" s="161" t="s">
        <v>123</v>
      </c>
      <c r="D55" s="160" t="s">
        <v>44</v>
      </c>
      <c r="E55" s="167"/>
      <c r="F55" s="233"/>
      <c r="G55" s="168"/>
      <c r="H55" s="169">
        <v>0.41699999999999998</v>
      </c>
      <c r="I55" s="19">
        <v>4</v>
      </c>
      <c r="J55" s="175"/>
      <c r="K55" s="19">
        <f>E55*I55</f>
        <v>0</v>
      </c>
    </row>
    <row r="56" spans="1:13" s="17" customFormat="1" x14ac:dyDescent="0.25">
      <c r="A56" s="46"/>
      <c r="B56" s="209"/>
      <c r="C56" s="55"/>
      <c r="D56" s="48"/>
      <c r="E56" s="297"/>
      <c r="F56" s="234"/>
      <c r="G56" s="79"/>
      <c r="H56" s="114"/>
      <c r="I56" s="44"/>
      <c r="J56" s="44"/>
      <c r="K56" s="44"/>
      <c r="L56" s="43"/>
      <c r="M56" s="43"/>
    </row>
    <row r="57" spans="1:13" s="37" customFormat="1" x14ac:dyDescent="0.25">
      <c r="A57" s="166" t="s">
        <v>143</v>
      </c>
      <c r="B57" s="210" t="s">
        <v>144</v>
      </c>
      <c r="C57" s="180" t="s">
        <v>145</v>
      </c>
      <c r="D57" s="179" t="s">
        <v>44</v>
      </c>
      <c r="E57" s="167"/>
      <c r="F57" s="233"/>
      <c r="G57" s="168"/>
      <c r="H57" s="169">
        <v>0.53800000000000003</v>
      </c>
      <c r="I57" s="19">
        <v>5.4</v>
      </c>
      <c r="J57" s="19"/>
      <c r="K57" s="19">
        <f t="shared" ref="K57:K76" si="1">E57*I57</f>
        <v>0</v>
      </c>
    </row>
    <row r="58" spans="1:13" s="11" customFormat="1" x14ac:dyDescent="0.25">
      <c r="A58" s="47" t="s">
        <v>146</v>
      </c>
      <c r="B58" s="211" t="s">
        <v>144</v>
      </c>
      <c r="C58" s="56" t="s">
        <v>147</v>
      </c>
      <c r="D58" s="28" t="s">
        <v>44</v>
      </c>
      <c r="E58" s="50"/>
      <c r="F58" s="232"/>
      <c r="G58" s="78"/>
      <c r="H58" s="111">
        <v>0.53800000000000003</v>
      </c>
      <c r="I58" s="41">
        <v>5.4</v>
      </c>
      <c r="J58" s="41"/>
      <c r="K58" s="41">
        <f t="shared" si="1"/>
        <v>0</v>
      </c>
      <c r="L58" s="37"/>
      <c r="M58" s="37"/>
    </row>
    <row r="59" spans="1:13" s="37" customFormat="1" x14ac:dyDescent="0.25">
      <c r="A59" s="166" t="s">
        <v>148</v>
      </c>
      <c r="B59" s="210" t="s">
        <v>144</v>
      </c>
      <c r="C59" s="180" t="s">
        <v>149</v>
      </c>
      <c r="D59" s="179" t="s">
        <v>44</v>
      </c>
      <c r="E59" s="167"/>
      <c r="F59" s="233"/>
      <c r="G59" s="168"/>
      <c r="H59" s="169">
        <v>0.53800000000000003</v>
      </c>
      <c r="I59" s="19">
        <v>5.4</v>
      </c>
      <c r="J59" s="19"/>
      <c r="K59" s="19">
        <f t="shared" si="1"/>
        <v>0</v>
      </c>
    </row>
    <row r="60" spans="1:13" x14ac:dyDescent="0.25">
      <c r="A60" s="47" t="s">
        <v>150</v>
      </c>
      <c r="B60" s="211" t="s">
        <v>144</v>
      </c>
      <c r="C60" s="56" t="s">
        <v>151</v>
      </c>
      <c r="D60" s="28" t="s">
        <v>44</v>
      </c>
      <c r="E60" s="50"/>
      <c r="F60" s="232"/>
      <c r="G60" s="78"/>
      <c r="H60" s="111">
        <v>0.53800000000000003</v>
      </c>
      <c r="I60" s="41">
        <v>5.4</v>
      </c>
      <c r="J60" s="41"/>
      <c r="K60" s="41">
        <f t="shared" si="1"/>
        <v>0</v>
      </c>
      <c r="L60" s="3"/>
      <c r="M60" s="3"/>
    </row>
    <row r="61" spans="1:13" s="37" customFormat="1" x14ac:dyDescent="0.25">
      <c r="A61" s="166" t="s">
        <v>152</v>
      </c>
      <c r="B61" s="210" t="s">
        <v>144</v>
      </c>
      <c r="C61" s="180" t="s">
        <v>153</v>
      </c>
      <c r="D61" s="179" t="s">
        <v>44</v>
      </c>
      <c r="E61" s="167"/>
      <c r="F61" s="233"/>
      <c r="G61" s="168"/>
      <c r="H61" s="169">
        <v>0.53800000000000003</v>
      </c>
      <c r="I61" s="19">
        <v>5.4</v>
      </c>
      <c r="J61" s="19"/>
      <c r="K61" s="19">
        <f t="shared" si="1"/>
        <v>0</v>
      </c>
    </row>
    <row r="62" spans="1:13" s="37" customFormat="1" x14ac:dyDescent="0.25">
      <c r="A62" s="119" t="s">
        <v>154</v>
      </c>
      <c r="B62" s="211" t="s">
        <v>144</v>
      </c>
      <c r="C62" s="56" t="s">
        <v>155</v>
      </c>
      <c r="D62" s="28" t="s">
        <v>44</v>
      </c>
      <c r="E62" s="120"/>
      <c r="F62" s="237"/>
      <c r="G62" s="121"/>
      <c r="H62" s="122">
        <v>0.53800000000000003</v>
      </c>
      <c r="I62" s="123">
        <v>5.4</v>
      </c>
      <c r="J62" s="123"/>
      <c r="K62" s="123">
        <f t="shared" si="1"/>
        <v>0</v>
      </c>
      <c r="L62" s="3"/>
      <c r="M62" s="3"/>
    </row>
    <row r="63" spans="1:13" s="37" customFormat="1" x14ac:dyDescent="0.25">
      <c r="A63" s="166" t="s">
        <v>156</v>
      </c>
      <c r="B63" s="210" t="s">
        <v>144</v>
      </c>
      <c r="C63" s="180" t="s">
        <v>157</v>
      </c>
      <c r="D63" s="179" t="s">
        <v>44</v>
      </c>
      <c r="E63" s="167"/>
      <c r="F63" s="233"/>
      <c r="G63" s="168"/>
      <c r="H63" s="169">
        <v>0.53800000000000003</v>
      </c>
      <c r="I63" s="19">
        <v>5.4</v>
      </c>
      <c r="J63" s="19"/>
      <c r="K63" s="19">
        <f t="shared" si="1"/>
        <v>0</v>
      </c>
    </row>
    <row r="64" spans="1:13" s="18" customFormat="1" x14ac:dyDescent="0.25">
      <c r="A64" s="47" t="s">
        <v>158</v>
      </c>
      <c r="B64" s="211" t="s">
        <v>144</v>
      </c>
      <c r="C64" s="56" t="s">
        <v>159</v>
      </c>
      <c r="D64" s="28" t="s">
        <v>44</v>
      </c>
      <c r="E64" s="50"/>
      <c r="F64" s="232"/>
      <c r="G64" s="78"/>
      <c r="H64" s="111">
        <v>0.41</v>
      </c>
      <c r="I64" s="41">
        <v>3.8</v>
      </c>
      <c r="J64" s="41"/>
      <c r="K64" s="41">
        <f t="shared" si="1"/>
        <v>0</v>
      </c>
      <c r="L64" s="37"/>
      <c r="M64" s="37"/>
    </row>
    <row r="65" spans="1:13" s="37" customFormat="1" x14ac:dyDescent="0.25">
      <c r="A65" s="166" t="s">
        <v>160</v>
      </c>
      <c r="B65" s="210" t="s">
        <v>144</v>
      </c>
      <c r="C65" s="180" t="s">
        <v>161</v>
      </c>
      <c r="D65" s="179" t="s">
        <v>44</v>
      </c>
      <c r="E65" s="167"/>
      <c r="F65" s="233"/>
      <c r="G65" s="168"/>
      <c r="H65" s="169">
        <v>0.53800000000000003</v>
      </c>
      <c r="I65" s="19">
        <v>5.4</v>
      </c>
      <c r="J65" s="19"/>
      <c r="K65" s="19">
        <f t="shared" si="1"/>
        <v>0</v>
      </c>
    </row>
    <row r="66" spans="1:13" s="37" customFormat="1" x14ac:dyDescent="0.25">
      <c r="A66" s="47" t="s">
        <v>162</v>
      </c>
      <c r="B66" s="211" t="s">
        <v>144</v>
      </c>
      <c r="C66" s="56" t="s">
        <v>163</v>
      </c>
      <c r="D66" s="28" t="s">
        <v>44</v>
      </c>
      <c r="E66" s="50"/>
      <c r="F66" s="232"/>
      <c r="G66" s="78"/>
      <c r="H66" s="111">
        <v>0.502</v>
      </c>
      <c r="I66" s="41">
        <v>5</v>
      </c>
      <c r="J66" s="41"/>
      <c r="K66" s="41">
        <f t="shared" si="1"/>
        <v>0</v>
      </c>
    </row>
    <row r="67" spans="1:13" s="37" customFormat="1" x14ac:dyDescent="0.25">
      <c r="A67" s="166" t="s">
        <v>164</v>
      </c>
      <c r="B67" s="210" t="s">
        <v>144</v>
      </c>
      <c r="C67" s="180" t="s">
        <v>165</v>
      </c>
      <c r="D67" s="179" t="s">
        <v>44</v>
      </c>
      <c r="E67" s="167"/>
      <c r="F67" s="233"/>
      <c r="G67" s="168"/>
      <c r="H67" s="169">
        <v>0.53800000000000003</v>
      </c>
      <c r="I67" s="19">
        <v>5.4</v>
      </c>
      <c r="J67" s="19"/>
      <c r="K67" s="19">
        <f t="shared" si="1"/>
        <v>0</v>
      </c>
    </row>
    <row r="68" spans="1:13" s="37" customFormat="1" x14ac:dyDescent="0.25">
      <c r="A68" s="47" t="s">
        <v>166</v>
      </c>
      <c r="B68" s="211" t="s">
        <v>144</v>
      </c>
      <c r="C68" s="56" t="s">
        <v>167</v>
      </c>
      <c r="D68" s="28" t="s">
        <v>44</v>
      </c>
      <c r="E68" s="50"/>
      <c r="F68" s="232"/>
      <c r="G68" s="78"/>
      <c r="H68" s="111">
        <v>0.53800000000000003</v>
      </c>
      <c r="I68" s="41">
        <v>5.4</v>
      </c>
      <c r="J68" s="41"/>
      <c r="K68" s="41">
        <f t="shared" si="1"/>
        <v>0</v>
      </c>
    </row>
    <row r="69" spans="1:13" s="37" customFormat="1" x14ac:dyDescent="0.25">
      <c r="A69" s="166" t="s">
        <v>168</v>
      </c>
      <c r="B69" s="210" t="s">
        <v>144</v>
      </c>
      <c r="C69" s="180" t="s">
        <v>169</v>
      </c>
      <c r="D69" s="179" t="s">
        <v>44</v>
      </c>
      <c r="E69" s="167"/>
      <c r="F69" s="233"/>
      <c r="G69" s="168"/>
      <c r="H69" s="169">
        <v>0.18</v>
      </c>
      <c r="I69" s="19">
        <v>1.61</v>
      </c>
      <c r="J69" s="19"/>
      <c r="K69" s="19">
        <f t="shared" si="1"/>
        <v>0</v>
      </c>
    </row>
    <row r="70" spans="1:13" s="37" customFormat="1" x14ac:dyDescent="0.25">
      <c r="A70" s="47" t="s">
        <v>170</v>
      </c>
      <c r="B70" s="211" t="s">
        <v>144</v>
      </c>
      <c r="C70" s="56" t="s">
        <v>145</v>
      </c>
      <c r="D70" s="28" t="s">
        <v>44</v>
      </c>
      <c r="E70" s="50"/>
      <c r="F70" s="232"/>
      <c r="G70" s="78"/>
      <c r="H70" s="111">
        <v>0.53800000000000003</v>
      </c>
      <c r="I70" s="41">
        <v>5.4</v>
      </c>
      <c r="J70" s="41"/>
      <c r="K70" s="41">
        <f t="shared" si="1"/>
        <v>0</v>
      </c>
      <c r="L70" s="3"/>
      <c r="M70" s="3"/>
    </row>
    <row r="71" spans="1:13" s="37" customFormat="1" x14ac:dyDescent="0.25">
      <c r="A71" s="166" t="s">
        <v>171</v>
      </c>
      <c r="B71" s="210" t="s">
        <v>144</v>
      </c>
      <c r="C71" s="180" t="s">
        <v>147</v>
      </c>
      <c r="D71" s="179" t="s">
        <v>44</v>
      </c>
      <c r="E71" s="167"/>
      <c r="F71" s="233"/>
      <c r="G71" s="168"/>
      <c r="H71" s="169">
        <v>0.53800000000000003</v>
      </c>
      <c r="I71" s="19">
        <v>5.4</v>
      </c>
      <c r="J71" s="19"/>
      <c r="K71" s="19">
        <f t="shared" si="1"/>
        <v>0</v>
      </c>
    </row>
    <row r="72" spans="1:13" s="37" customFormat="1" x14ac:dyDescent="0.25">
      <c r="A72" s="47" t="s">
        <v>172</v>
      </c>
      <c r="B72" s="211" t="s">
        <v>144</v>
      </c>
      <c r="C72" s="56" t="s">
        <v>173</v>
      </c>
      <c r="D72" s="28" t="s">
        <v>44</v>
      </c>
      <c r="E72" s="50"/>
      <c r="F72" s="232"/>
      <c r="G72" s="78"/>
      <c r="H72" s="111">
        <v>0.53800000000000003</v>
      </c>
      <c r="I72" s="41">
        <v>5.4</v>
      </c>
      <c r="J72" s="41"/>
      <c r="K72" s="41">
        <f t="shared" si="1"/>
        <v>0</v>
      </c>
      <c r="L72" s="3"/>
      <c r="M72" s="3"/>
    </row>
    <row r="73" spans="1:13" s="37" customFormat="1" x14ac:dyDescent="0.25">
      <c r="A73" s="166" t="s">
        <v>174</v>
      </c>
      <c r="B73" s="210" t="s">
        <v>144</v>
      </c>
      <c r="C73" s="180" t="s">
        <v>175</v>
      </c>
      <c r="D73" s="179" t="s">
        <v>44</v>
      </c>
      <c r="E73" s="167"/>
      <c r="F73" s="233"/>
      <c r="G73" s="168"/>
      <c r="H73" s="169">
        <v>0.18</v>
      </c>
      <c r="I73" s="19">
        <v>1.61</v>
      </c>
      <c r="J73" s="19"/>
      <c r="K73" s="19">
        <f t="shared" si="1"/>
        <v>0</v>
      </c>
    </row>
    <row r="74" spans="1:13" s="37" customFormat="1" x14ac:dyDescent="0.25">
      <c r="A74" s="47" t="s">
        <v>176</v>
      </c>
      <c r="B74" s="211" t="s">
        <v>144</v>
      </c>
      <c r="C74" s="56" t="s">
        <v>177</v>
      </c>
      <c r="D74" s="28" t="s">
        <v>44</v>
      </c>
      <c r="E74" s="50"/>
      <c r="F74" s="232"/>
      <c r="G74" s="78"/>
      <c r="H74" s="111">
        <v>0.18</v>
      </c>
      <c r="I74" s="41">
        <v>1.61</v>
      </c>
      <c r="J74" s="41"/>
      <c r="K74" s="41">
        <f t="shared" si="1"/>
        <v>0</v>
      </c>
      <c r="L74" s="3"/>
      <c r="M74" s="3"/>
    </row>
    <row r="75" spans="1:13" s="37" customFormat="1" x14ac:dyDescent="0.25">
      <c r="A75" s="166" t="s">
        <v>178</v>
      </c>
      <c r="B75" s="210" t="s">
        <v>144</v>
      </c>
      <c r="C75" s="181" t="s">
        <v>179</v>
      </c>
      <c r="D75" s="179" t="s">
        <v>44</v>
      </c>
      <c r="E75" s="167"/>
      <c r="F75" s="233"/>
      <c r="G75" s="168"/>
      <c r="H75" s="169">
        <v>0.53800000000000003</v>
      </c>
      <c r="I75" s="19">
        <v>5.4</v>
      </c>
      <c r="J75" s="19"/>
      <c r="K75" s="19">
        <f t="shared" si="1"/>
        <v>0</v>
      </c>
    </row>
    <row r="76" spans="1:13" s="37" customFormat="1" x14ac:dyDescent="0.25">
      <c r="A76" s="47" t="s">
        <v>180</v>
      </c>
      <c r="B76" s="211" t="s">
        <v>144</v>
      </c>
      <c r="C76" s="56" t="s">
        <v>181</v>
      </c>
      <c r="D76" s="28" t="s">
        <v>44</v>
      </c>
      <c r="E76" s="50"/>
      <c r="F76" s="232"/>
      <c r="G76" s="78"/>
      <c r="H76" s="111">
        <v>0.41</v>
      </c>
      <c r="I76" s="41">
        <v>3.8</v>
      </c>
      <c r="J76" s="41"/>
      <c r="K76" s="41">
        <f t="shared" si="1"/>
        <v>0</v>
      </c>
      <c r="L76" s="3"/>
      <c r="M76" s="3"/>
    </row>
    <row r="77" spans="1:13" s="17" customFormat="1" x14ac:dyDescent="0.25">
      <c r="A77" s="46"/>
      <c r="B77" s="209"/>
      <c r="C77" s="55"/>
      <c r="D77" s="48"/>
      <c r="E77" s="297"/>
      <c r="F77" s="234"/>
      <c r="G77" s="79"/>
      <c r="H77" s="114"/>
      <c r="I77" s="44"/>
      <c r="J77" s="44"/>
      <c r="K77" s="44"/>
      <c r="L77" s="43"/>
      <c r="M77" s="43"/>
    </row>
    <row r="78" spans="1:13" s="37" customFormat="1" x14ac:dyDescent="0.25">
      <c r="A78" s="119" t="s">
        <v>182</v>
      </c>
      <c r="B78" s="203" t="s">
        <v>183</v>
      </c>
      <c r="C78" s="124" t="s">
        <v>184</v>
      </c>
      <c r="D78" s="125" t="s">
        <v>44</v>
      </c>
      <c r="E78" s="120"/>
      <c r="F78" s="237" t="s">
        <v>185</v>
      </c>
      <c r="G78" s="121">
        <f>1.11*8.327</f>
        <v>9.2429700000000015</v>
      </c>
      <c r="H78" s="122">
        <v>0.53100000000000003</v>
      </c>
      <c r="I78" s="123">
        <f t="shared" ref="I78:I85" si="2">G78*H78</f>
        <v>4.9080170700000014</v>
      </c>
      <c r="J78" s="123"/>
      <c r="K78" s="123">
        <f>E78*I78</f>
        <v>0</v>
      </c>
    </row>
    <row r="79" spans="1:13" s="37" customFormat="1" x14ac:dyDescent="0.25">
      <c r="A79" s="182" t="s">
        <v>186</v>
      </c>
      <c r="B79" s="207" t="s">
        <v>183</v>
      </c>
      <c r="C79" s="181" t="s">
        <v>187</v>
      </c>
      <c r="D79" s="183" t="s">
        <v>44</v>
      </c>
      <c r="E79" s="184"/>
      <c r="F79" s="233" t="s">
        <v>188</v>
      </c>
      <c r="G79" s="168">
        <f>1.065*8.327</f>
        <v>8.8682549999999996</v>
      </c>
      <c r="H79" s="185">
        <v>0.27800000000000002</v>
      </c>
      <c r="I79" s="186">
        <f t="shared" si="2"/>
        <v>2.4653748900000001</v>
      </c>
      <c r="J79" s="186"/>
      <c r="K79" s="186">
        <f>E79*I79</f>
        <v>0</v>
      </c>
    </row>
    <row r="80" spans="1:13" s="37" customFormat="1" x14ac:dyDescent="0.25">
      <c r="A80" s="119" t="s">
        <v>189</v>
      </c>
      <c r="B80" s="203" t="s">
        <v>183</v>
      </c>
      <c r="C80" s="124" t="s">
        <v>190</v>
      </c>
      <c r="D80" s="125" t="s">
        <v>44</v>
      </c>
      <c r="E80" s="120"/>
      <c r="F80" s="237" t="s">
        <v>191</v>
      </c>
      <c r="G80" s="121">
        <f>1.06*8.327</f>
        <v>8.8266200000000001</v>
      </c>
      <c r="H80" s="122">
        <v>0.27800000000000002</v>
      </c>
      <c r="I80" s="123">
        <f t="shared" si="2"/>
        <v>2.4538003600000002</v>
      </c>
      <c r="J80" s="123"/>
      <c r="K80" s="123">
        <f>E80*I80</f>
        <v>0</v>
      </c>
    </row>
    <row r="81" spans="1:13" s="37" customFormat="1" x14ac:dyDescent="0.25">
      <c r="A81" s="182" t="s">
        <v>192</v>
      </c>
      <c r="B81" s="207" t="s">
        <v>183</v>
      </c>
      <c r="C81" s="181" t="s">
        <v>193</v>
      </c>
      <c r="D81" s="183" t="s">
        <v>44</v>
      </c>
      <c r="E81" s="184"/>
      <c r="F81" s="233" t="s">
        <v>188</v>
      </c>
      <c r="G81" s="168">
        <f>1.065*8.327</f>
        <v>8.8682549999999996</v>
      </c>
      <c r="H81" s="185">
        <v>0.28699999999999998</v>
      </c>
      <c r="I81" s="186">
        <f t="shared" si="2"/>
        <v>2.5451891849999995</v>
      </c>
      <c r="J81" s="186"/>
      <c r="K81" s="186">
        <f>I81*E81</f>
        <v>0</v>
      </c>
    </row>
    <row r="82" spans="1:13" s="37" customFormat="1" x14ac:dyDescent="0.25">
      <c r="A82" s="119" t="s">
        <v>194</v>
      </c>
      <c r="B82" s="203" t="s">
        <v>183</v>
      </c>
      <c r="C82" s="124" t="s">
        <v>195</v>
      </c>
      <c r="D82" s="125" t="s">
        <v>44</v>
      </c>
      <c r="E82" s="120"/>
      <c r="F82" s="237" t="s">
        <v>188</v>
      </c>
      <c r="G82" s="121">
        <f>1.065*8.327</f>
        <v>8.8682549999999996</v>
      </c>
      <c r="H82" s="122">
        <v>0.2777</v>
      </c>
      <c r="I82" s="123">
        <f t="shared" si="2"/>
        <v>2.4627144135000001</v>
      </c>
      <c r="J82" s="123"/>
      <c r="K82" s="123">
        <f>I82*E82</f>
        <v>0</v>
      </c>
    </row>
    <row r="83" spans="1:13" s="37" customFormat="1" x14ac:dyDescent="0.25">
      <c r="A83" s="182" t="s">
        <v>196</v>
      </c>
      <c r="B83" s="207" t="s">
        <v>183</v>
      </c>
      <c r="C83" s="181" t="s">
        <v>197</v>
      </c>
      <c r="D83" s="183" t="s">
        <v>44</v>
      </c>
      <c r="E83" s="184"/>
      <c r="F83" s="233" t="s">
        <v>198</v>
      </c>
      <c r="G83" s="168">
        <f>1.2*8.327</f>
        <v>9.9923999999999999</v>
      </c>
      <c r="H83" s="185">
        <v>0.52600000000000002</v>
      </c>
      <c r="I83" s="186">
        <f t="shared" si="2"/>
        <v>5.2560023999999999</v>
      </c>
      <c r="J83" s="186"/>
      <c r="K83" s="186">
        <f>E83*I83</f>
        <v>0</v>
      </c>
    </row>
    <row r="84" spans="1:13" s="37" customFormat="1" x14ac:dyDescent="0.25">
      <c r="A84" s="119" t="s">
        <v>199</v>
      </c>
      <c r="B84" s="203" t="s">
        <v>183</v>
      </c>
      <c r="C84" s="124" t="s">
        <v>200</v>
      </c>
      <c r="D84" s="125" t="s">
        <v>44</v>
      </c>
      <c r="E84" s="120"/>
      <c r="F84" s="237" t="s">
        <v>201</v>
      </c>
      <c r="G84" s="121">
        <f>1.057*8.327</f>
        <v>8.8016389999999998</v>
      </c>
      <c r="H84" s="122">
        <v>0.27700000000000002</v>
      </c>
      <c r="I84" s="123">
        <f t="shared" si="2"/>
        <v>2.438054003</v>
      </c>
      <c r="J84" s="123"/>
      <c r="K84" s="123">
        <f>E84*I84</f>
        <v>0</v>
      </c>
    </row>
    <row r="85" spans="1:13" s="37" customFormat="1" x14ac:dyDescent="0.25">
      <c r="A85" s="182" t="s">
        <v>202</v>
      </c>
      <c r="B85" s="207" t="s">
        <v>183</v>
      </c>
      <c r="C85" s="181" t="s">
        <v>203</v>
      </c>
      <c r="D85" s="183" t="s">
        <v>44</v>
      </c>
      <c r="E85" s="184"/>
      <c r="F85" s="233" t="s">
        <v>204</v>
      </c>
      <c r="G85" s="168">
        <f>1.112*8.327</f>
        <v>9.2596240000000005</v>
      </c>
      <c r="H85" s="185">
        <v>0.53100000000000003</v>
      </c>
      <c r="I85" s="186">
        <f t="shared" si="2"/>
        <v>4.9168603440000007</v>
      </c>
      <c r="J85" s="186"/>
      <c r="K85" s="186">
        <f>E85*I85</f>
        <v>0</v>
      </c>
    </row>
    <row r="86" spans="1:13" s="17" customFormat="1" x14ac:dyDescent="0.25">
      <c r="A86" s="46"/>
      <c r="B86" s="209"/>
      <c r="C86" s="55"/>
      <c r="D86" s="48"/>
      <c r="E86" s="297"/>
      <c r="F86" s="234"/>
      <c r="G86" s="79"/>
      <c r="H86" s="114"/>
      <c r="I86" s="44"/>
      <c r="J86" s="44"/>
      <c r="K86" s="44"/>
      <c r="L86" s="43"/>
      <c r="M86" s="43"/>
    </row>
    <row r="87" spans="1:13" s="37" customFormat="1" x14ac:dyDescent="0.25">
      <c r="A87" s="166" t="s">
        <v>205</v>
      </c>
      <c r="B87" s="206" t="s">
        <v>206</v>
      </c>
      <c r="C87" s="187" t="s">
        <v>207</v>
      </c>
      <c r="D87" s="154" t="s">
        <v>44</v>
      </c>
      <c r="E87" s="167"/>
      <c r="F87" s="233" t="s">
        <v>208</v>
      </c>
      <c r="G87" s="188">
        <v>8.7509999999999994</v>
      </c>
      <c r="H87" s="169">
        <v>0.121</v>
      </c>
      <c r="I87" s="19">
        <f>G87*H87</f>
        <v>1.0588709999999999</v>
      </c>
      <c r="J87" s="19"/>
      <c r="K87" s="19">
        <f>E87*I87</f>
        <v>0</v>
      </c>
    </row>
    <row r="88" spans="1:13" s="42" customFormat="1" x14ac:dyDescent="0.25">
      <c r="A88" s="47" t="s">
        <v>209</v>
      </c>
      <c r="B88" s="204" t="s">
        <v>206</v>
      </c>
      <c r="C88" s="57" t="s">
        <v>210</v>
      </c>
      <c r="D88" s="49" t="s">
        <v>44</v>
      </c>
      <c r="E88" s="50"/>
      <c r="F88" s="232" t="s">
        <v>208</v>
      </c>
      <c r="G88" s="126">
        <v>8.7509999999999994</v>
      </c>
      <c r="H88" s="111">
        <v>0.121</v>
      </c>
      <c r="I88" s="41">
        <f>G88*H88</f>
        <v>1.0588709999999999</v>
      </c>
      <c r="J88" s="41"/>
      <c r="K88" s="41">
        <f>E88*I88</f>
        <v>0</v>
      </c>
    </row>
    <row r="89" spans="1:13" s="37" customFormat="1" x14ac:dyDescent="0.25">
      <c r="A89" s="166" t="s">
        <v>211</v>
      </c>
      <c r="B89" s="206" t="s">
        <v>206</v>
      </c>
      <c r="C89" s="187" t="s">
        <v>212</v>
      </c>
      <c r="D89" s="154" t="s">
        <v>44</v>
      </c>
      <c r="E89" s="167"/>
      <c r="F89" s="233" t="s">
        <v>208</v>
      </c>
      <c r="G89" s="188">
        <v>8.7509999999999994</v>
      </c>
      <c r="H89" s="169">
        <v>0.121</v>
      </c>
      <c r="I89" s="19">
        <f>G89*H89</f>
        <v>1.0588709999999999</v>
      </c>
      <c r="J89" s="19"/>
      <c r="K89" s="19">
        <f>E89*I89</f>
        <v>0</v>
      </c>
    </row>
    <row r="90" spans="1:13" s="17" customFormat="1" x14ac:dyDescent="0.25">
      <c r="A90" s="46"/>
      <c r="B90" s="209"/>
      <c r="C90" s="55"/>
      <c r="D90" s="48"/>
      <c r="E90" s="297"/>
      <c r="F90" s="234"/>
      <c r="G90" s="79"/>
      <c r="H90" s="114"/>
      <c r="I90" s="44"/>
      <c r="J90" s="44"/>
      <c r="K90" s="44"/>
      <c r="L90" s="43"/>
      <c r="M90" s="43"/>
    </row>
    <row r="91" spans="1:13" s="42" customFormat="1" x14ac:dyDescent="0.25">
      <c r="A91" s="47" t="s">
        <v>213</v>
      </c>
      <c r="B91" s="204" t="s">
        <v>214</v>
      </c>
      <c r="C91" s="57" t="s">
        <v>215</v>
      </c>
      <c r="D91" s="49" t="s">
        <v>44</v>
      </c>
      <c r="E91" s="50"/>
      <c r="F91" s="232"/>
      <c r="G91" s="78"/>
      <c r="H91" s="111">
        <v>0.217</v>
      </c>
      <c r="I91" s="41">
        <v>2</v>
      </c>
      <c r="J91" s="41"/>
      <c r="K91" s="41">
        <f>E91*I91</f>
        <v>0</v>
      </c>
    </row>
    <row r="92" spans="1:13" s="43" customFormat="1" x14ac:dyDescent="0.25">
      <c r="A92" s="46"/>
      <c r="B92" s="209"/>
      <c r="C92" s="55"/>
      <c r="D92" s="48"/>
      <c r="E92" s="297"/>
      <c r="F92" s="234"/>
      <c r="G92" s="79"/>
      <c r="H92" s="114"/>
      <c r="I92" s="44"/>
      <c r="J92" s="44"/>
      <c r="K92" s="44"/>
    </row>
    <row r="93" spans="1:13" x14ac:dyDescent="0.25">
      <c r="A93" s="47" t="s">
        <v>216</v>
      </c>
      <c r="B93" s="203" t="s">
        <v>217</v>
      </c>
      <c r="C93" s="52" t="s">
        <v>218</v>
      </c>
      <c r="D93" s="45" t="s">
        <v>58</v>
      </c>
      <c r="E93" s="50"/>
      <c r="F93" s="232"/>
      <c r="G93" s="78"/>
      <c r="H93" s="111">
        <v>0.5</v>
      </c>
      <c r="I93" s="41"/>
      <c r="J93" s="41">
        <v>0.5</v>
      </c>
      <c r="K93" s="41">
        <f t="shared" ref="K93:K99" si="3">E93*J93</f>
        <v>0</v>
      </c>
      <c r="L93" s="3"/>
      <c r="M93" s="3"/>
    </row>
    <row r="94" spans="1:13" s="37" customFormat="1" x14ac:dyDescent="0.25">
      <c r="A94" s="182" t="s">
        <v>219</v>
      </c>
      <c r="B94" s="207" t="s">
        <v>217</v>
      </c>
      <c r="C94" s="161" t="s">
        <v>220</v>
      </c>
      <c r="D94" s="160" t="s">
        <v>58</v>
      </c>
      <c r="E94" s="167"/>
      <c r="F94" s="233"/>
      <c r="G94" s="168"/>
      <c r="H94" s="169">
        <v>0.42499999999999999</v>
      </c>
      <c r="I94" s="19"/>
      <c r="J94" s="175">
        <v>0.42499999999999999</v>
      </c>
      <c r="K94" s="19">
        <f t="shared" si="3"/>
        <v>0</v>
      </c>
    </row>
    <row r="95" spans="1:13" s="37" customFormat="1" x14ac:dyDescent="0.25">
      <c r="A95" s="47" t="s">
        <v>221</v>
      </c>
      <c r="B95" s="203" t="s">
        <v>217</v>
      </c>
      <c r="C95" s="52" t="s">
        <v>222</v>
      </c>
      <c r="D95" s="45" t="s">
        <v>58</v>
      </c>
      <c r="E95" s="50"/>
      <c r="F95" s="232"/>
      <c r="G95" s="78"/>
      <c r="H95" s="111">
        <v>0.85</v>
      </c>
      <c r="I95" s="41"/>
      <c r="J95" s="41">
        <v>0.85</v>
      </c>
      <c r="K95" s="41">
        <f t="shared" si="3"/>
        <v>0</v>
      </c>
    </row>
    <row r="96" spans="1:13" s="37" customFormat="1" x14ac:dyDescent="0.25">
      <c r="A96" s="166" t="s">
        <v>223</v>
      </c>
      <c r="B96" s="207" t="s">
        <v>217</v>
      </c>
      <c r="C96" s="161" t="s">
        <v>224</v>
      </c>
      <c r="D96" s="160" t="s">
        <v>58</v>
      </c>
      <c r="E96" s="167"/>
      <c r="F96" s="233"/>
      <c r="G96" s="168"/>
      <c r="H96" s="169">
        <v>0.85</v>
      </c>
      <c r="I96" s="19"/>
      <c r="J96" s="19">
        <v>0.85</v>
      </c>
      <c r="K96" s="19">
        <f t="shared" si="3"/>
        <v>0</v>
      </c>
    </row>
    <row r="97" spans="1:13" s="37" customFormat="1" x14ac:dyDescent="0.25">
      <c r="A97" s="47" t="s">
        <v>225</v>
      </c>
      <c r="B97" s="203" t="s">
        <v>217</v>
      </c>
      <c r="C97" s="52" t="s">
        <v>226</v>
      </c>
      <c r="D97" s="45" t="s">
        <v>58</v>
      </c>
      <c r="E97" s="50"/>
      <c r="F97" s="232"/>
      <c r="G97" s="78"/>
      <c r="H97" s="111">
        <v>0.85</v>
      </c>
      <c r="I97" s="41"/>
      <c r="J97" s="41">
        <v>0.85</v>
      </c>
      <c r="K97" s="41">
        <f t="shared" si="3"/>
        <v>0</v>
      </c>
    </row>
    <row r="98" spans="1:13" s="37" customFormat="1" x14ac:dyDescent="0.25">
      <c r="A98" s="166" t="s">
        <v>227</v>
      </c>
      <c r="B98" s="207" t="s">
        <v>217</v>
      </c>
      <c r="C98" s="161" t="s">
        <v>228</v>
      </c>
      <c r="D98" s="160" t="s">
        <v>58</v>
      </c>
      <c r="E98" s="167"/>
      <c r="F98" s="233"/>
      <c r="G98" s="168"/>
      <c r="H98" s="169">
        <v>0.85</v>
      </c>
      <c r="I98" s="19"/>
      <c r="J98" s="19">
        <v>0.85</v>
      </c>
      <c r="K98" s="19">
        <f t="shared" si="3"/>
        <v>0</v>
      </c>
    </row>
    <row r="99" spans="1:13" s="37" customFormat="1" x14ac:dyDescent="0.25">
      <c r="A99" s="47" t="s">
        <v>227</v>
      </c>
      <c r="B99" s="203" t="s">
        <v>217</v>
      </c>
      <c r="C99" s="52" t="s">
        <v>229</v>
      </c>
      <c r="D99" s="45" t="s">
        <v>58</v>
      </c>
      <c r="E99" s="50"/>
      <c r="F99" s="232"/>
      <c r="G99" s="78"/>
      <c r="H99" s="111">
        <v>0.85</v>
      </c>
      <c r="I99" s="41"/>
      <c r="J99" s="41">
        <v>0.85</v>
      </c>
      <c r="K99" s="41">
        <f t="shared" si="3"/>
        <v>0</v>
      </c>
    </row>
    <row r="100" spans="1:13" s="17" customFormat="1" x14ac:dyDescent="0.25">
      <c r="A100" s="46"/>
      <c r="B100" s="209"/>
      <c r="C100" s="55"/>
      <c r="D100" s="48"/>
      <c r="E100" s="297"/>
      <c r="F100" s="234"/>
      <c r="G100" s="79"/>
      <c r="H100" s="114"/>
      <c r="I100" s="44"/>
      <c r="J100" s="44"/>
      <c r="K100" s="44"/>
      <c r="L100" s="43"/>
      <c r="M100" s="43"/>
    </row>
    <row r="101" spans="1:13" s="43" customFormat="1" x14ac:dyDescent="0.25">
      <c r="A101" s="47" t="s">
        <v>230</v>
      </c>
      <c r="B101" s="203" t="s">
        <v>231</v>
      </c>
      <c r="C101" s="52" t="s">
        <v>232</v>
      </c>
      <c r="D101" s="45" t="s">
        <v>44</v>
      </c>
      <c r="E101" s="50"/>
      <c r="F101" s="232" t="s">
        <v>233</v>
      </c>
      <c r="G101" s="78">
        <f>1.13*8.327</f>
        <v>9.4095099999999992</v>
      </c>
      <c r="H101" s="111">
        <v>0.29699999999999999</v>
      </c>
      <c r="I101" s="41"/>
      <c r="J101" s="103">
        <v>0.29699999999999999</v>
      </c>
      <c r="K101" s="41">
        <f>E101*J101</f>
        <v>0</v>
      </c>
    </row>
    <row r="102" spans="1:13" s="43" customFormat="1" x14ac:dyDescent="0.25">
      <c r="A102" s="46"/>
      <c r="B102" s="209"/>
      <c r="C102" s="55"/>
      <c r="D102" s="48"/>
      <c r="E102" s="297"/>
      <c r="F102" s="234"/>
      <c r="G102" s="79"/>
      <c r="H102" s="114"/>
      <c r="I102" s="44"/>
      <c r="J102" s="44"/>
      <c r="K102" s="44"/>
    </row>
    <row r="103" spans="1:13" s="82" customFormat="1" x14ac:dyDescent="0.25">
      <c r="A103" s="159" t="s">
        <v>234</v>
      </c>
      <c r="B103" s="207" t="s">
        <v>235</v>
      </c>
      <c r="C103" s="161" t="s">
        <v>236</v>
      </c>
      <c r="D103" s="160" t="s">
        <v>44</v>
      </c>
      <c r="E103" s="162"/>
      <c r="F103" s="230" t="s">
        <v>237</v>
      </c>
      <c r="G103" s="163">
        <f>1.14*8.327</f>
        <v>9.4927799999999998</v>
      </c>
      <c r="H103" s="164">
        <v>0.44400000000000001</v>
      </c>
      <c r="I103" s="150">
        <f t="shared" ref="I103:I108" si="4">G103*H103</f>
        <v>4.2147943200000002</v>
      </c>
      <c r="J103" s="150"/>
      <c r="K103" s="150">
        <f t="shared" ref="K103:K108" si="5">E103*I103</f>
        <v>0</v>
      </c>
    </row>
    <row r="104" spans="1:13" s="37" customFormat="1" x14ac:dyDescent="0.25">
      <c r="A104" s="47" t="s">
        <v>238</v>
      </c>
      <c r="B104" s="212" t="s">
        <v>235</v>
      </c>
      <c r="C104" s="189" t="s">
        <v>239</v>
      </c>
      <c r="D104" s="45" t="s">
        <v>44</v>
      </c>
      <c r="E104" s="50"/>
      <c r="F104" s="232" t="s">
        <v>240</v>
      </c>
      <c r="G104" s="78">
        <f>(9.2+9.75)/2</f>
        <v>9.4749999999999996</v>
      </c>
      <c r="H104" s="111">
        <v>0.44400000000000001</v>
      </c>
      <c r="I104" s="34">
        <f t="shared" si="4"/>
        <v>4.2069000000000001</v>
      </c>
      <c r="J104" s="41"/>
      <c r="K104" s="34">
        <f t="shared" si="5"/>
        <v>0</v>
      </c>
    </row>
    <row r="105" spans="1:13" s="37" customFormat="1" x14ac:dyDescent="0.25">
      <c r="A105" s="166" t="s">
        <v>241</v>
      </c>
      <c r="B105" s="207" t="s">
        <v>235</v>
      </c>
      <c r="C105" s="187" t="s">
        <v>242</v>
      </c>
      <c r="D105" s="160" t="s">
        <v>44</v>
      </c>
      <c r="E105" s="167"/>
      <c r="F105" s="233" t="s">
        <v>243</v>
      </c>
      <c r="G105" s="168">
        <f>1.1385*8.327</f>
        <v>9.4802895000000014</v>
      </c>
      <c r="H105" s="169">
        <v>0.44400000000000001</v>
      </c>
      <c r="I105" s="150">
        <f t="shared" si="4"/>
        <v>4.2092485380000007</v>
      </c>
      <c r="J105" s="19"/>
      <c r="K105" s="150">
        <f t="shared" si="5"/>
        <v>0</v>
      </c>
    </row>
    <row r="106" spans="1:13" s="37" customFormat="1" x14ac:dyDescent="0.25">
      <c r="A106" s="47" t="s">
        <v>244</v>
      </c>
      <c r="B106" s="203" t="s">
        <v>235</v>
      </c>
      <c r="C106" s="57" t="s">
        <v>242</v>
      </c>
      <c r="D106" s="45" t="s">
        <v>44</v>
      </c>
      <c r="E106" s="50"/>
      <c r="F106" s="232" t="s">
        <v>243</v>
      </c>
      <c r="G106" s="78">
        <f>1.1385*8.327</f>
        <v>9.4802895000000014</v>
      </c>
      <c r="H106" s="111">
        <v>0.44400000000000001</v>
      </c>
      <c r="I106" s="34">
        <f t="shared" si="4"/>
        <v>4.2092485380000007</v>
      </c>
      <c r="J106" s="41"/>
      <c r="K106" s="34">
        <f t="shared" si="5"/>
        <v>0</v>
      </c>
    </row>
    <row r="107" spans="1:13" s="37" customFormat="1" x14ac:dyDescent="0.25">
      <c r="A107" s="166" t="s">
        <v>245</v>
      </c>
      <c r="B107" s="207" t="s">
        <v>235</v>
      </c>
      <c r="C107" s="187" t="s">
        <v>246</v>
      </c>
      <c r="D107" s="160" t="s">
        <v>44</v>
      </c>
      <c r="E107" s="167"/>
      <c r="F107" s="233" t="s">
        <v>247</v>
      </c>
      <c r="G107" s="168">
        <f>1.16*8.327</f>
        <v>9.6593199999999992</v>
      </c>
      <c r="H107" s="169">
        <v>0.44400000000000001</v>
      </c>
      <c r="I107" s="150">
        <f t="shared" si="4"/>
        <v>4.2887380799999999</v>
      </c>
      <c r="J107" s="19"/>
      <c r="K107" s="150">
        <f t="shared" si="5"/>
        <v>0</v>
      </c>
    </row>
    <row r="108" spans="1:13" s="37" customFormat="1" x14ac:dyDescent="0.25">
      <c r="A108" s="47" t="s">
        <v>248</v>
      </c>
      <c r="B108" s="203" t="s">
        <v>235</v>
      </c>
      <c r="C108" s="57" t="s">
        <v>249</v>
      </c>
      <c r="D108" s="45" t="s">
        <v>44</v>
      </c>
      <c r="E108" s="50"/>
      <c r="F108" s="232" t="s">
        <v>243</v>
      </c>
      <c r="G108" s="78">
        <f>1.1385*8.327</f>
        <v>9.4802895000000014</v>
      </c>
      <c r="H108" s="111">
        <v>0.44400000000000001</v>
      </c>
      <c r="I108" s="34">
        <f t="shared" si="4"/>
        <v>4.2092485380000007</v>
      </c>
      <c r="J108" s="41"/>
      <c r="K108" s="34">
        <f t="shared" si="5"/>
        <v>0</v>
      </c>
    </row>
    <row r="109" spans="1:13" s="37" customFormat="1" x14ac:dyDescent="0.25">
      <c r="A109" s="166" t="s">
        <v>250</v>
      </c>
      <c r="B109" s="207" t="s">
        <v>235</v>
      </c>
      <c r="C109" s="187" t="s">
        <v>251</v>
      </c>
      <c r="D109" s="160" t="s">
        <v>58</v>
      </c>
      <c r="E109" s="167"/>
      <c r="F109" s="233"/>
      <c r="G109" s="168"/>
      <c r="H109" s="169">
        <v>0.14000000000000001</v>
      </c>
      <c r="I109" s="150"/>
      <c r="J109" s="19">
        <f>0.14</f>
        <v>0.14000000000000001</v>
      </c>
      <c r="K109" s="150">
        <f>E109*H109</f>
        <v>0</v>
      </c>
    </row>
    <row r="110" spans="1:13" s="18" customFormat="1" x14ac:dyDescent="0.25">
      <c r="A110" s="47" t="s">
        <v>252</v>
      </c>
      <c r="B110" s="203" t="s">
        <v>235</v>
      </c>
      <c r="C110" s="57" t="s">
        <v>253</v>
      </c>
      <c r="D110" s="45" t="s">
        <v>44</v>
      </c>
      <c r="E110" s="50"/>
      <c r="F110" s="213" t="s">
        <v>254</v>
      </c>
      <c r="G110" s="77">
        <f>1.14*8.327</f>
        <v>9.4927799999999998</v>
      </c>
      <c r="H110" s="111">
        <v>0.44400000000000001</v>
      </c>
      <c r="I110" s="34">
        <f>G110*H110</f>
        <v>4.2147943200000002</v>
      </c>
      <c r="J110" s="41"/>
      <c r="K110" s="34">
        <f>E110*I110</f>
        <v>0</v>
      </c>
      <c r="L110" s="37"/>
      <c r="M110" s="37"/>
    </row>
    <row r="111" spans="1:13" s="43" customFormat="1" x14ac:dyDescent="0.25">
      <c r="A111" s="46"/>
      <c r="B111" s="39"/>
      <c r="C111" s="53"/>
      <c r="D111" s="39"/>
      <c r="E111" s="297"/>
      <c r="F111" s="234"/>
      <c r="G111" s="79"/>
      <c r="H111" s="114"/>
      <c r="I111" s="44"/>
      <c r="J111" s="44"/>
      <c r="K111" s="44"/>
    </row>
    <row r="112" spans="1:13" x14ac:dyDescent="0.25">
      <c r="A112" s="269" t="s">
        <v>255</v>
      </c>
      <c r="B112" s="8" t="s">
        <v>256</v>
      </c>
      <c r="C112" s="7" t="s">
        <v>257</v>
      </c>
      <c r="D112" s="87" t="s">
        <v>44</v>
      </c>
      <c r="E112" s="50"/>
      <c r="F112" s="269" t="s">
        <v>258</v>
      </c>
      <c r="H112" s="115"/>
      <c r="I112" s="269">
        <v>8.34</v>
      </c>
      <c r="K112" s="1">
        <f>E112*I112</f>
        <v>0</v>
      </c>
      <c r="L112" s="3"/>
      <c r="M112" s="3"/>
    </row>
    <row r="113" spans="2:13" hidden="1" x14ac:dyDescent="0.25">
      <c r="E113" s="269"/>
      <c r="F113" s="269"/>
      <c r="H113" s="115"/>
      <c r="I113" s="269"/>
      <c r="L113" s="3"/>
      <c r="M113" s="3"/>
    </row>
    <row r="114" spans="2:13" hidden="1" x14ac:dyDescent="0.25">
      <c r="E114" s="269"/>
      <c r="F114" s="269"/>
      <c r="H114" s="115"/>
      <c r="I114" s="269"/>
      <c r="L114" s="3"/>
      <c r="M114" s="3"/>
    </row>
    <row r="115" spans="2:13" hidden="1" x14ac:dyDescent="0.25">
      <c r="E115" s="269"/>
      <c r="F115" s="269"/>
      <c r="H115" s="115"/>
      <c r="I115" s="269"/>
      <c r="L115" s="3"/>
      <c r="M115" s="3"/>
    </row>
    <row r="116" spans="2:13" hidden="1" x14ac:dyDescent="0.25">
      <c r="E116" s="269"/>
      <c r="F116" s="269"/>
      <c r="H116" s="115"/>
      <c r="I116" s="269"/>
      <c r="L116" s="3"/>
      <c r="M116" s="3"/>
    </row>
    <row r="117" spans="2:13" hidden="1" x14ac:dyDescent="0.25">
      <c r="E117" s="269"/>
      <c r="F117" s="269"/>
      <c r="H117" s="115"/>
      <c r="I117" s="269"/>
      <c r="L117" s="3"/>
      <c r="M117" s="3"/>
    </row>
    <row r="118" spans="2:13" hidden="1" x14ac:dyDescent="0.25">
      <c r="E118" s="269"/>
      <c r="F118" s="269"/>
      <c r="H118" s="115"/>
      <c r="I118" s="269"/>
      <c r="L118" s="3"/>
      <c r="M118" s="3"/>
    </row>
    <row r="119" spans="2:13" hidden="1" x14ac:dyDescent="0.25">
      <c r="E119" s="269"/>
      <c r="F119" s="269"/>
      <c r="H119" s="115"/>
      <c r="I119" s="269"/>
      <c r="L119" s="3"/>
      <c r="M119" s="3"/>
    </row>
    <row r="120" spans="2:13" hidden="1" x14ac:dyDescent="0.25">
      <c r="E120" s="269"/>
      <c r="F120" s="269"/>
      <c r="H120" s="115"/>
      <c r="I120" s="269"/>
      <c r="L120" s="3"/>
      <c r="M120" s="3"/>
    </row>
    <row r="121" spans="2:13" hidden="1" x14ac:dyDescent="0.25">
      <c r="E121" s="269"/>
      <c r="F121" s="269"/>
      <c r="H121" s="115"/>
      <c r="I121" s="269"/>
      <c r="L121" s="3"/>
      <c r="M121" s="3"/>
    </row>
    <row r="122" spans="2:13" hidden="1" x14ac:dyDescent="0.25">
      <c r="E122" s="269"/>
      <c r="F122" s="269"/>
      <c r="H122" s="115"/>
      <c r="I122" s="269"/>
      <c r="L122" s="3"/>
      <c r="M122" s="3"/>
    </row>
    <row r="123" spans="2:13" hidden="1" x14ac:dyDescent="0.25">
      <c r="E123" s="269"/>
      <c r="F123" s="269"/>
      <c r="H123" s="115"/>
      <c r="I123" s="269"/>
      <c r="L123" s="3"/>
      <c r="M123" s="3"/>
    </row>
    <row r="124" spans="2:13" hidden="1" x14ac:dyDescent="0.25">
      <c r="E124" s="269"/>
      <c r="F124" s="269"/>
      <c r="H124" s="115"/>
      <c r="I124" s="269"/>
      <c r="L124" s="3"/>
      <c r="M124" s="3"/>
    </row>
    <row r="125" spans="2:13" hidden="1" x14ac:dyDescent="0.25">
      <c r="E125" s="269"/>
      <c r="F125" s="269"/>
      <c r="H125" s="115"/>
      <c r="I125" s="269"/>
      <c r="L125" s="3"/>
      <c r="M125" s="3"/>
    </row>
    <row r="126" spans="2:13" hidden="1" x14ac:dyDescent="0.25">
      <c r="E126" s="269"/>
      <c r="F126" s="269"/>
      <c r="H126" s="115"/>
      <c r="I126" s="269"/>
      <c r="L126" s="3"/>
      <c r="M126" s="3"/>
    </row>
    <row r="127" spans="2:13" hidden="1" x14ac:dyDescent="0.25">
      <c r="B127" s="3"/>
      <c r="C127" s="3"/>
      <c r="D127" s="8"/>
      <c r="E127" s="3"/>
      <c r="F127" s="3"/>
      <c r="G127" s="81"/>
      <c r="H127" s="116"/>
      <c r="I127" s="3"/>
      <c r="J127" s="3"/>
      <c r="K127" s="3"/>
      <c r="L127" s="3"/>
      <c r="M127" s="3"/>
    </row>
    <row r="128" spans="2:13" hidden="1" x14ac:dyDescent="0.25">
      <c r="B128" s="3"/>
      <c r="C128" s="3"/>
      <c r="D128" s="8"/>
      <c r="E128" s="3"/>
      <c r="F128" s="3"/>
      <c r="G128" s="81"/>
      <c r="H128" s="116"/>
      <c r="I128" s="3"/>
      <c r="J128" s="3"/>
      <c r="K128" s="3"/>
      <c r="L128" s="3"/>
      <c r="M128" s="3"/>
    </row>
    <row r="129" spans="2:13" hidden="1" x14ac:dyDescent="0.25">
      <c r="B129" s="3"/>
      <c r="C129" s="3"/>
      <c r="D129" s="8"/>
      <c r="E129" s="3"/>
      <c r="F129" s="3"/>
      <c r="G129" s="81"/>
      <c r="H129" s="116"/>
      <c r="I129" s="3"/>
      <c r="J129" s="3"/>
      <c r="K129" s="3"/>
      <c r="L129" s="3"/>
      <c r="M129" s="3"/>
    </row>
    <row r="130" spans="2:13" hidden="1" x14ac:dyDescent="0.25">
      <c r="B130" s="3"/>
      <c r="C130" s="3"/>
      <c r="D130" s="8"/>
      <c r="E130" s="3"/>
      <c r="F130" s="3"/>
      <c r="G130" s="81"/>
      <c r="H130" s="116"/>
      <c r="I130" s="3"/>
      <c r="J130" s="3"/>
      <c r="K130" s="3"/>
      <c r="L130" s="3"/>
      <c r="M130" s="3"/>
    </row>
    <row r="131" spans="2:13" hidden="1" x14ac:dyDescent="0.25">
      <c r="B131" s="3"/>
      <c r="C131" s="3"/>
      <c r="D131" s="8"/>
      <c r="E131" s="3"/>
      <c r="F131" s="3"/>
      <c r="G131" s="81"/>
      <c r="H131" s="116"/>
      <c r="I131" s="3"/>
      <c r="J131" s="3"/>
      <c r="K131" s="3"/>
      <c r="L131" s="3"/>
      <c r="M131" s="3"/>
    </row>
    <row r="132" spans="2:13" hidden="1" x14ac:dyDescent="0.25">
      <c r="B132" s="3"/>
      <c r="C132" s="3"/>
      <c r="D132" s="8"/>
      <c r="E132" s="3"/>
      <c r="F132" s="3"/>
      <c r="G132" s="81"/>
      <c r="H132" s="116"/>
      <c r="I132" s="3"/>
      <c r="J132" s="3"/>
      <c r="K132" s="3"/>
      <c r="L132" s="3"/>
      <c r="M132" s="3"/>
    </row>
    <row r="133" spans="2:13" hidden="1" x14ac:dyDescent="0.25">
      <c r="B133" s="3"/>
      <c r="C133" s="3"/>
      <c r="D133" s="8"/>
      <c r="E133" s="3"/>
      <c r="F133" s="3"/>
      <c r="G133" s="81"/>
      <c r="H133" s="116"/>
      <c r="I133" s="3"/>
      <c r="J133" s="3"/>
      <c r="K133" s="3"/>
      <c r="L133" s="3"/>
      <c r="M133" s="3"/>
    </row>
    <row r="134" spans="2:13" hidden="1" x14ac:dyDescent="0.25">
      <c r="B134" s="3"/>
      <c r="C134" s="3"/>
      <c r="D134" s="8"/>
      <c r="E134" s="3"/>
      <c r="F134" s="3"/>
      <c r="G134" s="81"/>
      <c r="H134" s="116"/>
      <c r="I134" s="3"/>
      <c r="J134" s="3"/>
      <c r="K134" s="3"/>
      <c r="L134" s="3"/>
      <c r="M134" s="3"/>
    </row>
    <row r="135" spans="2:13" hidden="1" x14ac:dyDescent="0.25">
      <c r="B135" s="3"/>
      <c r="C135" s="3"/>
      <c r="D135" s="8"/>
      <c r="E135" s="3"/>
      <c r="F135" s="3"/>
      <c r="G135" s="81"/>
      <c r="H135" s="116"/>
      <c r="I135" s="3"/>
      <c r="J135" s="3"/>
      <c r="K135" s="3"/>
      <c r="L135" s="3"/>
      <c r="M135" s="3"/>
    </row>
    <row r="136" spans="2:13" hidden="1" x14ac:dyDescent="0.25">
      <c r="B136" s="3"/>
      <c r="C136" s="3"/>
      <c r="D136" s="8"/>
      <c r="E136" s="3"/>
      <c r="F136" s="3"/>
      <c r="G136" s="81"/>
      <c r="H136" s="116"/>
      <c r="I136" s="3"/>
      <c r="J136" s="3"/>
      <c r="K136" s="3"/>
      <c r="L136" s="3"/>
      <c r="M136" s="3"/>
    </row>
    <row r="137" spans="2:13" hidden="1" x14ac:dyDescent="0.25">
      <c r="B137" s="3"/>
      <c r="C137" s="3"/>
      <c r="D137" s="8"/>
      <c r="E137" s="3"/>
      <c r="F137" s="3"/>
      <c r="G137" s="81"/>
      <c r="H137" s="116"/>
      <c r="I137" s="3"/>
      <c r="J137" s="3"/>
      <c r="K137" s="3"/>
      <c r="L137" s="3"/>
      <c r="M137" s="3"/>
    </row>
    <row r="138" spans="2:13" hidden="1" x14ac:dyDescent="0.25">
      <c r="B138" s="3"/>
      <c r="C138" s="3"/>
      <c r="D138" s="8"/>
      <c r="E138" s="3"/>
      <c r="F138" s="3"/>
      <c r="G138" s="81"/>
      <c r="H138" s="93"/>
      <c r="I138" s="3"/>
      <c r="J138" s="3"/>
      <c r="K138" s="3"/>
      <c r="L138" s="3"/>
      <c r="M138" s="3"/>
    </row>
    <row r="139" spans="2:13" hidden="1" x14ac:dyDescent="0.25">
      <c r="B139" s="3"/>
      <c r="C139" s="3"/>
      <c r="D139" s="8"/>
      <c r="E139" s="3"/>
      <c r="F139" s="3"/>
      <c r="G139" s="81"/>
      <c r="H139" s="93"/>
      <c r="I139" s="3"/>
      <c r="J139" s="3"/>
      <c r="K139" s="3"/>
      <c r="L139" s="3"/>
      <c r="M139" s="3"/>
    </row>
    <row r="140" spans="2:13" hidden="1" x14ac:dyDescent="0.25">
      <c r="B140" s="3"/>
      <c r="C140" s="3"/>
      <c r="D140" s="8"/>
      <c r="E140" s="3"/>
      <c r="F140" s="3"/>
      <c r="G140" s="81"/>
      <c r="H140" s="93"/>
      <c r="I140" s="3"/>
      <c r="J140" s="3"/>
      <c r="K140" s="3"/>
      <c r="L140" s="3"/>
      <c r="M140" s="3"/>
    </row>
    <row r="141" spans="2:13" hidden="1" x14ac:dyDescent="0.25">
      <c r="B141" s="3"/>
      <c r="C141" s="3"/>
      <c r="D141" s="8"/>
      <c r="E141" s="3"/>
      <c r="F141" s="3"/>
      <c r="G141" s="81"/>
      <c r="H141" s="93"/>
      <c r="I141" s="3"/>
      <c r="J141" s="3"/>
      <c r="K141" s="3"/>
      <c r="L141" s="3"/>
      <c r="M141" s="3"/>
    </row>
    <row r="142" spans="2:13" hidden="1" x14ac:dyDescent="0.25">
      <c r="B142" s="3"/>
      <c r="C142" s="3"/>
      <c r="D142" s="8"/>
      <c r="E142" s="3"/>
      <c r="F142" s="3"/>
      <c r="G142" s="81"/>
      <c r="H142" s="93"/>
      <c r="I142" s="3"/>
      <c r="J142" s="3"/>
      <c r="K142" s="3"/>
      <c r="L142" s="3"/>
      <c r="M142" s="3"/>
    </row>
    <row r="143" spans="2:13" hidden="1" x14ac:dyDescent="0.25">
      <c r="B143" s="3"/>
      <c r="C143" s="3"/>
      <c r="D143" s="8"/>
      <c r="E143" s="3"/>
      <c r="F143" s="3"/>
      <c r="G143" s="81"/>
      <c r="H143" s="93"/>
      <c r="I143" s="3"/>
      <c r="J143" s="3"/>
      <c r="K143" s="3"/>
      <c r="L143" s="3"/>
      <c r="M143" s="3"/>
    </row>
    <row r="144" spans="2:13" hidden="1" x14ac:dyDescent="0.25">
      <c r="B144" s="3"/>
      <c r="C144" s="3"/>
      <c r="D144" s="8"/>
      <c r="E144" s="3"/>
      <c r="F144" s="3"/>
      <c r="G144" s="81"/>
      <c r="H144" s="93"/>
      <c r="I144" s="3"/>
      <c r="J144" s="3"/>
      <c r="K144" s="3"/>
      <c r="L144" s="3"/>
      <c r="M144" s="3"/>
    </row>
    <row r="145" spans="2:13" hidden="1" x14ac:dyDescent="0.25">
      <c r="B145" s="3"/>
      <c r="C145" s="3"/>
      <c r="D145" s="8"/>
      <c r="E145" s="3"/>
      <c r="F145" s="3"/>
      <c r="G145" s="81"/>
      <c r="H145" s="93"/>
      <c r="I145" s="3"/>
      <c r="J145" s="3"/>
      <c r="K145" s="3"/>
      <c r="L145" s="3"/>
      <c r="M145" s="3"/>
    </row>
    <row r="146" spans="2:13" hidden="1" x14ac:dyDescent="0.25">
      <c r="B146" s="3"/>
      <c r="C146" s="3"/>
      <c r="D146" s="8"/>
      <c r="E146" s="3"/>
      <c r="F146" s="3"/>
      <c r="G146" s="81"/>
      <c r="H146" s="93"/>
      <c r="I146" s="3"/>
      <c r="J146" s="3"/>
      <c r="K146" s="3"/>
      <c r="L146" s="3"/>
      <c r="M146" s="3"/>
    </row>
    <row r="147" spans="2:13" hidden="1" x14ac:dyDescent="0.25">
      <c r="B147" s="3"/>
      <c r="C147" s="3"/>
      <c r="D147" s="8"/>
      <c r="E147" s="3"/>
      <c r="F147" s="3"/>
      <c r="G147" s="81"/>
      <c r="H147" s="93"/>
      <c r="I147" s="3"/>
      <c r="J147" s="3"/>
      <c r="K147" s="3"/>
      <c r="L147" s="3"/>
      <c r="M147" s="3"/>
    </row>
    <row r="148" spans="2:13" hidden="1" x14ac:dyDescent="0.25">
      <c r="B148" s="3"/>
      <c r="C148" s="3"/>
      <c r="D148" s="8"/>
      <c r="E148" s="3"/>
      <c r="F148" s="3"/>
      <c r="G148" s="81"/>
      <c r="H148" s="93"/>
      <c r="I148" s="3"/>
      <c r="J148" s="3"/>
      <c r="K148" s="3"/>
      <c r="L148" s="3"/>
      <c r="M148" s="3"/>
    </row>
    <row r="149" spans="2:13" hidden="1" x14ac:dyDescent="0.25">
      <c r="B149" s="3"/>
      <c r="C149" s="3"/>
      <c r="D149" s="8"/>
      <c r="E149" s="3"/>
      <c r="F149" s="3"/>
      <c r="G149" s="81"/>
      <c r="H149" s="93"/>
      <c r="I149" s="3"/>
      <c r="J149" s="3"/>
      <c r="K149" s="3"/>
      <c r="L149" s="3"/>
      <c r="M149" s="3"/>
    </row>
    <row r="150" spans="2:13" hidden="1" x14ac:dyDescent="0.25">
      <c r="B150" s="3"/>
      <c r="C150" s="3"/>
      <c r="D150" s="8"/>
      <c r="E150" s="3"/>
      <c r="F150" s="3"/>
      <c r="G150" s="81"/>
      <c r="H150" s="93"/>
      <c r="I150" s="3"/>
      <c r="J150" s="3"/>
      <c r="K150" s="3"/>
      <c r="L150" s="3"/>
      <c r="M150" s="3"/>
    </row>
    <row r="151" spans="2:13" hidden="1" x14ac:dyDescent="0.25">
      <c r="B151" s="3"/>
      <c r="C151" s="3"/>
      <c r="D151" s="8"/>
      <c r="E151" s="3"/>
      <c r="F151" s="3"/>
      <c r="G151" s="81"/>
      <c r="H151" s="93"/>
      <c r="I151" s="3"/>
      <c r="J151" s="3"/>
      <c r="K151" s="3"/>
      <c r="L151" s="3"/>
      <c r="M151" s="3"/>
    </row>
    <row r="152" spans="2:13" hidden="1" x14ac:dyDescent="0.25">
      <c r="B152" s="3"/>
      <c r="C152" s="3"/>
      <c r="D152" s="8"/>
      <c r="E152" s="3"/>
      <c r="F152" s="3"/>
      <c r="G152" s="81"/>
      <c r="H152" s="93"/>
      <c r="I152" s="3"/>
      <c r="J152" s="3"/>
      <c r="K152" s="3"/>
      <c r="L152" s="3"/>
      <c r="M152" s="3"/>
    </row>
    <row r="153" spans="2:13" hidden="1" x14ac:dyDescent="0.25">
      <c r="B153" s="3"/>
      <c r="C153" s="3"/>
      <c r="D153" s="8"/>
      <c r="E153" s="3"/>
      <c r="F153" s="3"/>
      <c r="G153" s="81"/>
      <c r="H153" s="93"/>
      <c r="I153" s="3"/>
      <c r="J153" s="3"/>
      <c r="K153" s="3"/>
      <c r="L153" s="3"/>
      <c r="M153" s="3"/>
    </row>
    <row r="154" spans="2:13" hidden="1" x14ac:dyDescent="0.25">
      <c r="B154" s="3"/>
      <c r="C154" s="3"/>
      <c r="D154" s="8"/>
      <c r="E154" s="3"/>
      <c r="F154" s="3"/>
      <c r="G154" s="81"/>
      <c r="H154" s="93"/>
      <c r="I154" s="3"/>
      <c r="J154" s="3"/>
      <c r="K154" s="3"/>
      <c r="L154" s="3"/>
      <c r="M154" s="3"/>
    </row>
    <row r="155" spans="2:13" hidden="1" x14ac:dyDescent="0.25">
      <c r="B155" s="3"/>
      <c r="C155" s="3"/>
      <c r="D155" s="8"/>
      <c r="E155" s="3"/>
      <c r="F155" s="3"/>
      <c r="G155" s="81"/>
      <c r="H155" s="93"/>
      <c r="I155" s="3"/>
      <c r="J155" s="3"/>
      <c r="K155" s="3"/>
      <c r="L155" s="3"/>
      <c r="M155" s="3"/>
    </row>
    <row r="156" spans="2:13" hidden="1" x14ac:dyDescent="0.25">
      <c r="B156" s="3"/>
      <c r="C156" s="3"/>
      <c r="D156" s="8"/>
      <c r="E156" s="3"/>
      <c r="F156" s="3"/>
      <c r="G156" s="81"/>
      <c r="H156" s="93"/>
      <c r="I156" s="3"/>
      <c r="J156" s="3"/>
      <c r="K156" s="3"/>
      <c r="L156" s="3"/>
      <c r="M156" s="3"/>
    </row>
    <row r="157" spans="2:13" hidden="1" x14ac:dyDescent="0.25">
      <c r="B157" s="3"/>
      <c r="C157" s="3"/>
      <c r="D157" s="8"/>
      <c r="E157" s="3"/>
      <c r="F157" s="3"/>
      <c r="G157" s="81"/>
      <c r="H157" s="93"/>
      <c r="I157" s="3"/>
      <c r="J157" s="3"/>
      <c r="K157" s="3"/>
      <c r="L157" s="3"/>
      <c r="M157" s="3"/>
    </row>
    <row r="158" spans="2:13" hidden="1" x14ac:dyDescent="0.25">
      <c r="B158" s="3"/>
      <c r="C158" s="3"/>
      <c r="D158" s="8"/>
      <c r="E158" s="3"/>
      <c r="F158" s="3"/>
      <c r="G158" s="81"/>
      <c r="H158" s="93"/>
      <c r="I158" s="3"/>
      <c r="J158" s="3"/>
      <c r="K158" s="3"/>
      <c r="L158" s="3"/>
      <c r="M158" s="3"/>
    </row>
    <row r="159" spans="2:13" hidden="1" x14ac:dyDescent="0.25">
      <c r="B159" s="3"/>
      <c r="C159" s="3"/>
      <c r="D159" s="8"/>
      <c r="E159" s="3"/>
      <c r="F159" s="3"/>
      <c r="G159" s="81"/>
      <c r="H159" s="93"/>
      <c r="I159" s="3"/>
      <c r="J159" s="3"/>
      <c r="K159" s="3"/>
      <c r="L159" s="3"/>
      <c r="M159" s="3"/>
    </row>
    <row r="160" spans="2:13" hidden="1" x14ac:dyDescent="0.25">
      <c r="B160" s="3"/>
      <c r="C160" s="3"/>
      <c r="D160" s="8"/>
      <c r="E160" s="3"/>
      <c r="F160" s="3"/>
      <c r="G160" s="81"/>
      <c r="H160" s="93"/>
      <c r="I160" s="3"/>
      <c r="J160" s="3"/>
      <c r="K160" s="3"/>
      <c r="L160" s="3"/>
      <c r="M160" s="3"/>
    </row>
    <row r="161" spans="2:13" hidden="1" x14ac:dyDescent="0.25">
      <c r="B161" s="3"/>
      <c r="C161" s="3"/>
      <c r="D161" s="8"/>
      <c r="E161" s="3"/>
      <c r="F161" s="3"/>
      <c r="G161" s="81"/>
      <c r="H161" s="93"/>
      <c r="I161" s="3"/>
      <c r="J161" s="3"/>
      <c r="K161" s="3"/>
      <c r="L161" s="3"/>
      <c r="M161" s="3"/>
    </row>
    <row r="162" spans="2:13" hidden="1" x14ac:dyDescent="0.25">
      <c r="B162" s="3"/>
      <c r="C162" s="3"/>
      <c r="D162" s="8"/>
      <c r="E162" s="3"/>
      <c r="F162" s="3"/>
      <c r="G162" s="81"/>
      <c r="H162" s="93"/>
      <c r="I162" s="3"/>
      <c r="J162" s="3"/>
      <c r="K162" s="3"/>
      <c r="L162" s="3"/>
      <c r="M162" s="3"/>
    </row>
    <row r="163" spans="2:13" hidden="1" x14ac:dyDescent="0.25">
      <c r="B163" s="3"/>
      <c r="C163" s="3"/>
      <c r="D163" s="8"/>
      <c r="E163" s="3"/>
      <c r="F163" s="3"/>
      <c r="G163" s="81"/>
      <c r="H163" s="93"/>
      <c r="I163" s="3"/>
      <c r="J163" s="3"/>
      <c r="K163" s="3"/>
      <c r="L163" s="3"/>
      <c r="M163" s="3"/>
    </row>
    <row r="164" spans="2:13" hidden="1" x14ac:dyDescent="0.25">
      <c r="B164" s="3"/>
      <c r="C164" s="3"/>
      <c r="D164" s="8"/>
      <c r="E164" s="3"/>
      <c r="F164" s="3"/>
      <c r="G164" s="81"/>
      <c r="H164" s="93"/>
      <c r="I164" s="3"/>
      <c r="J164" s="3"/>
      <c r="K164" s="3"/>
      <c r="L164" s="3"/>
      <c r="M164" s="3"/>
    </row>
    <row r="165" spans="2:13" hidden="1" x14ac:dyDescent="0.25">
      <c r="B165" s="3"/>
      <c r="C165" s="3"/>
      <c r="D165" s="8"/>
      <c r="E165" s="3"/>
      <c r="F165" s="3"/>
      <c r="G165" s="81"/>
      <c r="H165" s="93"/>
      <c r="I165" s="3"/>
      <c r="J165" s="3"/>
      <c r="K165" s="3"/>
      <c r="L165" s="3"/>
      <c r="M165" s="3"/>
    </row>
    <row r="166" spans="2:13" hidden="1" x14ac:dyDescent="0.25">
      <c r="B166" s="3"/>
      <c r="C166" s="3"/>
      <c r="D166" s="8"/>
      <c r="E166" s="3"/>
      <c r="F166" s="3"/>
      <c r="G166" s="81"/>
      <c r="H166" s="93"/>
      <c r="I166" s="3"/>
      <c r="J166" s="3"/>
      <c r="K166" s="3"/>
      <c r="L166" s="3"/>
      <c r="M166" s="3"/>
    </row>
    <row r="167" spans="2:13" hidden="1" x14ac:dyDescent="0.25">
      <c r="B167" s="3"/>
      <c r="C167" s="3"/>
      <c r="D167" s="8"/>
      <c r="E167" s="3"/>
      <c r="F167" s="3"/>
      <c r="G167" s="81"/>
      <c r="H167" s="93"/>
      <c r="I167" s="3"/>
      <c r="J167" s="3"/>
      <c r="K167" s="3"/>
      <c r="L167" s="3"/>
      <c r="M167" s="3"/>
    </row>
    <row r="168" spans="2:13" hidden="1" x14ac:dyDescent="0.25">
      <c r="E168" s="269"/>
      <c r="F168" s="269"/>
      <c r="I168" s="269"/>
    </row>
    <row r="169" spans="2:13" hidden="1" x14ac:dyDescent="0.25">
      <c r="E169" s="269"/>
      <c r="F169" s="269"/>
      <c r="I169" s="269"/>
    </row>
    <row r="170" spans="2:13" hidden="1" x14ac:dyDescent="0.25">
      <c r="E170" s="269"/>
      <c r="F170" s="269"/>
      <c r="I170" s="269"/>
    </row>
    <row r="171" spans="2:13" hidden="1" x14ac:dyDescent="0.25">
      <c r="E171" s="269"/>
      <c r="F171" s="269"/>
      <c r="I171" s="269"/>
    </row>
    <row r="172" spans="2:13" hidden="1" x14ac:dyDescent="0.25">
      <c r="E172" s="269"/>
      <c r="F172" s="269"/>
      <c r="I172" s="269"/>
    </row>
    <row r="173" spans="2:13" hidden="1" x14ac:dyDescent="0.25"/>
    <row r="174" spans="2:13" hidden="1" x14ac:dyDescent="0.25"/>
    <row r="175" spans="2:13" hidden="1" x14ac:dyDescent="0.25"/>
    <row r="176" spans="2:13"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sheetData>
  <sheetProtection algorithmName="SHA-512" hashValue="vDoeNpGIfSQe8WaeZbZzYZkRxi9HysXPQ2e1a6nlsJHXeKwqba8HDzjie8zoYawQjNe/1P2zHYtVP1/DgwtAqA==" saltValue="7okNhhH+TPdnPSwzs1hVmg==" spinCount="100000" sheet="1" objects="1" scenarios="1"/>
  <sortState ref="A17:G27">
    <sortCondition ref="A17:A27"/>
  </sortState>
  <pageMargins left="0.7" right="0.7" top="0.75" bottom="0.75" header="0.3" footer="0.3"/>
  <pageSetup orientation="portrait" r:id="rId1"/>
  <ignoredErrors>
    <ignoredError sqref="G101"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A1:N266"/>
  <sheetViews>
    <sheetView zoomScaleNormal="100" workbookViewId="0">
      <pane ySplit="1" topLeftCell="A2" activePane="bottomLeft" state="frozen"/>
      <selection pane="bottomLeft" activeCell="C21" sqref="C21"/>
    </sheetView>
  </sheetViews>
  <sheetFormatPr defaultColWidth="0" defaultRowHeight="15.75" zeroHeight="1" x14ac:dyDescent="0.25"/>
  <cols>
    <col min="1" max="1" width="18.7109375" style="3" bestFit="1" customWidth="1"/>
    <col min="2" max="2" width="32" style="8" bestFit="1" customWidth="1"/>
    <col min="3" max="3" width="13.7109375" style="7" bestFit="1" customWidth="1"/>
    <col min="4" max="4" width="16.7109375" style="4" bestFit="1" customWidth="1"/>
    <col min="5" max="5" width="25.7109375" style="4" customWidth="1"/>
    <col min="6" max="6" width="32.28515625" style="4" hidden="1" customWidth="1"/>
    <col min="7" max="7" width="25.7109375" style="8" hidden="1" customWidth="1"/>
    <col min="8" max="8" width="10" style="4" hidden="1" customWidth="1"/>
    <col min="9" max="9" width="12" style="4" hidden="1" customWidth="1"/>
    <col min="10" max="10" width="12" style="12" hidden="1" customWidth="1"/>
    <col min="11" max="11" width="20.7109375" style="1" customWidth="1"/>
    <col min="12" max="12" width="19.28515625" style="1" hidden="1" customWidth="1"/>
    <col min="13" max="13" width="9.28515625" style="2" hidden="1" customWidth="1"/>
    <col min="14" max="14" width="9.28515625" style="3" hidden="1" customWidth="1"/>
    <col min="15" max="16384" width="9.140625" style="3" hidden="1"/>
  </cols>
  <sheetData>
    <row r="1" spans="1:11" s="5" customFormat="1" ht="54.75" customHeight="1" x14ac:dyDescent="0.2">
      <c r="A1" s="21" t="s">
        <v>30</v>
      </c>
      <c r="B1" s="22" t="s">
        <v>31</v>
      </c>
      <c r="C1" s="23" t="s">
        <v>32</v>
      </c>
      <c r="D1" s="83" t="s">
        <v>33</v>
      </c>
      <c r="E1" s="10" t="s">
        <v>34</v>
      </c>
      <c r="F1" s="10" t="s">
        <v>35</v>
      </c>
      <c r="G1" s="10" t="s">
        <v>36</v>
      </c>
      <c r="H1" s="90" t="s">
        <v>37</v>
      </c>
      <c r="I1" s="6" t="s">
        <v>38</v>
      </c>
      <c r="J1" s="6" t="s">
        <v>39</v>
      </c>
      <c r="K1" s="9" t="s">
        <v>40</v>
      </c>
    </row>
    <row r="2" spans="1:11" s="14" customFormat="1" x14ac:dyDescent="0.2">
      <c r="A2" s="24"/>
      <c r="B2" s="238"/>
      <c r="C2" s="26"/>
      <c r="D2" s="13"/>
      <c r="E2" s="13"/>
      <c r="F2" s="13"/>
      <c r="G2" s="13"/>
      <c r="H2" s="13"/>
      <c r="I2" s="15"/>
      <c r="J2" s="15"/>
      <c r="K2" s="16"/>
    </row>
    <row r="3" spans="1:11" s="145" customFormat="1" x14ac:dyDescent="0.2">
      <c r="A3" s="67" t="s">
        <v>259</v>
      </c>
      <c r="B3" s="29" t="s">
        <v>70</v>
      </c>
      <c r="C3" s="67" t="s">
        <v>260</v>
      </c>
      <c r="D3" s="151" t="s">
        <v>44</v>
      </c>
      <c r="E3" s="58"/>
      <c r="F3" s="70" t="s">
        <v>261</v>
      </c>
      <c r="G3" s="214">
        <f>1.0528*8.327</f>
        <v>8.7666655999999996</v>
      </c>
      <c r="H3" s="75">
        <v>2.2200000000000001E-2</v>
      </c>
      <c r="I3" s="33">
        <f>G3*H3</f>
        <v>0.19461997632</v>
      </c>
      <c r="J3" s="69"/>
      <c r="K3" s="69">
        <f>E3*I3</f>
        <v>0</v>
      </c>
    </row>
    <row r="4" spans="1:11" s="145" customFormat="1" x14ac:dyDescent="0.2">
      <c r="A4" s="67"/>
      <c r="B4" s="29" t="s">
        <v>235</v>
      </c>
      <c r="C4" s="67"/>
      <c r="D4" s="8" t="s">
        <v>44</v>
      </c>
      <c r="E4" s="141"/>
      <c r="F4" s="70"/>
      <c r="G4" s="214"/>
      <c r="H4" s="75">
        <v>0.16220000000000001</v>
      </c>
      <c r="I4" s="33">
        <f>G3*H4</f>
        <v>1.42195316032</v>
      </c>
      <c r="J4" s="69"/>
      <c r="K4" s="69">
        <f>E3*I4</f>
        <v>0</v>
      </c>
    </row>
    <row r="5" spans="1:11" s="145" customFormat="1" x14ac:dyDescent="0.2">
      <c r="A5" s="129"/>
      <c r="B5" s="239"/>
      <c r="C5" s="129"/>
      <c r="D5" s="130"/>
      <c r="E5" s="141"/>
      <c r="F5" s="130"/>
      <c r="G5" s="215"/>
      <c r="H5" s="131"/>
      <c r="I5" s="142"/>
      <c r="J5" s="132"/>
      <c r="K5" s="132"/>
    </row>
    <row r="6" spans="1:11" s="145" customFormat="1" x14ac:dyDescent="0.2">
      <c r="A6" s="71" t="s">
        <v>262</v>
      </c>
      <c r="B6" s="29" t="s">
        <v>70</v>
      </c>
      <c r="C6" s="67" t="s">
        <v>263</v>
      </c>
      <c r="D6" s="151" t="s">
        <v>44</v>
      </c>
      <c r="E6" s="58"/>
      <c r="F6" s="68" t="s">
        <v>264</v>
      </c>
      <c r="G6" s="216">
        <f>1.173*8.327</f>
        <v>9.7675710000000002</v>
      </c>
      <c r="H6" s="76">
        <v>8.2400000000000001E-2</v>
      </c>
      <c r="I6" s="33">
        <f>G6*H6</f>
        <v>0.80484785040000006</v>
      </c>
      <c r="J6" s="69"/>
      <c r="K6" s="69">
        <f>E6*I6</f>
        <v>0</v>
      </c>
    </row>
    <row r="7" spans="1:11" s="145" customFormat="1" x14ac:dyDescent="0.2">
      <c r="A7" s="71"/>
      <c r="B7" s="29" t="s">
        <v>42</v>
      </c>
      <c r="C7" s="67"/>
      <c r="D7" s="8" t="s">
        <v>44</v>
      </c>
      <c r="E7" s="141"/>
      <c r="F7" s="68"/>
      <c r="G7" s="216"/>
      <c r="H7" s="76">
        <v>0.41260000000000002</v>
      </c>
      <c r="I7" s="33">
        <f>G6*H7</f>
        <v>4.0300997945999999</v>
      </c>
      <c r="J7" s="69"/>
      <c r="K7" s="69">
        <f>E6*I7</f>
        <v>0</v>
      </c>
    </row>
    <row r="8" spans="1:11" s="145" customFormat="1" x14ac:dyDescent="0.2">
      <c r="A8" s="133"/>
      <c r="B8" s="239"/>
      <c r="C8" s="129"/>
      <c r="D8" s="134"/>
      <c r="E8" s="141"/>
      <c r="F8" s="134"/>
      <c r="G8" s="217"/>
      <c r="H8" s="135"/>
      <c r="I8" s="132"/>
      <c r="J8" s="132"/>
      <c r="K8" s="132"/>
    </row>
    <row r="9" spans="1:11" s="145" customFormat="1" x14ac:dyDescent="0.2">
      <c r="A9" s="71" t="s">
        <v>265</v>
      </c>
      <c r="B9" s="29" t="s">
        <v>70</v>
      </c>
      <c r="C9" s="67" t="s">
        <v>266</v>
      </c>
      <c r="D9" s="151" t="s">
        <v>44</v>
      </c>
      <c r="E9" s="58"/>
      <c r="F9" s="68" t="s">
        <v>264</v>
      </c>
      <c r="G9" s="216">
        <f>1.173*8.327</f>
        <v>9.7675710000000002</v>
      </c>
      <c r="H9" s="76">
        <v>8.2400000000000001E-2</v>
      </c>
      <c r="I9" s="33">
        <f>G9*H9</f>
        <v>0.80484785040000006</v>
      </c>
      <c r="J9" s="69"/>
      <c r="K9" s="69">
        <f>E9*I9</f>
        <v>0</v>
      </c>
    </row>
    <row r="10" spans="1:11" s="145" customFormat="1" x14ac:dyDescent="0.2">
      <c r="A10" s="71"/>
      <c r="B10" s="29" t="s">
        <v>42</v>
      </c>
      <c r="C10" s="67"/>
      <c r="D10" s="8" t="s">
        <v>44</v>
      </c>
      <c r="E10" s="141"/>
      <c r="F10" s="68"/>
      <c r="G10" s="216"/>
      <c r="H10" s="76">
        <v>0.41260000000000002</v>
      </c>
      <c r="I10" s="33">
        <f>G9*H10</f>
        <v>4.0300997945999999</v>
      </c>
      <c r="J10" s="69"/>
      <c r="K10" s="69">
        <f>E9*I10</f>
        <v>0</v>
      </c>
    </row>
    <row r="11" spans="1:11" s="145" customFormat="1" x14ac:dyDescent="0.2">
      <c r="A11" s="133"/>
      <c r="B11" s="239"/>
      <c r="C11" s="129"/>
      <c r="D11" s="134"/>
      <c r="E11" s="141"/>
      <c r="F11" s="134"/>
      <c r="G11" s="217"/>
      <c r="H11" s="135"/>
      <c r="I11" s="132"/>
      <c r="J11" s="132"/>
      <c r="K11" s="132"/>
    </row>
    <row r="12" spans="1:11" s="145" customFormat="1" x14ac:dyDescent="0.2">
      <c r="A12" s="71" t="s">
        <v>267</v>
      </c>
      <c r="B12" s="29" t="s">
        <v>70</v>
      </c>
      <c r="C12" s="67" t="s">
        <v>260</v>
      </c>
      <c r="D12" s="151" t="s">
        <v>44</v>
      </c>
      <c r="E12" s="58"/>
      <c r="F12" s="68">
        <v>1.0528</v>
      </c>
      <c r="G12" s="214">
        <f>1.0528*8.327</f>
        <v>8.7666655999999996</v>
      </c>
      <c r="H12" s="76">
        <v>2.2200000000000001E-2</v>
      </c>
      <c r="I12" s="33">
        <f>G12*H12</f>
        <v>0.19461997632</v>
      </c>
      <c r="J12" s="69"/>
      <c r="K12" s="69">
        <f>E12*I12</f>
        <v>0</v>
      </c>
    </row>
    <row r="13" spans="1:11" s="145" customFormat="1" x14ac:dyDescent="0.2">
      <c r="A13" s="71"/>
      <c r="B13" s="29" t="s">
        <v>235</v>
      </c>
      <c r="C13" s="67"/>
      <c r="D13" s="8" t="s">
        <v>44</v>
      </c>
      <c r="E13" s="141"/>
      <c r="F13" s="68"/>
      <c r="G13" s="216"/>
      <c r="H13" s="76">
        <v>0.16220000000000001</v>
      </c>
      <c r="I13" s="33">
        <f>G12*H13</f>
        <v>1.42195316032</v>
      </c>
      <c r="J13" s="69"/>
      <c r="K13" s="69">
        <f>E12*I13</f>
        <v>0</v>
      </c>
    </row>
    <row r="14" spans="1:11" s="145" customFormat="1" x14ac:dyDescent="0.2">
      <c r="A14" s="133"/>
      <c r="B14" s="239"/>
      <c r="C14" s="129"/>
      <c r="D14" s="134"/>
      <c r="E14" s="141"/>
      <c r="F14" s="134"/>
      <c r="G14" s="217"/>
      <c r="H14" s="135"/>
      <c r="I14" s="132"/>
      <c r="J14" s="132"/>
      <c r="K14" s="132"/>
    </row>
    <row r="15" spans="1:11" s="145" customFormat="1" x14ac:dyDescent="0.2">
      <c r="A15" s="71" t="s">
        <v>268</v>
      </c>
      <c r="B15" s="29" t="s">
        <v>70</v>
      </c>
      <c r="C15" s="67" t="s">
        <v>269</v>
      </c>
      <c r="D15" s="151" t="s">
        <v>44</v>
      </c>
      <c r="E15" s="58"/>
      <c r="F15" s="68">
        <v>1.155</v>
      </c>
      <c r="G15" s="216">
        <f>1.155*8.327</f>
        <v>9.6176849999999998</v>
      </c>
      <c r="H15" s="76">
        <v>0.02</v>
      </c>
      <c r="I15" s="33">
        <f>G15*H15</f>
        <v>0.19235369999999999</v>
      </c>
      <c r="J15" s="69"/>
      <c r="K15" s="69">
        <f>E15*I15</f>
        <v>0</v>
      </c>
    </row>
    <row r="16" spans="1:11" s="145" customFormat="1" x14ac:dyDescent="0.2">
      <c r="A16" s="71"/>
      <c r="B16" s="29" t="s">
        <v>42</v>
      </c>
      <c r="C16" s="67"/>
      <c r="D16" s="8" t="s">
        <v>44</v>
      </c>
      <c r="E16" s="141"/>
      <c r="F16" s="68"/>
      <c r="G16" s="216"/>
      <c r="H16" s="76">
        <v>0.44450000000000001</v>
      </c>
      <c r="I16" s="33">
        <f>G15*H16</f>
        <v>4.2750609825000003</v>
      </c>
      <c r="J16" s="69"/>
      <c r="K16" s="69">
        <f>E15*I16</f>
        <v>0</v>
      </c>
    </row>
    <row r="17" spans="1:13" s="145" customFormat="1" x14ac:dyDescent="0.2">
      <c r="A17" s="133"/>
      <c r="B17" s="239"/>
      <c r="C17" s="129"/>
      <c r="D17" s="134"/>
      <c r="E17" s="141"/>
      <c r="F17" s="134"/>
      <c r="G17" s="217"/>
      <c r="H17" s="135"/>
      <c r="I17" s="132"/>
      <c r="J17" s="132"/>
      <c r="K17" s="132"/>
    </row>
    <row r="18" spans="1:13" s="147" customFormat="1" x14ac:dyDescent="0.25">
      <c r="A18" s="72" t="s">
        <v>270</v>
      </c>
      <c r="B18" s="189" t="s">
        <v>235</v>
      </c>
      <c r="C18" s="52" t="s">
        <v>271</v>
      </c>
      <c r="D18" s="151" t="s">
        <v>44</v>
      </c>
      <c r="E18" s="58"/>
      <c r="F18" s="73"/>
      <c r="G18" s="77"/>
      <c r="H18" s="146">
        <v>0.04</v>
      </c>
      <c r="I18" s="74"/>
      <c r="J18" s="74">
        <v>0.04</v>
      </c>
      <c r="K18" s="34">
        <f>E18*J18</f>
        <v>0</v>
      </c>
    </row>
    <row r="19" spans="1:13" s="147" customFormat="1" x14ac:dyDescent="0.25">
      <c r="A19" s="72"/>
      <c r="B19" s="189" t="s">
        <v>42</v>
      </c>
      <c r="C19" s="52"/>
      <c r="D19" s="8" t="s">
        <v>44</v>
      </c>
      <c r="E19" s="141"/>
      <c r="F19" s="73"/>
      <c r="G19" s="77"/>
      <c r="H19" s="146">
        <v>0.14000000000000001</v>
      </c>
      <c r="I19" s="74"/>
      <c r="J19" s="225">
        <v>0.14000000000000001</v>
      </c>
      <c r="K19" s="34">
        <f>E18*J19</f>
        <v>0</v>
      </c>
    </row>
    <row r="20" spans="1:13" s="147" customFormat="1" x14ac:dyDescent="0.25">
      <c r="A20" s="82"/>
      <c r="B20" s="239"/>
      <c r="C20" s="139"/>
      <c r="D20" s="141"/>
      <c r="E20" s="141"/>
      <c r="F20" s="140"/>
      <c r="G20" s="141"/>
      <c r="H20" s="140"/>
      <c r="I20" s="142"/>
      <c r="J20" s="142"/>
      <c r="K20" s="150"/>
      <c r="L20" s="148"/>
      <c r="M20" s="149"/>
    </row>
    <row r="21" spans="1:13" s="147" customFormat="1" x14ac:dyDescent="0.25">
      <c r="A21" s="72" t="s">
        <v>272</v>
      </c>
      <c r="B21" s="189" t="s">
        <v>273</v>
      </c>
      <c r="C21" s="196" t="s">
        <v>274</v>
      </c>
      <c r="D21" s="45" t="s">
        <v>44</v>
      </c>
      <c r="E21" s="58"/>
      <c r="F21" s="58" t="s">
        <v>275</v>
      </c>
      <c r="G21" s="77">
        <f>1.11*8.327</f>
        <v>9.2429700000000015</v>
      </c>
      <c r="H21" s="110">
        <v>0.23</v>
      </c>
      <c r="I21" s="33">
        <f>G21*H21</f>
        <v>2.1258831000000002</v>
      </c>
      <c r="J21" s="74"/>
      <c r="K21" s="69">
        <f>E21*I21</f>
        <v>0</v>
      </c>
    </row>
    <row r="22" spans="1:13" s="147" customFormat="1" x14ac:dyDescent="0.25">
      <c r="A22" s="128"/>
      <c r="B22" s="67" t="s">
        <v>276</v>
      </c>
      <c r="C22" s="197"/>
      <c r="D22" s="151" t="s">
        <v>44</v>
      </c>
      <c r="E22" s="141"/>
      <c r="F22" s="70"/>
      <c r="G22" s="214"/>
      <c r="H22" s="191">
        <v>0.05</v>
      </c>
      <c r="I22" s="33">
        <f>G21*H22</f>
        <v>0.46214850000000007</v>
      </c>
      <c r="J22" s="33"/>
      <c r="K22" s="69">
        <f>E21*I22</f>
        <v>0</v>
      </c>
    </row>
    <row r="23" spans="1:13" s="147" customFormat="1" x14ac:dyDescent="0.25">
      <c r="A23" s="82"/>
      <c r="B23" s="129"/>
      <c r="C23" s="198"/>
      <c r="D23" s="130"/>
      <c r="E23" s="141"/>
      <c r="F23" s="130"/>
      <c r="G23" s="215"/>
      <c r="H23" s="130"/>
      <c r="I23" s="142"/>
      <c r="J23" s="142"/>
      <c r="K23" s="150"/>
    </row>
    <row r="24" spans="1:13" s="147" customFormat="1" x14ac:dyDescent="0.25">
      <c r="A24" s="147" t="s">
        <v>277</v>
      </c>
      <c r="B24" s="272" t="s">
        <v>278</v>
      </c>
      <c r="C24" s="199" t="s">
        <v>279</v>
      </c>
      <c r="D24" s="151" t="s">
        <v>44</v>
      </c>
      <c r="E24" s="58"/>
      <c r="F24" s="151" t="s">
        <v>280</v>
      </c>
      <c r="G24" s="218">
        <f>1.05*8.327</f>
        <v>8.7433499999999995</v>
      </c>
      <c r="H24" s="192">
        <v>0.15310000000000001</v>
      </c>
      <c r="I24" s="33">
        <f>G24*H24</f>
        <v>1.3386068850000001</v>
      </c>
      <c r="J24" s="226"/>
      <c r="K24" s="69">
        <f>E24*I24</f>
        <v>0</v>
      </c>
    </row>
    <row r="25" spans="1:13" x14ac:dyDescent="0.25">
      <c r="B25" s="269" t="s">
        <v>281</v>
      </c>
      <c r="C25" s="200"/>
      <c r="D25" s="8" t="s">
        <v>44</v>
      </c>
      <c r="E25" s="141"/>
      <c r="F25" s="8"/>
      <c r="G25" s="117"/>
      <c r="H25" s="193">
        <v>0.01</v>
      </c>
      <c r="I25" s="33">
        <f>G24*H25</f>
        <v>8.7433499999999997E-2</v>
      </c>
      <c r="J25" s="118"/>
      <c r="K25" s="69">
        <f>E24*I25</f>
        <v>0</v>
      </c>
      <c r="L25" s="3"/>
      <c r="M25" s="3"/>
    </row>
    <row r="26" spans="1:13" x14ac:dyDescent="0.25">
      <c r="A26" s="37"/>
      <c r="B26" s="144"/>
      <c r="C26" s="201"/>
      <c r="D26" s="143"/>
      <c r="E26" s="141"/>
      <c r="F26" s="143"/>
      <c r="G26" s="219"/>
      <c r="H26" s="194"/>
      <c r="I26" s="178"/>
      <c r="J26" s="178"/>
      <c r="K26" s="19"/>
      <c r="L26" s="3"/>
      <c r="M26" s="3"/>
    </row>
    <row r="27" spans="1:13" x14ac:dyDescent="0.25">
      <c r="A27" s="3" t="s">
        <v>282</v>
      </c>
      <c r="B27" s="272" t="s">
        <v>278</v>
      </c>
      <c r="C27" s="200" t="s">
        <v>283</v>
      </c>
      <c r="D27" s="8" t="s">
        <v>58</v>
      </c>
      <c r="E27" s="58"/>
      <c r="F27" s="8"/>
      <c r="G27" s="117"/>
      <c r="H27" s="193">
        <v>0.49719999999999998</v>
      </c>
      <c r="I27" s="33"/>
      <c r="J27" s="227">
        <v>0.49719999999999998</v>
      </c>
      <c r="K27" s="1">
        <f>E27*J27</f>
        <v>0</v>
      </c>
      <c r="L27" s="3"/>
      <c r="M27" s="3"/>
    </row>
    <row r="28" spans="1:13" x14ac:dyDescent="0.25">
      <c r="B28" s="269" t="s">
        <v>281</v>
      </c>
      <c r="C28" s="200"/>
      <c r="D28" s="8" t="s">
        <v>58</v>
      </c>
      <c r="E28" s="141"/>
      <c r="F28" s="8"/>
      <c r="G28" s="117"/>
      <c r="H28" s="193">
        <v>3.27E-2</v>
      </c>
      <c r="I28" s="33"/>
      <c r="J28" s="227">
        <v>3.27E-2</v>
      </c>
      <c r="K28" s="1">
        <f>E27*J28</f>
        <v>0</v>
      </c>
      <c r="L28" s="3"/>
      <c r="M28" s="3"/>
    </row>
    <row r="29" spans="1:13" s="147" customFormat="1" x14ac:dyDescent="0.25">
      <c r="A29" s="82"/>
      <c r="B29" s="129"/>
      <c r="C29" s="198"/>
      <c r="D29" s="130"/>
      <c r="E29" s="141"/>
      <c r="F29" s="130"/>
      <c r="G29" s="215"/>
      <c r="H29" s="131"/>
      <c r="I29" s="142"/>
      <c r="J29" s="142"/>
      <c r="K29" s="150"/>
    </row>
    <row r="30" spans="1:13" s="147" customFormat="1" x14ac:dyDescent="0.25">
      <c r="A30" s="29" t="s">
        <v>284</v>
      </c>
      <c r="B30" s="272" t="s">
        <v>278</v>
      </c>
      <c r="C30" s="202" t="s">
        <v>285</v>
      </c>
      <c r="D30" s="45" t="s">
        <v>44</v>
      </c>
      <c r="E30" s="58"/>
      <c r="F30" s="58" t="s">
        <v>286</v>
      </c>
      <c r="G30" s="58">
        <f>1.055*8.327</f>
        <v>8.7849849999999989</v>
      </c>
      <c r="H30" s="146">
        <v>0.126</v>
      </c>
      <c r="I30" s="33">
        <f>G30*H30</f>
        <v>1.1069081099999998</v>
      </c>
      <c r="J30" s="33"/>
      <c r="K30" s="69">
        <f>E30*I30</f>
        <v>0</v>
      </c>
      <c r="L30" s="149"/>
    </row>
    <row r="31" spans="1:13" s="82" customFormat="1" x14ac:dyDescent="0.25">
      <c r="A31" s="29"/>
      <c r="B31" s="272" t="s">
        <v>281</v>
      </c>
      <c r="C31" s="202"/>
      <c r="D31" s="45" t="s">
        <v>44</v>
      </c>
      <c r="E31" s="141"/>
      <c r="F31" s="58"/>
      <c r="G31" s="58"/>
      <c r="H31" s="146">
        <v>1.04E-2</v>
      </c>
      <c r="I31" s="33">
        <f>G30*H31</f>
        <v>9.1363843999999986E-2</v>
      </c>
      <c r="J31" s="33"/>
      <c r="K31" s="69">
        <f>E30*I31</f>
        <v>0</v>
      </c>
      <c r="L31" s="195"/>
    </row>
    <row r="32" spans="1:13" s="147" customFormat="1" x14ac:dyDescent="0.25">
      <c r="A32" s="31"/>
      <c r="B32" s="222"/>
      <c r="C32" s="221"/>
      <c r="D32" s="222"/>
      <c r="E32" s="222"/>
      <c r="F32" s="222"/>
      <c r="G32" s="220"/>
      <c r="H32" s="223"/>
      <c r="I32" s="222"/>
      <c r="J32" s="30"/>
      <c r="K32" s="224"/>
    </row>
    <row r="33" spans="2:13" s="147" customFormat="1" hidden="1" x14ac:dyDescent="0.25">
      <c r="B33" s="151"/>
      <c r="C33" s="152"/>
      <c r="D33" s="272"/>
      <c r="E33" s="272"/>
      <c r="F33" s="272"/>
      <c r="G33" s="151"/>
      <c r="H33" s="190"/>
      <c r="I33" s="272"/>
      <c r="J33" s="153"/>
      <c r="K33" s="148"/>
    </row>
    <row r="34" spans="2:13" hidden="1" x14ac:dyDescent="0.25">
      <c r="B34" s="3"/>
      <c r="C34" s="3"/>
      <c r="D34" s="3"/>
      <c r="E34" s="3"/>
      <c r="F34" s="3"/>
      <c r="G34" s="81"/>
      <c r="H34" s="2"/>
      <c r="I34" s="3"/>
      <c r="J34" s="3"/>
      <c r="K34" s="3"/>
      <c r="L34" s="3"/>
      <c r="M34" s="3"/>
    </row>
    <row r="35" spans="2:13" hidden="1" x14ac:dyDescent="0.25">
      <c r="B35" s="3"/>
      <c r="C35" s="3"/>
      <c r="D35" s="3"/>
      <c r="E35" s="3"/>
      <c r="F35" s="3"/>
      <c r="G35" s="81"/>
      <c r="H35" s="2"/>
      <c r="I35" s="3"/>
      <c r="J35" s="3"/>
      <c r="K35" s="3"/>
      <c r="L35" s="3"/>
      <c r="M35" s="3"/>
    </row>
    <row r="36" spans="2:13" hidden="1" x14ac:dyDescent="0.25">
      <c r="B36" s="3"/>
      <c r="C36" s="3"/>
      <c r="D36" s="3"/>
      <c r="E36" s="3"/>
      <c r="F36" s="3"/>
      <c r="G36" s="81"/>
      <c r="H36" s="2"/>
      <c r="I36" s="3"/>
      <c r="J36" s="3"/>
      <c r="K36" s="3"/>
      <c r="L36" s="3"/>
      <c r="M36" s="3"/>
    </row>
    <row r="37" spans="2:13" hidden="1" x14ac:dyDescent="0.25">
      <c r="B37" s="3"/>
      <c r="C37" s="3"/>
      <c r="D37" s="3"/>
      <c r="E37" s="3"/>
      <c r="F37" s="3"/>
      <c r="G37" s="81"/>
      <c r="H37" s="3"/>
      <c r="I37" s="3"/>
      <c r="J37" s="3"/>
      <c r="K37" s="3"/>
      <c r="L37" s="3"/>
      <c r="M37" s="3"/>
    </row>
    <row r="38" spans="2:13" hidden="1" x14ac:dyDescent="0.25">
      <c r="B38" s="3"/>
      <c r="C38" s="3"/>
      <c r="D38" s="3"/>
      <c r="E38" s="3"/>
      <c r="F38" s="3"/>
      <c r="G38" s="81"/>
      <c r="H38" s="3"/>
      <c r="I38" s="3"/>
      <c r="J38" s="3"/>
      <c r="K38" s="3"/>
      <c r="L38" s="3"/>
      <c r="M38" s="3"/>
    </row>
    <row r="39" spans="2:13" hidden="1" x14ac:dyDescent="0.25">
      <c r="B39" s="3"/>
      <c r="C39" s="3"/>
      <c r="D39" s="3"/>
      <c r="E39" s="3"/>
      <c r="F39" s="3"/>
      <c r="G39" s="81"/>
      <c r="H39" s="3"/>
      <c r="I39" s="3"/>
      <c r="J39" s="3"/>
      <c r="K39" s="3"/>
      <c r="L39" s="3"/>
      <c r="M39" s="3"/>
    </row>
    <row r="40" spans="2:13" hidden="1" x14ac:dyDescent="0.25">
      <c r="B40" s="3"/>
      <c r="C40" s="3"/>
      <c r="D40" s="3"/>
      <c r="E40" s="3"/>
      <c r="F40" s="3"/>
      <c r="G40" s="81"/>
      <c r="H40" s="3"/>
      <c r="I40" s="3"/>
      <c r="J40" s="3"/>
      <c r="K40" s="3"/>
      <c r="L40" s="3"/>
      <c r="M40" s="3"/>
    </row>
    <row r="41" spans="2:13" hidden="1" x14ac:dyDescent="0.25">
      <c r="B41" s="3"/>
      <c r="C41" s="3"/>
      <c r="D41" s="3"/>
      <c r="E41" s="3"/>
      <c r="F41" s="3"/>
      <c r="G41" s="81"/>
      <c r="H41" s="3"/>
      <c r="I41" s="3"/>
      <c r="J41" s="3"/>
      <c r="K41" s="3"/>
      <c r="L41" s="3"/>
      <c r="M41" s="3"/>
    </row>
    <row r="42" spans="2:13" hidden="1" x14ac:dyDescent="0.25">
      <c r="B42" s="3"/>
      <c r="C42" s="3"/>
      <c r="D42" s="3"/>
      <c r="E42" s="3"/>
      <c r="F42" s="3"/>
      <c r="G42" s="81"/>
      <c r="H42" s="3"/>
      <c r="I42" s="3"/>
      <c r="J42" s="3"/>
      <c r="K42" s="3"/>
      <c r="L42" s="3"/>
      <c r="M42" s="3"/>
    </row>
    <row r="43" spans="2:13" hidden="1" x14ac:dyDescent="0.25">
      <c r="B43" s="3"/>
      <c r="C43" s="3"/>
      <c r="D43" s="3"/>
      <c r="E43" s="3"/>
      <c r="F43" s="3"/>
      <c r="G43" s="81"/>
      <c r="H43" s="3"/>
      <c r="I43" s="3"/>
      <c r="J43" s="3"/>
      <c r="K43" s="3"/>
      <c r="L43" s="3"/>
      <c r="M43" s="3"/>
    </row>
    <row r="44" spans="2:13" hidden="1" x14ac:dyDescent="0.25">
      <c r="B44" s="3"/>
      <c r="C44" s="3"/>
      <c r="D44" s="3"/>
      <c r="E44" s="3"/>
      <c r="F44" s="3"/>
      <c r="G44" s="81"/>
      <c r="H44" s="3"/>
      <c r="I44" s="3"/>
      <c r="J44" s="3"/>
      <c r="K44" s="3"/>
      <c r="L44" s="3"/>
      <c r="M44" s="3"/>
    </row>
    <row r="45" spans="2:13" hidden="1" x14ac:dyDescent="0.25">
      <c r="B45" s="3"/>
      <c r="C45" s="3"/>
      <c r="D45" s="3"/>
      <c r="E45" s="3"/>
      <c r="F45" s="3"/>
      <c r="G45" s="81"/>
      <c r="H45" s="3"/>
      <c r="I45" s="3"/>
      <c r="J45" s="3"/>
      <c r="K45" s="3"/>
      <c r="L45" s="3"/>
      <c r="M45" s="3"/>
    </row>
    <row r="46" spans="2:13" hidden="1" x14ac:dyDescent="0.25">
      <c r="B46" s="3"/>
      <c r="C46" s="3"/>
      <c r="D46" s="3"/>
      <c r="E46" s="3"/>
      <c r="F46" s="3"/>
      <c r="G46" s="81"/>
      <c r="H46" s="3"/>
      <c r="I46" s="3"/>
      <c r="J46" s="3"/>
      <c r="K46" s="3"/>
      <c r="L46" s="3"/>
      <c r="M46" s="3"/>
    </row>
    <row r="47" spans="2:13" hidden="1" x14ac:dyDescent="0.25">
      <c r="B47" s="3"/>
      <c r="C47" s="3"/>
      <c r="D47" s="3"/>
      <c r="E47" s="3"/>
      <c r="F47" s="3"/>
      <c r="G47" s="81"/>
      <c r="H47" s="3"/>
      <c r="I47" s="3"/>
      <c r="J47" s="3"/>
      <c r="K47" s="3"/>
      <c r="L47" s="3"/>
      <c r="M47" s="3"/>
    </row>
    <row r="48" spans="2:13" hidden="1" x14ac:dyDescent="0.25">
      <c r="B48" s="3"/>
      <c r="C48" s="3"/>
      <c r="D48" s="3"/>
      <c r="E48" s="3"/>
      <c r="F48" s="3"/>
      <c r="G48" s="81"/>
      <c r="H48" s="3"/>
      <c r="I48" s="3"/>
      <c r="J48" s="3"/>
      <c r="K48" s="3"/>
      <c r="L48" s="3"/>
      <c r="M48" s="3"/>
    </row>
    <row r="49" spans="2:13" hidden="1" x14ac:dyDescent="0.25">
      <c r="B49" s="3"/>
      <c r="C49" s="3"/>
      <c r="D49" s="3"/>
      <c r="E49" s="3"/>
      <c r="F49" s="3"/>
      <c r="G49" s="81"/>
      <c r="H49" s="3"/>
      <c r="I49" s="3"/>
      <c r="J49" s="3"/>
      <c r="K49" s="3"/>
      <c r="L49" s="3"/>
      <c r="M49" s="3"/>
    </row>
    <row r="50" spans="2:13" hidden="1" x14ac:dyDescent="0.25">
      <c r="B50" s="3"/>
      <c r="C50" s="3"/>
      <c r="D50" s="3"/>
      <c r="E50" s="3"/>
      <c r="F50" s="3"/>
      <c r="G50" s="81"/>
      <c r="H50" s="3"/>
      <c r="I50" s="3"/>
      <c r="J50" s="3"/>
      <c r="K50" s="3"/>
      <c r="L50" s="3"/>
      <c r="M50" s="3"/>
    </row>
    <row r="51" spans="2:13" hidden="1" x14ac:dyDescent="0.25">
      <c r="B51" s="3"/>
      <c r="C51" s="3"/>
      <c r="D51" s="3"/>
      <c r="E51" s="3"/>
      <c r="F51" s="3"/>
      <c r="G51" s="81"/>
      <c r="H51" s="3"/>
      <c r="I51" s="3"/>
      <c r="J51" s="3"/>
      <c r="K51" s="3"/>
      <c r="L51" s="3"/>
      <c r="M51" s="3"/>
    </row>
    <row r="52" spans="2:13" hidden="1" x14ac:dyDescent="0.25">
      <c r="B52" s="3"/>
      <c r="C52" s="3"/>
      <c r="D52" s="3"/>
      <c r="E52" s="3"/>
      <c r="F52" s="3"/>
      <c r="G52" s="81"/>
      <c r="H52" s="3"/>
      <c r="I52" s="3"/>
      <c r="J52" s="3"/>
      <c r="K52" s="3"/>
      <c r="L52" s="3"/>
      <c r="M52" s="3"/>
    </row>
    <row r="53" spans="2:13" hidden="1" x14ac:dyDescent="0.25">
      <c r="B53" s="3"/>
      <c r="C53" s="3"/>
      <c r="D53" s="3"/>
      <c r="E53" s="3"/>
      <c r="F53" s="3"/>
      <c r="G53" s="81"/>
      <c r="H53" s="3"/>
      <c r="I53" s="3"/>
      <c r="J53" s="3"/>
      <c r="K53" s="3"/>
      <c r="L53" s="3"/>
      <c r="M53" s="3"/>
    </row>
    <row r="54" spans="2:13" hidden="1" x14ac:dyDescent="0.25">
      <c r="B54" s="3"/>
      <c r="C54" s="3"/>
      <c r="D54" s="3"/>
      <c r="E54" s="3"/>
      <c r="F54" s="3"/>
      <c r="G54" s="81"/>
      <c r="H54" s="3"/>
      <c r="I54" s="3"/>
      <c r="J54" s="3"/>
      <c r="K54" s="3"/>
      <c r="L54" s="3"/>
      <c r="M54" s="3"/>
    </row>
    <row r="55" spans="2:13" hidden="1" x14ac:dyDescent="0.25">
      <c r="B55" s="3"/>
      <c r="C55" s="3"/>
      <c r="D55" s="3"/>
      <c r="E55" s="3"/>
      <c r="F55" s="3"/>
      <c r="G55" s="81"/>
      <c r="H55" s="3"/>
      <c r="I55" s="3"/>
      <c r="J55" s="3"/>
      <c r="K55" s="3"/>
      <c r="L55" s="3"/>
      <c r="M55" s="3"/>
    </row>
    <row r="56" spans="2:13" hidden="1" x14ac:dyDescent="0.25">
      <c r="B56" s="3"/>
      <c r="C56" s="3"/>
      <c r="D56" s="3"/>
      <c r="E56" s="3"/>
      <c r="F56" s="3"/>
      <c r="G56" s="81"/>
      <c r="H56" s="3"/>
      <c r="I56" s="3"/>
      <c r="J56" s="3"/>
      <c r="K56" s="3"/>
      <c r="L56" s="3"/>
      <c r="M56" s="3"/>
    </row>
    <row r="57" spans="2:13" hidden="1" x14ac:dyDescent="0.25">
      <c r="B57" s="3"/>
      <c r="C57" s="3"/>
      <c r="D57" s="3"/>
      <c r="E57" s="3"/>
      <c r="F57" s="3"/>
      <c r="G57" s="81"/>
      <c r="H57" s="3"/>
      <c r="I57" s="3"/>
      <c r="J57" s="3"/>
      <c r="K57" s="3"/>
      <c r="L57" s="3"/>
      <c r="M57" s="3"/>
    </row>
    <row r="58" spans="2:13" hidden="1" x14ac:dyDescent="0.25">
      <c r="B58" s="3"/>
      <c r="C58" s="3"/>
      <c r="D58" s="3"/>
      <c r="E58" s="3"/>
      <c r="F58" s="3"/>
      <c r="G58" s="81"/>
      <c r="H58" s="3"/>
      <c r="I58" s="3"/>
      <c r="J58" s="3"/>
      <c r="K58" s="3"/>
      <c r="L58" s="3"/>
      <c r="M58" s="3"/>
    </row>
    <row r="59" spans="2:13" hidden="1" x14ac:dyDescent="0.25">
      <c r="B59" s="3"/>
      <c r="C59" s="3"/>
      <c r="D59" s="3"/>
      <c r="E59" s="3"/>
      <c r="F59" s="3"/>
      <c r="G59" s="81"/>
      <c r="H59" s="3"/>
      <c r="I59" s="3"/>
      <c r="J59" s="3"/>
      <c r="K59" s="3"/>
      <c r="L59" s="3"/>
      <c r="M59" s="3"/>
    </row>
    <row r="60" spans="2:13" hidden="1" x14ac:dyDescent="0.25">
      <c r="B60" s="3"/>
      <c r="C60" s="3"/>
      <c r="D60" s="3"/>
      <c r="E60" s="3"/>
      <c r="F60" s="3"/>
      <c r="G60" s="81"/>
      <c r="H60" s="3"/>
      <c r="I60" s="3"/>
      <c r="J60" s="3"/>
      <c r="K60" s="3"/>
      <c r="L60" s="3"/>
      <c r="M60" s="3"/>
    </row>
    <row r="61" spans="2:13" hidden="1" x14ac:dyDescent="0.25">
      <c r="B61" s="3"/>
      <c r="C61" s="3"/>
      <c r="D61" s="3"/>
      <c r="E61" s="3"/>
      <c r="F61" s="3"/>
      <c r="G61" s="81"/>
      <c r="H61" s="3"/>
      <c r="I61" s="3"/>
      <c r="J61" s="3"/>
      <c r="K61" s="3"/>
      <c r="L61" s="3"/>
      <c r="M61" s="3"/>
    </row>
    <row r="62" spans="2:13" hidden="1" x14ac:dyDescent="0.25">
      <c r="B62" s="3"/>
      <c r="C62" s="3"/>
      <c r="D62" s="3"/>
      <c r="E62" s="3"/>
      <c r="F62" s="3"/>
      <c r="G62" s="81"/>
      <c r="H62" s="3"/>
      <c r="I62" s="3"/>
      <c r="J62" s="3"/>
      <c r="K62" s="3"/>
      <c r="L62" s="3"/>
      <c r="M62" s="3"/>
    </row>
    <row r="63" spans="2:13" hidden="1" x14ac:dyDescent="0.25">
      <c r="B63" s="3"/>
      <c r="C63" s="3"/>
      <c r="D63" s="3"/>
      <c r="E63" s="3"/>
      <c r="F63" s="3"/>
      <c r="G63" s="81"/>
      <c r="H63" s="3"/>
      <c r="I63" s="3"/>
      <c r="J63" s="3"/>
      <c r="K63" s="3"/>
      <c r="L63" s="3"/>
      <c r="M63" s="3"/>
    </row>
    <row r="64" spans="2:13" hidden="1" x14ac:dyDescent="0.25">
      <c r="B64" s="3"/>
      <c r="C64" s="3"/>
      <c r="D64" s="3"/>
      <c r="E64" s="3"/>
      <c r="F64" s="3"/>
      <c r="G64" s="81"/>
      <c r="H64" s="3"/>
      <c r="I64" s="3"/>
      <c r="J64" s="3"/>
      <c r="K64" s="3"/>
      <c r="L64" s="3"/>
      <c r="M64" s="3"/>
    </row>
    <row r="65" spans="2:13" hidden="1" x14ac:dyDescent="0.25">
      <c r="B65" s="3"/>
      <c r="C65" s="3"/>
      <c r="D65" s="3"/>
      <c r="E65" s="3"/>
      <c r="F65" s="3"/>
      <c r="G65" s="81"/>
      <c r="H65" s="3"/>
      <c r="I65" s="3"/>
      <c r="J65" s="3"/>
      <c r="K65" s="3"/>
      <c r="L65" s="3"/>
      <c r="M65" s="3"/>
    </row>
    <row r="66" spans="2:13" hidden="1" x14ac:dyDescent="0.25">
      <c r="B66" s="3"/>
      <c r="C66" s="3"/>
      <c r="D66" s="3"/>
      <c r="E66" s="3"/>
      <c r="F66" s="3"/>
      <c r="G66" s="81"/>
      <c r="H66" s="3"/>
      <c r="I66" s="3"/>
      <c r="J66" s="3"/>
      <c r="K66" s="3"/>
      <c r="L66" s="3"/>
      <c r="M66" s="3"/>
    </row>
    <row r="67" spans="2:13" hidden="1" x14ac:dyDescent="0.25">
      <c r="B67" s="3"/>
      <c r="C67" s="3"/>
      <c r="D67" s="3"/>
      <c r="E67" s="3"/>
      <c r="F67" s="3"/>
      <c r="G67" s="81"/>
      <c r="H67" s="3"/>
      <c r="I67" s="3"/>
      <c r="J67" s="3"/>
      <c r="K67" s="3"/>
      <c r="L67" s="3"/>
      <c r="M67" s="3"/>
    </row>
    <row r="68" spans="2:13" hidden="1" x14ac:dyDescent="0.25">
      <c r="B68" s="3"/>
      <c r="C68" s="3"/>
      <c r="D68" s="3"/>
      <c r="E68" s="3"/>
      <c r="F68" s="3"/>
      <c r="G68" s="81"/>
      <c r="H68" s="3"/>
      <c r="I68" s="3"/>
      <c r="J68" s="3"/>
      <c r="K68" s="3"/>
      <c r="L68" s="3"/>
      <c r="M68" s="3"/>
    </row>
    <row r="69" spans="2:13" hidden="1" x14ac:dyDescent="0.25">
      <c r="B69" s="3"/>
      <c r="C69" s="3"/>
      <c r="D69" s="3"/>
      <c r="E69" s="3"/>
      <c r="F69" s="3"/>
      <c r="G69" s="81"/>
      <c r="H69" s="3"/>
      <c r="I69" s="3"/>
      <c r="J69" s="3"/>
      <c r="K69" s="3"/>
      <c r="L69" s="3"/>
      <c r="M69" s="3"/>
    </row>
    <row r="70" spans="2:13" hidden="1" x14ac:dyDescent="0.25">
      <c r="B70" s="3"/>
      <c r="C70" s="3"/>
      <c r="D70" s="3"/>
      <c r="E70" s="3"/>
      <c r="F70" s="3"/>
      <c r="G70" s="81"/>
      <c r="H70" s="3"/>
      <c r="I70" s="3"/>
      <c r="J70" s="3"/>
      <c r="K70" s="3"/>
      <c r="L70" s="3"/>
      <c r="M70" s="3"/>
    </row>
    <row r="71" spans="2:13" hidden="1" x14ac:dyDescent="0.25">
      <c r="B71" s="3"/>
      <c r="C71" s="3"/>
      <c r="D71" s="3"/>
      <c r="E71" s="3"/>
      <c r="F71" s="3"/>
      <c r="G71" s="81"/>
      <c r="H71" s="3"/>
      <c r="I71" s="3"/>
      <c r="J71" s="3"/>
      <c r="K71" s="3"/>
      <c r="L71" s="3"/>
      <c r="M71" s="3"/>
    </row>
    <row r="72" spans="2:13" hidden="1" x14ac:dyDescent="0.25">
      <c r="B72" s="3"/>
      <c r="C72" s="3"/>
      <c r="D72" s="3"/>
      <c r="E72" s="3"/>
      <c r="F72" s="3"/>
      <c r="G72" s="81"/>
      <c r="H72" s="3"/>
      <c r="I72" s="3"/>
      <c r="J72" s="3"/>
      <c r="K72" s="3"/>
      <c r="L72" s="3"/>
      <c r="M72" s="3"/>
    </row>
    <row r="73" spans="2:13" hidden="1" x14ac:dyDescent="0.25">
      <c r="B73" s="3"/>
      <c r="C73" s="3"/>
      <c r="D73" s="3"/>
      <c r="E73" s="3"/>
      <c r="F73" s="3"/>
      <c r="G73" s="81"/>
      <c r="H73" s="3"/>
      <c r="I73" s="3"/>
      <c r="J73" s="3"/>
      <c r="K73" s="3"/>
      <c r="L73" s="3"/>
      <c r="M73" s="3"/>
    </row>
    <row r="74" spans="2:13" hidden="1" x14ac:dyDescent="0.25">
      <c r="B74" s="3"/>
      <c r="C74" s="3"/>
      <c r="D74" s="3"/>
      <c r="E74" s="3"/>
      <c r="F74" s="3"/>
      <c r="G74" s="81"/>
      <c r="H74" s="3"/>
      <c r="I74" s="3"/>
      <c r="J74" s="3"/>
      <c r="K74" s="3"/>
      <c r="L74" s="3"/>
      <c r="M74" s="3"/>
    </row>
    <row r="75" spans="2:13" hidden="1" x14ac:dyDescent="0.25">
      <c r="D75" s="269"/>
      <c r="E75" s="269"/>
      <c r="F75" s="269"/>
      <c r="H75" s="269"/>
      <c r="I75" s="269"/>
    </row>
    <row r="76" spans="2:13" hidden="1" x14ac:dyDescent="0.25">
      <c r="D76" s="269"/>
      <c r="E76" s="269"/>
      <c r="F76" s="269"/>
      <c r="H76" s="269"/>
      <c r="I76" s="269"/>
    </row>
    <row r="77" spans="2:13" hidden="1" x14ac:dyDescent="0.25">
      <c r="D77" s="269"/>
      <c r="E77" s="269"/>
      <c r="F77" s="269"/>
      <c r="H77" s="269"/>
      <c r="I77" s="269"/>
    </row>
    <row r="78" spans="2:13" hidden="1" x14ac:dyDescent="0.25">
      <c r="D78" s="269"/>
      <c r="E78" s="269"/>
      <c r="F78" s="269"/>
      <c r="H78" s="269"/>
      <c r="I78" s="269"/>
    </row>
    <row r="79" spans="2:13" hidden="1" x14ac:dyDescent="0.25">
      <c r="D79" s="269"/>
      <c r="E79" s="269"/>
      <c r="F79" s="269"/>
      <c r="H79" s="269"/>
      <c r="I79" s="269"/>
    </row>
    <row r="80" spans="2:13" hidden="1" x14ac:dyDescent="0.25">
      <c r="D80" s="269"/>
      <c r="E80" s="269"/>
      <c r="F80" s="269"/>
      <c r="H80" s="269"/>
      <c r="I80" s="269"/>
    </row>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sheetData>
  <sheetProtection algorithmName="SHA-512" hashValue="4nrDFsq+euKzXUq97Z8UJrGrEJ98HhGj6oybhBctzUCDTXWM7w6z3tSYVMdKmT7XyqOFYgSPykAXd2rbd2GAUA==" saltValue="bg4hgys/gki/v0ve18V74g==" spinCount="100000" sheet="1" objects="1" scenarios="1"/>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I58"/>
  <sheetViews>
    <sheetView zoomScaleNormal="100" workbookViewId="0">
      <selection activeCell="B17" sqref="B17"/>
    </sheetView>
  </sheetViews>
  <sheetFormatPr defaultColWidth="0" defaultRowHeight="12.75" zeroHeight="1" x14ac:dyDescent="0.2"/>
  <cols>
    <col min="1" max="1" width="32" bestFit="1" customWidth="1"/>
    <col min="2" max="2" width="16" style="241" customWidth="1"/>
    <col min="3" max="3" width="23.5703125" hidden="1" customWidth="1"/>
    <col min="4" max="4" width="27.140625" style="287" bestFit="1" customWidth="1"/>
    <col min="5" max="5" width="18.28515625" hidden="1" customWidth="1"/>
    <col min="6" max="6" width="15" hidden="1" customWidth="1"/>
    <col min="7" max="7" width="12.5703125" hidden="1" customWidth="1"/>
    <col min="8" max="8" width="23.42578125" hidden="1" customWidth="1"/>
    <col min="9" max="9" width="21.7109375" bestFit="1" customWidth="1"/>
    <col min="10" max="16384" width="9.140625" hidden="1"/>
  </cols>
  <sheetData>
    <row r="1" spans="1:9" s="66" customFormat="1" ht="47.25" x14ac:dyDescent="0.2">
      <c r="A1" s="94" t="s">
        <v>287</v>
      </c>
      <c r="B1" s="95" t="s">
        <v>288</v>
      </c>
      <c r="C1" s="95" t="s">
        <v>289</v>
      </c>
      <c r="D1" s="96" t="s">
        <v>290</v>
      </c>
      <c r="E1" s="96" t="s">
        <v>291</v>
      </c>
      <c r="F1" s="96" t="s">
        <v>292</v>
      </c>
      <c r="G1" s="96" t="s">
        <v>293</v>
      </c>
      <c r="H1" s="97" t="s">
        <v>38</v>
      </c>
      <c r="I1" s="98" t="s">
        <v>294</v>
      </c>
    </row>
    <row r="2" spans="1:9" s="42" customFormat="1" ht="15.75" x14ac:dyDescent="0.25">
      <c r="A2" s="29" t="s">
        <v>295</v>
      </c>
      <c r="B2" s="240" t="s">
        <v>296</v>
      </c>
      <c r="C2" s="85"/>
      <c r="D2" s="105"/>
      <c r="E2" s="101">
        <v>1.008</v>
      </c>
      <c r="F2" s="99"/>
      <c r="G2" s="58"/>
      <c r="H2" s="104"/>
      <c r="I2" s="106">
        <f>D2*(E2*8.327)</f>
        <v>0</v>
      </c>
    </row>
    <row r="3" spans="1:9" s="37" customFormat="1" ht="15.75" x14ac:dyDescent="0.25">
      <c r="A3" s="239" t="s">
        <v>297</v>
      </c>
      <c r="B3" s="144" t="s">
        <v>298</v>
      </c>
      <c r="C3" s="281"/>
      <c r="D3" s="282"/>
      <c r="E3" s="283">
        <v>0.88</v>
      </c>
      <c r="F3" s="284"/>
      <c r="G3" s="140"/>
      <c r="H3" s="285"/>
      <c r="I3" s="286">
        <f>D3*(E3*8.327)</f>
        <v>0</v>
      </c>
    </row>
    <row r="4" spans="1:9" s="42" customFormat="1" ht="15.75" x14ac:dyDescent="0.25">
      <c r="A4" s="29" t="s">
        <v>299</v>
      </c>
      <c r="B4" s="269" t="s">
        <v>300</v>
      </c>
      <c r="C4" s="85"/>
      <c r="D4" s="105"/>
      <c r="E4" s="101"/>
      <c r="F4" s="99">
        <v>7.65</v>
      </c>
      <c r="G4" s="32"/>
      <c r="H4" s="33"/>
      <c r="I4" s="106">
        <f>D4*F4</f>
        <v>0</v>
      </c>
    </row>
    <row r="5" spans="1:9" s="42" customFormat="1" ht="15.75" x14ac:dyDescent="0.25">
      <c r="A5" s="239" t="s">
        <v>301</v>
      </c>
      <c r="B5" s="144" t="s">
        <v>302</v>
      </c>
      <c r="C5" s="281"/>
      <c r="D5" s="282"/>
      <c r="E5" s="283"/>
      <c r="F5" s="284">
        <v>8.44</v>
      </c>
      <c r="G5" s="140"/>
      <c r="H5" s="142"/>
      <c r="I5" s="286">
        <f>D5*F5</f>
        <v>0</v>
      </c>
    </row>
    <row r="6" spans="1:9" s="42" customFormat="1" ht="15.75" x14ac:dyDescent="0.25">
      <c r="A6" s="29" t="s">
        <v>303</v>
      </c>
      <c r="B6" s="269" t="s">
        <v>304</v>
      </c>
      <c r="C6" s="85"/>
      <c r="D6" s="105"/>
      <c r="E6" s="101"/>
      <c r="F6" s="99">
        <v>8.4149999999999991</v>
      </c>
      <c r="G6" s="32"/>
      <c r="H6" s="33"/>
      <c r="I6" s="106">
        <f>D6*F6</f>
        <v>0</v>
      </c>
    </row>
    <row r="7" spans="1:9" s="42" customFormat="1" ht="15.75" x14ac:dyDescent="0.25">
      <c r="A7" s="239" t="s">
        <v>305</v>
      </c>
      <c r="B7" s="144" t="s">
        <v>306</v>
      </c>
      <c r="C7" s="281"/>
      <c r="D7" s="282"/>
      <c r="E7" s="283"/>
      <c r="F7" s="284">
        <v>8.5449999999999999</v>
      </c>
      <c r="G7" s="140"/>
      <c r="H7" s="142"/>
      <c r="I7" s="286">
        <f>D7*F7</f>
        <v>0</v>
      </c>
    </row>
    <row r="8" spans="1:9" s="88" customFormat="1" ht="15.75" x14ac:dyDescent="0.25">
      <c r="A8" s="59" t="s">
        <v>307</v>
      </c>
      <c r="B8" s="269" t="s">
        <v>308</v>
      </c>
      <c r="C8" s="86"/>
      <c r="D8" s="105"/>
      <c r="E8" s="100"/>
      <c r="F8" s="102">
        <v>8.56</v>
      </c>
      <c r="G8" s="60"/>
      <c r="H8" s="104"/>
      <c r="I8" s="106">
        <f>D8*F8</f>
        <v>0</v>
      </c>
    </row>
    <row r="9" spans="1:9" s="88" customFormat="1" ht="15.75" x14ac:dyDescent="0.25">
      <c r="A9" s="288" t="s">
        <v>309</v>
      </c>
      <c r="B9" s="144" t="s">
        <v>310</v>
      </c>
      <c r="C9" s="289"/>
      <c r="D9" s="282"/>
      <c r="E9" s="290">
        <v>1.22</v>
      </c>
      <c r="F9" s="291"/>
      <c r="G9" s="292"/>
      <c r="H9" s="293"/>
      <c r="I9" s="286">
        <f>D9*(E9*8.327)</f>
        <v>0</v>
      </c>
    </row>
    <row r="10" spans="1:9" s="88" customFormat="1" ht="15.75" x14ac:dyDescent="0.25">
      <c r="A10" s="59" t="s">
        <v>311</v>
      </c>
      <c r="B10" s="269" t="s">
        <v>312</v>
      </c>
      <c r="C10" s="86"/>
      <c r="D10" s="105"/>
      <c r="E10" s="100">
        <v>1.014</v>
      </c>
      <c r="F10" s="102"/>
      <c r="G10" s="60"/>
      <c r="H10" s="61"/>
      <c r="I10" s="106">
        <f>D10*(E10*8.327)</f>
        <v>0</v>
      </c>
    </row>
    <row r="11" spans="1:9" s="88" customFormat="1" ht="15.75" x14ac:dyDescent="0.25">
      <c r="A11" s="288" t="s">
        <v>313</v>
      </c>
      <c r="B11" s="294" t="s">
        <v>314</v>
      </c>
      <c r="C11" s="289"/>
      <c r="D11" s="282"/>
      <c r="E11" s="290"/>
      <c r="F11" s="291">
        <v>10.18</v>
      </c>
      <c r="G11" s="292"/>
      <c r="H11" s="285"/>
      <c r="I11" s="286">
        <f>D11*F11</f>
        <v>0</v>
      </c>
    </row>
    <row r="12" spans="1:9" s="42" customFormat="1" ht="15.75" x14ac:dyDescent="0.25">
      <c r="A12" s="29" t="s">
        <v>315</v>
      </c>
      <c r="B12" s="269" t="s">
        <v>316</v>
      </c>
      <c r="C12" s="85"/>
      <c r="D12" s="105"/>
      <c r="E12" s="101"/>
      <c r="F12" s="99">
        <v>10.25</v>
      </c>
      <c r="G12" s="32"/>
      <c r="H12" s="104"/>
      <c r="I12" s="106">
        <f>D12*F12</f>
        <v>0</v>
      </c>
    </row>
    <row r="13" spans="1:9" s="42" customFormat="1" ht="15.75" x14ac:dyDescent="0.25">
      <c r="A13" s="239" t="s">
        <v>317</v>
      </c>
      <c r="B13" s="144" t="s">
        <v>318</v>
      </c>
      <c r="C13" s="281"/>
      <c r="D13" s="282"/>
      <c r="E13" s="283"/>
      <c r="F13" s="284">
        <v>10.02</v>
      </c>
      <c r="G13" s="140"/>
      <c r="H13" s="142"/>
      <c r="I13" s="286">
        <f>D13*F13</f>
        <v>0</v>
      </c>
    </row>
    <row r="14" spans="1:9" s="42" customFormat="1" ht="15.75" x14ac:dyDescent="0.25">
      <c r="A14" s="29" t="s">
        <v>319</v>
      </c>
      <c r="B14" s="269" t="s">
        <v>320</v>
      </c>
      <c r="C14" s="85"/>
      <c r="D14" s="105"/>
      <c r="E14" s="101"/>
      <c r="F14" s="99">
        <v>10.02</v>
      </c>
      <c r="G14" s="32"/>
      <c r="H14" s="104"/>
      <c r="I14" s="106">
        <f>D14*F14</f>
        <v>0</v>
      </c>
    </row>
    <row r="15" spans="1:9" s="42" customFormat="1" ht="15.75" x14ac:dyDescent="0.25">
      <c r="A15" s="239" t="s">
        <v>321</v>
      </c>
      <c r="B15" s="144" t="s">
        <v>322</v>
      </c>
      <c r="C15" s="281"/>
      <c r="D15" s="282"/>
      <c r="E15" s="283">
        <v>0.98</v>
      </c>
      <c r="F15" s="284"/>
      <c r="G15" s="140"/>
      <c r="H15" s="142"/>
      <c r="I15" s="286">
        <f>D15*(E15*8.327)</f>
        <v>0</v>
      </c>
    </row>
    <row r="16" spans="1:9" s="42" customFormat="1" ht="15.75" x14ac:dyDescent="0.25">
      <c r="A16" s="29" t="s">
        <v>323</v>
      </c>
      <c r="B16" s="269" t="s">
        <v>324</v>
      </c>
      <c r="C16" s="85"/>
      <c r="D16" s="105"/>
      <c r="E16" s="101"/>
      <c r="F16" s="99">
        <v>9.7200000000000006</v>
      </c>
      <c r="G16" s="32"/>
      <c r="H16" s="33"/>
      <c r="I16" s="106">
        <f>D16*F16</f>
        <v>0</v>
      </c>
    </row>
    <row r="17" spans="1:9" s="42" customFormat="1" ht="15.75" x14ac:dyDescent="0.25">
      <c r="A17" s="239" t="s">
        <v>325</v>
      </c>
      <c r="B17" s="144" t="s">
        <v>326</v>
      </c>
      <c r="C17" s="281"/>
      <c r="D17" s="282"/>
      <c r="E17" s="283">
        <v>0.84050000000000002</v>
      </c>
      <c r="F17" s="284"/>
      <c r="G17" s="140"/>
      <c r="H17" s="142"/>
      <c r="I17" s="286">
        <f>D17*(E17*8.327)</f>
        <v>0</v>
      </c>
    </row>
    <row r="18" spans="1:9" s="42" customFormat="1" ht="15.75" x14ac:dyDescent="0.25">
      <c r="A18" s="29" t="s">
        <v>327</v>
      </c>
      <c r="B18" s="269" t="s">
        <v>328</v>
      </c>
      <c r="C18" s="85"/>
      <c r="D18" s="105"/>
      <c r="E18" s="101"/>
      <c r="F18" s="99">
        <v>10.39</v>
      </c>
      <c r="G18" s="32"/>
      <c r="H18" s="104"/>
      <c r="I18" s="106">
        <f>D18*F18</f>
        <v>0</v>
      </c>
    </row>
    <row r="19" spans="1:9" s="42" customFormat="1" ht="15.75" x14ac:dyDescent="0.25">
      <c r="A19" s="239" t="s">
        <v>329</v>
      </c>
      <c r="B19" s="144" t="s">
        <v>330</v>
      </c>
      <c r="C19" s="281"/>
      <c r="D19" s="282"/>
      <c r="E19" s="283"/>
      <c r="F19" s="284">
        <v>7.51</v>
      </c>
      <c r="G19" s="140"/>
      <c r="H19" s="285"/>
      <c r="I19" s="286">
        <f>D19*F19</f>
        <v>0</v>
      </c>
    </row>
    <row r="20" spans="1:9" s="42" customFormat="1" ht="15.75" x14ac:dyDescent="0.25">
      <c r="A20" s="29" t="s">
        <v>331</v>
      </c>
      <c r="B20" s="269" t="s">
        <v>332</v>
      </c>
      <c r="C20" s="85" t="s">
        <v>58</v>
      </c>
      <c r="D20" s="105"/>
      <c r="E20" s="101" t="s">
        <v>60</v>
      </c>
      <c r="F20" s="99" t="s">
        <v>60</v>
      </c>
      <c r="G20" s="32">
        <v>0.9899</v>
      </c>
      <c r="H20" s="33"/>
      <c r="I20" s="106">
        <f>D20*G20</f>
        <v>0</v>
      </c>
    </row>
    <row r="21" spans="1:9" s="42" customFormat="1" ht="15.75" x14ac:dyDescent="0.25">
      <c r="A21" s="239" t="s">
        <v>333</v>
      </c>
      <c r="B21" s="144" t="s">
        <v>334</v>
      </c>
      <c r="C21" s="281"/>
      <c r="D21" s="282"/>
      <c r="E21" s="283">
        <v>0.87190000000000001</v>
      </c>
      <c r="F21" s="284"/>
      <c r="G21" s="140"/>
      <c r="H21" s="285"/>
      <c r="I21" s="286">
        <f>D21*(E21*8.327)</f>
        <v>0</v>
      </c>
    </row>
    <row r="22" spans="1:9" s="42" customFormat="1" ht="15.75" x14ac:dyDescent="0.25">
      <c r="A22" s="29" t="s">
        <v>335</v>
      </c>
      <c r="B22" s="269" t="s">
        <v>336</v>
      </c>
      <c r="C22" s="85"/>
      <c r="D22" s="105"/>
      <c r="E22" s="101"/>
      <c r="F22" s="99">
        <v>8.7899999999999991</v>
      </c>
      <c r="G22" s="32"/>
      <c r="H22" s="33"/>
      <c r="I22" s="106">
        <f>D22*F22</f>
        <v>0</v>
      </c>
    </row>
    <row r="23" spans="1:9" s="42" customFormat="1" ht="15.75" x14ac:dyDescent="0.25">
      <c r="A23" s="239" t="s">
        <v>337</v>
      </c>
      <c r="B23" s="144" t="s">
        <v>338</v>
      </c>
      <c r="C23" s="281"/>
      <c r="D23" s="282"/>
      <c r="E23" s="283"/>
      <c r="F23" s="284">
        <v>8.4149999999999991</v>
      </c>
      <c r="G23" s="140"/>
      <c r="H23" s="142"/>
      <c r="I23" s="286">
        <f>D23*F23</f>
        <v>0</v>
      </c>
    </row>
    <row r="24" spans="1:9" s="42" customFormat="1" ht="15.75" x14ac:dyDescent="0.25">
      <c r="A24" s="29" t="s">
        <v>339</v>
      </c>
      <c r="B24" s="269" t="s">
        <v>340</v>
      </c>
      <c r="C24" s="85"/>
      <c r="D24" s="105"/>
      <c r="E24" s="103"/>
      <c r="F24" s="99">
        <v>7.33</v>
      </c>
      <c r="G24" s="32"/>
      <c r="H24" s="33"/>
      <c r="I24" s="106">
        <f>D24*F24</f>
        <v>0</v>
      </c>
    </row>
    <row r="25" spans="1:9" s="42" customFormat="1" ht="15.75" x14ac:dyDescent="0.25">
      <c r="A25" s="239" t="s">
        <v>341</v>
      </c>
      <c r="B25" s="144" t="s">
        <v>342</v>
      </c>
      <c r="C25" s="281"/>
      <c r="D25" s="282"/>
      <c r="E25" s="283">
        <v>0.91500000000000004</v>
      </c>
      <c r="F25" s="284"/>
      <c r="G25" s="140"/>
      <c r="H25" s="285"/>
      <c r="I25" s="286">
        <f>D25*(E25*8.327)</f>
        <v>0</v>
      </c>
    </row>
    <row r="26" spans="1:9" s="42" customFormat="1" ht="15.75" x14ac:dyDescent="0.25">
      <c r="A26" s="29" t="s">
        <v>343</v>
      </c>
      <c r="B26" s="298" t="s">
        <v>344</v>
      </c>
      <c r="C26" s="85"/>
      <c r="D26" s="105"/>
      <c r="E26" s="103"/>
      <c r="F26" s="99">
        <v>8.43</v>
      </c>
      <c r="G26" s="32"/>
      <c r="H26" s="33"/>
      <c r="I26" s="106">
        <f>D26*F26</f>
        <v>0</v>
      </c>
    </row>
    <row r="27" spans="1:9" s="42" customFormat="1" ht="15.75" x14ac:dyDescent="0.25">
      <c r="A27" s="239" t="s">
        <v>345</v>
      </c>
      <c r="B27" s="144" t="s">
        <v>346</v>
      </c>
      <c r="C27" s="281"/>
      <c r="D27" s="282"/>
      <c r="E27" s="283">
        <v>1.008</v>
      </c>
      <c r="F27" s="284"/>
      <c r="G27" s="140"/>
      <c r="H27" s="285"/>
      <c r="I27" s="286">
        <f>D27*(E27*8.327)</f>
        <v>0</v>
      </c>
    </row>
    <row r="28" spans="1:9" s="42" customFormat="1" ht="15.75" x14ac:dyDescent="0.25">
      <c r="A28" s="29" t="s">
        <v>347</v>
      </c>
      <c r="B28" s="298" t="s">
        <v>348</v>
      </c>
      <c r="C28" s="85" t="s">
        <v>58</v>
      </c>
      <c r="D28" s="105"/>
      <c r="E28" s="103" t="s">
        <v>60</v>
      </c>
      <c r="F28" s="99" t="s">
        <v>60</v>
      </c>
      <c r="G28" s="32">
        <v>0.9899</v>
      </c>
      <c r="H28" s="33"/>
      <c r="I28" s="106">
        <f>D28*G28</f>
        <v>0</v>
      </c>
    </row>
    <row r="29" spans="1:9" s="42" customFormat="1" ht="15.75" x14ac:dyDescent="0.25">
      <c r="A29" s="239" t="s">
        <v>349</v>
      </c>
      <c r="B29" s="144" t="s">
        <v>350</v>
      </c>
      <c r="C29" s="281"/>
      <c r="D29" s="282"/>
      <c r="E29" s="283"/>
      <c r="F29" s="284">
        <v>7.95</v>
      </c>
      <c r="G29" s="140"/>
      <c r="H29" s="285"/>
      <c r="I29" s="286">
        <f>D29*F29</f>
        <v>0</v>
      </c>
    </row>
    <row r="30" spans="1:9" s="42" customFormat="1" ht="15.75" x14ac:dyDescent="0.25">
      <c r="A30" s="29" t="s">
        <v>351</v>
      </c>
      <c r="B30" s="298" t="s">
        <v>352</v>
      </c>
      <c r="C30" s="85"/>
      <c r="D30" s="105"/>
      <c r="E30" s="103"/>
      <c r="F30" s="99">
        <v>7.45</v>
      </c>
      <c r="G30" s="32"/>
      <c r="H30" s="33"/>
      <c r="I30" s="106">
        <f>D30*F30</f>
        <v>0</v>
      </c>
    </row>
    <row r="31" spans="1:9" s="42" customFormat="1" ht="15.75" x14ac:dyDescent="0.25">
      <c r="A31" s="239" t="s">
        <v>353</v>
      </c>
      <c r="B31" s="144" t="s">
        <v>354</v>
      </c>
      <c r="C31" s="281"/>
      <c r="D31" s="282"/>
      <c r="E31" s="283"/>
      <c r="F31" s="284">
        <v>7.33</v>
      </c>
      <c r="G31" s="140"/>
      <c r="H31" s="285"/>
      <c r="I31" s="286">
        <f>D31*F31</f>
        <v>0</v>
      </c>
    </row>
    <row r="32" spans="1:9" s="42" customFormat="1" ht="15.75" x14ac:dyDescent="0.25">
      <c r="A32" s="29" t="s">
        <v>355</v>
      </c>
      <c r="B32" s="269" t="s">
        <v>356</v>
      </c>
      <c r="C32" s="85"/>
      <c r="D32" s="105"/>
      <c r="E32" s="101">
        <v>1.0249999999999999</v>
      </c>
      <c r="F32" s="99"/>
      <c r="G32" s="32"/>
      <c r="H32" s="104"/>
      <c r="I32" s="106">
        <f>D32*(E32*8.327)</f>
        <v>0</v>
      </c>
    </row>
    <row r="33" spans="1:9" s="42" customFormat="1" ht="15.75" x14ac:dyDescent="0.25">
      <c r="A33" s="239" t="s">
        <v>357</v>
      </c>
      <c r="B33" s="144" t="s">
        <v>358</v>
      </c>
      <c r="C33" s="281"/>
      <c r="D33" s="282"/>
      <c r="E33" s="283"/>
      <c r="F33" s="284">
        <v>10.18</v>
      </c>
      <c r="G33" s="140"/>
      <c r="H33" s="285"/>
      <c r="I33" s="286">
        <f>D33*F33</f>
        <v>0</v>
      </c>
    </row>
    <row r="34" spans="1:9" s="42" customFormat="1" ht="15.75" x14ac:dyDescent="0.25">
      <c r="A34" s="29" t="s">
        <v>359</v>
      </c>
      <c r="B34" s="269" t="s">
        <v>360</v>
      </c>
      <c r="C34" s="85"/>
      <c r="D34" s="105"/>
      <c r="E34" s="101"/>
      <c r="F34" s="99">
        <v>8.64</v>
      </c>
      <c r="G34" s="32"/>
      <c r="H34" s="104"/>
      <c r="I34" s="106">
        <f>D34*F34</f>
        <v>0</v>
      </c>
    </row>
    <row r="35" spans="1:9" s="42" customFormat="1" ht="15.75" x14ac:dyDescent="0.25">
      <c r="A35" s="239" t="s">
        <v>361</v>
      </c>
      <c r="B35" s="144" t="s">
        <v>362</v>
      </c>
      <c r="C35" s="281"/>
      <c r="D35" s="282"/>
      <c r="E35" s="283"/>
      <c r="F35" s="284">
        <v>8.14</v>
      </c>
      <c r="G35" s="140"/>
      <c r="H35" s="285"/>
      <c r="I35" s="286">
        <f>D35*F35</f>
        <v>0</v>
      </c>
    </row>
    <row r="36" spans="1:9" s="42" customFormat="1" ht="15.75" x14ac:dyDescent="0.25">
      <c r="A36" s="29" t="s">
        <v>363</v>
      </c>
      <c r="B36" s="298" t="s">
        <v>364</v>
      </c>
      <c r="C36" s="85"/>
      <c r="D36" s="105"/>
      <c r="E36" s="103"/>
      <c r="F36" s="99">
        <v>7.51</v>
      </c>
      <c r="G36" s="32"/>
      <c r="H36" s="33"/>
      <c r="I36" s="106">
        <f>D36*F36</f>
        <v>0</v>
      </c>
    </row>
    <row r="37" spans="1:9" s="42" customFormat="1" ht="15.75" x14ac:dyDescent="0.25">
      <c r="A37" s="239" t="s">
        <v>365</v>
      </c>
      <c r="B37" s="144" t="s">
        <v>366</v>
      </c>
      <c r="C37" s="281"/>
      <c r="D37" s="282"/>
      <c r="E37" s="283"/>
      <c r="F37" s="284">
        <v>7.51</v>
      </c>
      <c r="G37" s="140"/>
      <c r="H37" s="285"/>
      <c r="I37" s="286">
        <f>D37*F37</f>
        <v>0</v>
      </c>
    </row>
    <row r="38" spans="1:9" s="42" customFormat="1" ht="15.75" x14ac:dyDescent="0.25">
      <c r="A38" s="29" t="s">
        <v>367</v>
      </c>
      <c r="B38" s="298" t="s">
        <v>368</v>
      </c>
      <c r="C38" s="85" t="s">
        <v>58</v>
      </c>
      <c r="D38" s="105"/>
      <c r="E38" s="103" t="s">
        <v>60</v>
      </c>
      <c r="F38" s="99" t="s">
        <v>60</v>
      </c>
      <c r="G38" s="32">
        <v>0.98729999999999996</v>
      </c>
      <c r="H38" s="33"/>
      <c r="I38" s="106">
        <f>D38*G38</f>
        <v>0</v>
      </c>
    </row>
    <row r="39" spans="1:9" s="42" customFormat="1" ht="15.75" x14ac:dyDescent="0.25">
      <c r="A39" s="239" t="s">
        <v>369</v>
      </c>
      <c r="B39" s="144" t="s">
        <v>370</v>
      </c>
      <c r="C39" s="281"/>
      <c r="D39" s="282"/>
      <c r="E39" s="283"/>
      <c r="F39" s="284">
        <v>7.59</v>
      </c>
      <c r="G39" s="140"/>
      <c r="H39" s="285"/>
      <c r="I39" s="286">
        <f>D39*F39</f>
        <v>0</v>
      </c>
    </row>
    <row r="40" spans="1:9" s="42" customFormat="1" ht="15.75" x14ac:dyDescent="0.25">
      <c r="A40" s="29" t="s">
        <v>371</v>
      </c>
      <c r="B40" s="298" t="s">
        <v>372</v>
      </c>
      <c r="C40" s="85"/>
      <c r="D40" s="105"/>
      <c r="E40" s="103"/>
      <c r="F40" s="99">
        <v>10.17</v>
      </c>
      <c r="G40" s="32"/>
      <c r="H40" s="33"/>
      <c r="I40" s="106">
        <f>D40*F40</f>
        <v>0</v>
      </c>
    </row>
    <row r="41" spans="1:9" s="42" customFormat="1" ht="15.75" x14ac:dyDescent="0.25">
      <c r="A41" s="239" t="s">
        <v>373</v>
      </c>
      <c r="B41" s="144" t="s">
        <v>374</v>
      </c>
      <c r="C41" s="281"/>
      <c r="D41" s="282"/>
      <c r="E41" s="283"/>
      <c r="F41" s="284">
        <v>9.06</v>
      </c>
      <c r="G41" s="140"/>
      <c r="H41" s="285"/>
      <c r="I41" s="286">
        <f>D41*F41</f>
        <v>0</v>
      </c>
    </row>
    <row r="42" spans="1:9" s="42" customFormat="1" ht="15.75" x14ac:dyDescent="0.25">
      <c r="A42" s="29" t="s">
        <v>375</v>
      </c>
      <c r="B42" s="298" t="s">
        <v>376</v>
      </c>
      <c r="C42" s="85"/>
      <c r="D42" s="105"/>
      <c r="E42" s="103"/>
      <c r="F42" s="99">
        <v>9.0150000000000006</v>
      </c>
      <c r="G42" s="32"/>
      <c r="H42" s="33"/>
      <c r="I42" s="106">
        <f>D42*F42</f>
        <v>0</v>
      </c>
    </row>
    <row r="43" spans="1:9" s="42" customFormat="1" ht="15.75" x14ac:dyDescent="0.25">
      <c r="A43" s="239" t="s">
        <v>377</v>
      </c>
      <c r="B43" s="144" t="s">
        <v>378</v>
      </c>
      <c r="C43" s="281"/>
      <c r="D43" s="282"/>
      <c r="E43" s="283">
        <v>1.008</v>
      </c>
      <c r="F43" s="284"/>
      <c r="G43" s="140"/>
      <c r="H43" s="285"/>
      <c r="I43" s="286">
        <f>D43*(E43*8.327)</f>
        <v>0</v>
      </c>
    </row>
    <row r="44" spans="1:9" s="42" customFormat="1" ht="15.75" x14ac:dyDescent="0.25">
      <c r="A44" s="29" t="s">
        <v>379</v>
      </c>
      <c r="B44" s="269" t="s">
        <v>380</v>
      </c>
      <c r="C44" s="85" t="s">
        <v>58</v>
      </c>
      <c r="D44" s="105"/>
      <c r="E44" s="101" t="s">
        <v>60</v>
      </c>
      <c r="F44" s="99" t="s">
        <v>60</v>
      </c>
      <c r="G44" s="32">
        <v>0.9899</v>
      </c>
      <c r="H44" s="104"/>
      <c r="I44" s="106">
        <f>D44*G44</f>
        <v>0</v>
      </c>
    </row>
    <row r="45" spans="1:9" s="42" customFormat="1" ht="15.75" x14ac:dyDescent="0.25">
      <c r="A45" s="239" t="s">
        <v>381</v>
      </c>
      <c r="B45" s="144" t="s">
        <v>382</v>
      </c>
      <c r="C45" s="281"/>
      <c r="D45" s="282"/>
      <c r="E45" s="283"/>
      <c r="F45" s="284">
        <v>8.5500000000000007</v>
      </c>
      <c r="G45" s="140"/>
      <c r="H45" s="142"/>
      <c r="I45" s="286">
        <f>D45*F45</f>
        <v>0</v>
      </c>
    </row>
    <row r="46" spans="1:9" s="42" customFormat="1" ht="15.75" x14ac:dyDescent="0.25">
      <c r="A46" s="29" t="s">
        <v>383</v>
      </c>
      <c r="B46" s="269" t="s">
        <v>384</v>
      </c>
      <c r="C46" s="85"/>
      <c r="D46" s="105"/>
      <c r="E46" s="101"/>
      <c r="F46" s="99">
        <v>8.2799999999999994</v>
      </c>
      <c r="G46" s="32"/>
      <c r="H46" s="33"/>
      <c r="I46" s="106">
        <f>D46*F46</f>
        <v>0</v>
      </c>
    </row>
    <row r="47" spans="1:9" s="42" customFormat="1" ht="15.75" x14ac:dyDescent="0.25">
      <c r="A47" s="239" t="s">
        <v>385</v>
      </c>
      <c r="B47" s="144" t="s">
        <v>386</v>
      </c>
      <c r="C47" s="281"/>
      <c r="D47" s="282"/>
      <c r="E47" s="283"/>
      <c r="F47" s="284">
        <v>7.79</v>
      </c>
      <c r="G47" s="140"/>
      <c r="H47" s="142"/>
      <c r="I47" s="286">
        <f>D47*F47</f>
        <v>0</v>
      </c>
    </row>
    <row r="48" spans="1:9" s="42" customFormat="1" ht="15.75" x14ac:dyDescent="0.25">
      <c r="A48" s="29" t="s">
        <v>387</v>
      </c>
      <c r="B48" s="269" t="s">
        <v>388</v>
      </c>
      <c r="C48" s="85"/>
      <c r="D48" s="105"/>
      <c r="E48" s="101"/>
      <c r="F48" s="99">
        <v>8.5500000000000007</v>
      </c>
      <c r="G48" s="32"/>
      <c r="H48" s="104"/>
      <c r="I48" s="106">
        <f>D48*F48</f>
        <v>0</v>
      </c>
    </row>
    <row r="49" spans="1:9" s="42" customFormat="1" ht="15.75" x14ac:dyDescent="0.25">
      <c r="A49" s="288" t="s">
        <v>389</v>
      </c>
      <c r="B49" s="144" t="s">
        <v>390</v>
      </c>
      <c r="C49" s="281"/>
      <c r="D49" s="282"/>
      <c r="E49" s="283">
        <v>0.995</v>
      </c>
      <c r="F49" s="284"/>
      <c r="G49" s="140"/>
      <c r="H49" s="142"/>
      <c r="I49" s="286">
        <f>D49*(E49*8.327)</f>
        <v>0</v>
      </c>
    </row>
    <row r="50" spans="1:9" s="42" customFormat="1" ht="15.75" x14ac:dyDescent="0.25">
      <c r="A50" s="59" t="s">
        <v>391</v>
      </c>
      <c r="B50" s="127" t="s">
        <v>392</v>
      </c>
      <c r="C50" s="85"/>
      <c r="D50" s="105"/>
      <c r="E50" s="101">
        <v>0.91700000000000004</v>
      </c>
      <c r="F50" s="99"/>
      <c r="G50" s="32"/>
      <c r="H50" s="33"/>
      <c r="I50" s="106">
        <f>D50*(E50*8.327)</f>
        <v>0</v>
      </c>
    </row>
    <row r="51" spans="1:9" s="42" customFormat="1" ht="15.75" x14ac:dyDescent="0.25">
      <c r="A51" s="239" t="s">
        <v>393</v>
      </c>
      <c r="B51" s="144" t="s">
        <v>394</v>
      </c>
      <c r="C51" s="281"/>
      <c r="D51" s="282"/>
      <c r="E51" s="283">
        <v>0.995</v>
      </c>
      <c r="F51" s="284"/>
      <c r="G51" s="140"/>
      <c r="H51" s="285"/>
      <c r="I51" s="286">
        <f>D51*(E51*8.327)</f>
        <v>0</v>
      </c>
    </row>
    <row r="52" spans="1:9" s="42" customFormat="1" ht="15.75" x14ac:dyDescent="0.25">
      <c r="A52" s="29" t="s">
        <v>395</v>
      </c>
      <c r="B52" s="269" t="s">
        <v>396</v>
      </c>
      <c r="C52" s="85"/>
      <c r="D52" s="105"/>
      <c r="E52" s="101"/>
      <c r="F52" s="99">
        <v>7.65</v>
      </c>
      <c r="G52" s="32"/>
      <c r="H52" s="33"/>
      <c r="I52" s="106">
        <f>D52*F52</f>
        <v>0</v>
      </c>
    </row>
    <row r="53" spans="1:9" s="42" customFormat="1" ht="15.75" x14ac:dyDescent="0.25">
      <c r="A53" s="239" t="s">
        <v>397</v>
      </c>
      <c r="B53" s="144" t="s">
        <v>398</v>
      </c>
      <c r="C53" s="281"/>
      <c r="D53" s="282"/>
      <c r="E53" s="283"/>
      <c r="F53" s="284">
        <v>7.65</v>
      </c>
      <c r="G53" s="140"/>
      <c r="H53" s="142"/>
      <c r="I53" s="286">
        <f>D53*F53</f>
        <v>0</v>
      </c>
    </row>
    <row r="54" spans="1:9" s="42" customFormat="1" ht="15.75" x14ac:dyDescent="0.25">
      <c r="A54" s="29" t="s">
        <v>399</v>
      </c>
      <c r="B54" s="269" t="s">
        <v>400</v>
      </c>
      <c r="C54" s="85"/>
      <c r="D54" s="105"/>
      <c r="E54" s="101">
        <v>1.008</v>
      </c>
      <c r="F54" s="99"/>
      <c r="G54" s="32"/>
      <c r="H54" s="33"/>
      <c r="I54" s="106">
        <f>D54*(E54*8.327)</f>
        <v>0</v>
      </c>
    </row>
    <row r="55" spans="1:9" x14ac:dyDescent="0.2"/>
    <row r="56" spans="1:9" x14ac:dyDescent="0.2"/>
    <row r="57" spans="1:9" x14ac:dyDescent="0.2"/>
    <row r="58" spans="1:9" x14ac:dyDescent="0.2"/>
  </sheetData>
  <sheetProtection algorithmName="SHA-512" hashValue="As0nf0+YklX6n05/FiPCnpT7J5kDcd0dGScdKISBONdUEFSxohvdzs6aFFFuUMnqTpuzgqmZlQoCEirhj2reyw==" saltValue="wGnvUNjMzyWcxOYre6uJYQ==" spinCount="100000" sheet="1" objects="1" scenarios="1"/>
  <pageMargins left="0.7" right="0.7" top="0.75" bottom="0.75" header="0.3" footer="0.3"/>
  <pageSetup orientation="portrait" r:id="rId1"/>
  <ignoredErrors>
    <ignoredError sqref="I15:I16 I17 I32 I38"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249977111117893"/>
  </sheetPr>
  <dimension ref="A1:J16"/>
  <sheetViews>
    <sheetView workbookViewId="0">
      <selection activeCell="B9" sqref="B9"/>
    </sheetView>
  </sheetViews>
  <sheetFormatPr defaultColWidth="0" defaultRowHeight="12.75" zeroHeight="1" x14ac:dyDescent="0.2"/>
  <cols>
    <col min="1" max="1" width="16.7109375" bestFit="1" customWidth="1"/>
    <col min="2" max="2" width="47.85546875" bestFit="1" customWidth="1"/>
    <col min="3" max="3" width="16" customWidth="1"/>
    <col min="4" max="4" width="31.140625" customWidth="1"/>
    <col min="5" max="5" width="19.28515625" customWidth="1"/>
    <col min="6" max="6" width="19.85546875" customWidth="1"/>
    <col min="7" max="7" width="15" hidden="1" customWidth="1"/>
    <col min="8" max="8" width="14.85546875" hidden="1" customWidth="1"/>
    <col min="9" max="9" width="15.7109375" hidden="1" customWidth="1"/>
    <col min="10" max="10" width="16.5703125" hidden="1" customWidth="1"/>
    <col min="11" max="16384" width="9.140625" hidden="1"/>
  </cols>
  <sheetData>
    <row r="1" spans="1:9" ht="47.25" x14ac:dyDescent="0.2">
      <c r="A1" s="21" t="s">
        <v>30</v>
      </c>
      <c r="B1" s="22" t="s">
        <v>401</v>
      </c>
      <c r="C1" s="83" t="s">
        <v>33</v>
      </c>
      <c r="D1" s="10" t="s">
        <v>34</v>
      </c>
      <c r="E1" s="10" t="s">
        <v>402</v>
      </c>
      <c r="F1" s="9" t="s">
        <v>294</v>
      </c>
      <c r="G1" s="90"/>
      <c r="H1" s="6"/>
      <c r="I1" s="6"/>
    </row>
    <row r="2" spans="1:9" ht="15.75" x14ac:dyDescent="0.2">
      <c r="A2" s="260"/>
      <c r="B2" s="261"/>
      <c r="C2" s="262"/>
      <c r="D2" s="263"/>
      <c r="E2" s="263"/>
      <c r="F2" s="264"/>
      <c r="G2" s="90"/>
      <c r="H2" s="6"/>
      <c r="I2" s="6"/>
    </row>
    <row r="3" spans="1:9" ht="15.75" x14ac:dyDescent="0.25">
      <c r="A3" s="3" t="s">
        <v>403</v>
      </c>
      <c r="B3" s="3" t="s">
        <v>404</v>
      </c>
      <c r="C3" s="81" t="s">
        <v>44</v>
      </c>
      <c r="D3" s="105"/>
      <c r="E3" s="105"/>
      <c r="F3" s="3">
        <f>(E3*0.08327)*D3</f>
        <v>0</v>
      </c>
    </row>
    <row r="4" spans="1:9" ht="15.75" x14ac:dyDescent="0.25">
      <c r="A4" s="3"/>
      <c r="B4" s="3" t="s">
        <v>405</v>
      </c>
      <c r="C4" s="81" t="s">
        <v>44</v>
      </c>
      <c r="D4" s="105"/>
      <c r="E4" s="105"/>
      <c r="F4" s="3">
        <f>(E4*0.08327)*D4</f>
        <v>0</v>
      </c>
    </row>
    <row r="5" spans="1:9" ht="15.75" x14ac:dyDescent="0.25">
      <c r="A5" s="259"/>
      <c r="B5" s="259"/>
      <c r="C5" s="275"/>
      <c r="D5" s="276"/>
      <c r="E5" s="259"/>
      <c r="F5" s="259"/>
    </row>
    <row r="6" spans="1:9" ht="15.75" x14ac:dyDescent="0.25">
      <c r="A6" s="3" t="s">
        <v>406</v>
      </c>
      <c r="B6" s="3" t="s">
        <v>404</v>
      </c>
      <c r="C6" s="81" t="s">
        <v>58</v>
      </c>
      <c r="D6" s="105"/>
      <c r="E6" s="37"/>
      <c r="F6" s="3">
        <f>D6</f>
        <v>0</v>
      </c>
    </row>
    <row r="7" spans="1:9" ht="15.75" x14ac:dyDescent="0.25">
      <c r="A7" s="3"/>
      <c r="B7" s="3" t="s">
        <v>407</v>
      </c>
      <c r="C7" s="81" t="s">
        <v>58</v>
      </c>
      <c r="D7" s="105"/>
      <c r="E7" s="37"/>
      <c r="F7" s="3">
        <f>D7</f>
        <v>0</v>
      </c>
    </row>
    <row r="8" spans="1:9" ht="15.75" x14ac:dyDescent="0.25">
      <c r="A8" s="259"/>
      <c r="B8" s="259"/>
      <c r="C8" s="275"/>
      <c r="D8" s="276"/>
      <c r="E8" s="259"/>
      <c r="F8" s="259"/>
    </row>
    <row r="9" spans="1:9" ht="15.75" x14ac:dyDescent="0.25">
      <c r="A9" s="3" t="s">
        <v>408</v>
      </c>
      <c r="B9" s="3" t="s">
        <v>409</v>
      </c>
      <c r="C9" s="81" t="s">
        <v>58</v>
      </c>
      <c r="D9" s="105"/>
      <c r="E9" s="37"/>
      <c r="F9" s="3">
        <f>D9</f>
        <v>0</v>
      </c>
    </row>
    <row r="10" spans="1:9" ht="15.75" x14ac:dyDescent="0.25">
      <c r="A10" s="3"/>
      <c r="B10" s="3" t="s">
        <v>410</v>
      </c>
      <c r="C10" s="81" t="s">
        <v>44</v>
      </c>
      <c r="D10" s="105"/>
      <c r="E10" s="105"/>
      <c r="F10" s="3">
        <f>(E10*0.08327)*D10</f>
        <v>0</v>
      </c>
    </row>
    <row r="11" spans="1:9" ht="15.75" x14ac:dyDescent="0.25">
      <c r="A11" s="3"/>
      <c r="B11" s="3" t="s">
        <v>437</v>
      </c>
      <c r="C11" s="81" t="s">
        <v>58</v>
      </c>
      <c r="D11" s="105"/>
      <c r="E11" s="37"/>
      <c r="F11" s="3">
        <f>D11</f>
        <v>0</v>
      </c>
    </row>
    <row r="12" spans="1:9" ht="15.75" x14ac:dyDescent="0.25">
      <c r="A12" s="259"/>
      <c r="B12" s="259"/>
      <c r="C12" s="275"/>
      <c r="D12" s="276"/>
      <c r="E12" s="259"/>
      <c r="F12" s="259"/>
    </row>
    <row r="13" spans="1:9" ht="15.75" x14ac:dyDescent="0.25">
      <c r="A13" s="3" t="s">
        <v>411</v>
      </c>
      <c r="B13" s="3" t="s">
        <v>412</v>
      </c>
      <c r="C13" s="81" t="s">
        <v>58</v>
      </c>
      <c r="D13" s="105"/>
      <c r="E13" s="37"/>
      <c r="F13" s="3">
        <f>D13</f>
        <v>0</v>
      </c>
    </row>
    <row r="14" spans="1:9" ht="15.75" x14ac:dyDescent="0.25">
      <c r="A14" s="259"/>
      <c r="B14" s="259"/>
      <c r="C14" s="275"/>
      <c r="D14" s="276"/>
      <c r="E14" s="259"/>
      <c r="F14" s="259"/>
    </row>
    <row r="15" spans="1:9" ht="15.75" x14ac:dyDescent="0.25">
      <c r="A15" s="3" t="s">
        <v>413</v>
      </c>
      <c r="B15" s="3" t="s">
        <v>414</v>
      </c>
      <c r="C15" s="81" t="s">
        <v>58</v>
      </c>
      <c r="D15" s="105"/>
      <c r="E15" s="37"/>
      <c r="F15" s="3">
        <f>D15</f>
        <v>0</v>
      </c>
    </row>
    <row r="16" spans="1:9" ht="15.75" x14ac:dyDescent="0.25">
      <c r="A16" s="259"/>
      <c r="B16" s="259"/>
      <c r="C16" s="259"/>
      <c r="D16" s="265"/>
      <c r="E16" s="259"/>
      <c r="F16" s="259"/>
    </row>
  </sheetData>
  <sheetProtection algorithmName="SHA-512" hashValue="MLe4nVc5iGTYy4zqZlAa0Rj+cG2M4oJRgApAdZ0EIXjNSEkl7xHuhDwFsW7hLWF8fRFZcMrthF6I7j9Kzdef4g==" saltValue="IYCQg7+/KtXQtvHfMFPW9g==" spinCount="100000" sheet="1" objects="1" scenarios="1"/>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G25"/>
  <sheetViews>
    <sheetView workbookViewId="0">
      <selection activeCell="B7" sqref="B7"/>
    </sheetView>
  </sheetViews>
  <sheetFormatPr defaultColWidth="0" defaultRowHeight="12.75" zeroHeight="1" x14ac:dyDescent="0.2"/>
  <cols>
    <col min="1" max="1" width="45.5703125" bestFit="1" customWidth="1"/>
    <col min="2" max="2" width="22" bestFit="1" customWidth="1"/>
    <col min="3" max="3" width="3.85546875" customWidth="1"/>
    <col min="4" max="4" width="30.85546875" bestFit="1" customWidth="1"/>
    <col min="5" max="5" width="17.85546875" bestFit="1" customWidth="1"/>
    <col min="6" max="6" width="9.140625" hidden="1" customWidth="1"/>
    <col min="7" max="7" width="24.7109375" hidden="1" customWidth="1"/>
    <col min="8" max="16384" width="9.140625" hidden="1"/>
  </cols>
  <sheetData>
    <row r="1" spans="1:7" ht="18.75" x14ac:dyDescent="0.3">
      <c r="A1" s="267" t="s">
        <v>31</v>
      </c>
      <c r="B1" s="267" t="s">
        <v>415</v>
      </c>
      <c r="C1" s="274"/>
      <c r="D1" s="268" t="s">
        <v>416</v>
      </c>
      <c r="E1" s="268" t="s">
        <v>417</v>
      </c>
      <c r="F1" s="266"/>
      <c r="G1" s="266"/>
    </row>
    <row r="2" spans="1:7" ht="15.75" x14ac:dyDescent="0.25">
      <c r="A2" s="37" t="s">
        <v>42</v>
      </c>
      <c r="B2" s="219">
        <f>SUM('Single A.I.'!K3:K10)+'Multi A.I.'!K7+'Multi A.I.'!K10+'Multi A.I.'!K16+'Multi A.I.'!K19</f>
        <v>0</v>
      </c>
      <c r="C2" s="37"/>
      <c r="D2" s="37" t="s">
        <v>418</v>
      </c>
      <c r="E2" s="19"/>
      <c r="F2" s="266"/>
      <c r="G2" s="266"/>
    </row>
    <row r="3" spans="1:7" ht="15.75" x14ac:dyDescent="0.25">
      <c r="A3" s="3" t="s">
        <v>65</v>
      </c>
      <c r="B3" s="117">
        <f>SUM('Single A.I.'!K12:K13)</f>
        <v>0</v>
      </c>
      <c r="C3" s="37"/>
      <c r="D3" s="277" t="s">
        <v>419</v>
      </c>
      <c r="E3" s="279">
        <f>Phos!F3+Phos!F6</f>
        <v>0</v>
      </c>
      <c r="F3" s="266"/>
      <c r="G3" s="266"/>
    </row>
    <row r="4" spans="1:7" ht="15.75" x14ac:dyDescent="0.25">
      <c r="A4" s="37" t="s">
        <v>9</v>
      </c>
      <c r="B4" s="219">
        <f>SUM(Adjuvants!I2:I54)</f>
        <v>0</v>
      </c>
      <c r="C4" s="37"/>
      <c r="D4" s="277" t="s">
        <v>420</v>
      </c>
      <c r="E4" s="279">
        <f>Phos!F4+Phos!F7</f>
        <v>0</v>
      </c>
      <c r="F4" s="266"/>
      <c r="G4" s="266"/>
    </row>
    <row r="5" spans="1:7" ht="15.75" x14ac:dyDescent="0.25">
      <c r="A5" s="3" t="s">
        <v>70</v>
      </c>
      <c r="B5" s="117">
        <f>'Single A.I.'!K15+'Multi A.I.'!K3+'Multi A.I.'!K6+'Multi A.I.'!K9+'Multi A.I.'!K12+'Multi A.I.'!K15</f>
        <v>0</v>
      </c>
      <c r="C5" s="37"/>
      <c r="D5" s="37" t="s">
        <v>408</v>
      </c>
      <c r="E5" s="19"/>
      <c r="F5" s="266"/>
      <c r="G5" s="266"/>
    </row>
    <row r="6" spans="1:7" ht="15.75" x14ac:dyDescent="0.25">
      <c r="A6" s="37" t="s">
        <v>255</v>
      </c>
      <c r="B6" s="219">
        <f>'Single A.I.'!K112</f>
        <v>0</v>
      </c>
      <c r="C6" s="37"/>
      <c r="D6" s="277" t="s">
        <v>421</v>
      </c>
      <c r="E6" s="280">
        <f>Phos!$F$9+Phos!$F$10</f>
        <v>0</v>
      </c>
      <c r="F6" s="266"/>
      <c r="G6" s="266"/>
    </row>
    <row r="7" spans="1:7" ht="15.75" x14ac:dyDescent="0.25">
      <c r="A7" s="3" t="s">
        <v>422</v>
      </c>
      <c r="B7" s="117">
        <f>'Single A.I.'!K17</f>
        <v>0</v>
      </c>
      <c r="C7" s="37"/>
      <c r="D7" s="277" t="s">
        <v>423</v>
      </c>
      <c r="E7" s="280">
        <f>Phos!$F$11</f>
        <v>0</v>
      </c>
      <c r="F7" s="266"/>
      <c r="G7" s="266"/>
    </row>
    <row r="8" spans="1:7" ht="15.75" x14ac:dyDescent="0.25">
      <c r="A8" s="37" t="s">
        <v>77</v>
      </c>
      <c r="B8" s="219">
        <f>'Single A.I.'!K19</f>
        <v>0</v>
      </c>
      <c r="C8" s="37"/>
      <c r="D8" s="37" t="s">
        <v>424</v>
      </c>
      <c r="E8" s="219">
        <f>Phos!F15</f>
        <v>0</v>
      </c>
      <c r="F8" s="266"/>
      <c r="G8" s="266"/>
    </row>
    <row r="9" spans="1:7" ht="15.75" x14ac:dyDescent="0.25">
      <c r="A9" s="3" t="s">
        <v>425</v>
      </c>
      <c r="B9" s="117">
        <f>SUM('Single A.I.'!K21:K28)</f>
        <v>0</v>
      </c>
      <c r="C9" s="37"/>
      <c r="D9" s="3" t="s">
        <v>411</v>
      </c>
      <c r="E9" s="279">
        <f>Phos!F13</f>
        <v>0</v>
      </c>
      <c r="F9" s="266"/>
      <c r="G9" s="266"/>
    </row>
    <row r="10" spans="1:7" ht="15.75" x14ac:dyDescent="0.25">
      <c r="A10" s="37" t="s">
        <v>98</v>
      </c>
      <c r="B10" s="219">
        <f>SUM('Single A.I.'!K30:K32)</f>
        <v>0</v>
      </c>
      <c r="C10" s="37"/>
      <c r="D10" s="37"/>
      <c r="E10" s="37"/>
      <c r="F10" s="266"/>
      <c r="G10" s="266"/>
    </row>
    <row r="11" spans="1:7" ht="15.75" x14ac:dyDescent="0.25">
      <c r="A11" s="3" t="s">
        <v>426</v>
      </c>
      <c r="B11" s="117">
        <f>SUM('Single A.I.'!K34:K36)</f>
        <v>0</v>
      </c>
      <c r="C11" s="37"/>
      <c r="D11" s="278"/>
      <c r="E11" s="278"/>
      <c r="F11" s="266"/>
      <c r="G11" s="266"/>
    </row>
    <row r="12" spans="1:7" ht="15.75" x14ac:dyDescent="0.25">
      <c r="A12" s="37" t="s">
        <v>111</v>
      </c>
      <c r="B12" s="219">
        <f>'Single A.I.'!K39</f>
        <v>0</v>
      </c>
      <c r="C12" s="37"/>
      <c r="D12" s="278"/>
      <c r="E12" s="278"/>
      <c r="F12" s="266"/>
      <c r="G12" s="266"/>
    </row>
    <row r="13" spans="1:7" ht="15.75" x14ac:dyDescent="0.25">
      <c r="A13" s="3" t="s">
        <v>114</v>
      </c>
      <c r="B13" s="117">
        <f>SUM('Single A.I.'!K41:K43)</f>
        <v>0</v>
      </c>
      <c r="C13" s="37"/>
      <c r="D13" s="37"/>
      <c r="E13" s="37"/>
      <c r="F13" s="266"/>
      <c r="G13" s="266"/>
    </row>
    <row r="14" spans="1:7" ht="15.75" x14ac:dyDescent="0.25">
      <c r="A14" s="37" t="s">
        <v>122</v>
      </c>
      <c r="B14" s="219">
        <f>SUM('Single A.I.'!K45:K55)</f>
        <v>0</v>
      </c>
      <c r="C14" s="37"/>
      <c r="D14" s="37"/>
      <c r="E14" s="37"/>
      <c r="F14" s="266"/>
      <c r="G14" s="266"/>
    </row>
    <row r="15" spans="1:7" ht="15.75" x14ac:dyDescent="0.25">
      <c r="A15" s="3" t="s">
        <v>144</v>
      </c>
      <c r="B15" s="117">
        <f>SUM('Single A.I.'!K57:K75)</f>
        <v>0</v>
      </c>
      <c r="C15" s="37"/>
      <c r="D15" s="37"/>
      <c r="E15" s="37"/>
      <c r="F15" s="266"/>
      <c r="G15" s="266"/>
    </row>
    <row r="16" spans="1:7" ht="15.75" x14ac:dyDescent="0.25">
      <c r="A16" s="37" t="s">
        <v>183</v>
      </c>
      <c r="B16" s="219">
        <f>SUM('Single A.I.'!K78:K85)</f>
        <v>0</v>
      </c>
      <c r="C16" s="37"/>
      <c r="D16" s="37"/>
      <c r="E16" s="37"/>
      <c r="F16" s="266"/>
      <c r="G16" s="266"/>
    </row>
    <row r="17" spans="1:7" ht="15.75" x14ac:dyDescent="0.25">
      <c r="A17" s="3" t="s">
        <v>206</v>
      </c>
      <c r="B17" s="117">
        <f>SUM('Single A.I.'!K87:K89)</f>
        <v>0</v>
      </c>
      <c r="C17" s="37"/>
      <c r="D17" s="37"/>
      <c r="E17" s="37"/>
      <c r="F17" s="266"/>
      <c r="G17" s="266"/>
    </row>
    <row r="18" spans="1:7" ht="15.75" x14ac:dyDescent="0.25">
      <c r="A18" s="37" t="s">
        <v>214</v>
      </c>
      <c r="B18" s="219">
        <f>'Single A.I.'!K91</f>
        <v>0</v>
      </c>
      <c r="C18" s="37"/>
      <c r="D18" s="37"/>
      <c r="E18" s="37"/>
      <c r="F18" s="266"/>
      <c r="G18" s="266"/>
    </row>
    <row r="19" spans="1:7" ht="15.75" x14ac:dyDescent="0.25">
      <c r="A19" s="3" t="s">
        <v>427</v>
      </c>
      <c r="B19" s="117">
        <f>'Multi A.I.'!K24+'Multi A.I.'!K25+'Multi A.I.'!K27+'Multi A.I.'!K28+'Multi A.I.'!K30+'Multi A.I.'!K31</f>
        <v>0</v>
      </c>
      <c r="C19" s="37"/>
      <c r="D19" s="37"/>
      <c r="E19" s="37"/>
      <c r="F19" s="266"/>
      <c r="G19" s="266"/>
    </row>
    <row r="20" spans="1:7" ht="15.75" x14ac:dyDescent="0.25">
      <c r="A20" s="37" t="s">
        <v>428</v>
      </c>
      <c r="B20" s="219">
        <f>'Multi A.I.'!K21+'Multi A.I.'!K22</f>
        <v>0</v>
      </c>
      <c r="C20" s="37"/>
      <c r="D20" s="37"/>
      <c r="E20" s="37"/>
      <c r="F20" s="266"/>
      <c r="G20" s="266"/>
    </row>
    <row r="21" spans="1:7" ht="15.75" x14ac:dyDescent="0.25">
      <c r="A21" s="3" t="s">
        <v>429</v>
      </c>
      <c r="B21" s="117">
        <f>SUM('Single A.I.'!K93:K99)</f>
        <v>0</v>
      </c>
      <c r="C21" s="37"/>
      <c r="D21" s="37"/>
      <c r="E21" s="37"/>
      <c r="F21" s="266"/>
      <c r="G21" s="266"/>
    </row>
    <row r="22" spans="1:7" ht="15.75" x14ac:dyDescent="0.25">
      <c r="A22" s="37" t="s">
        <v>231</v>
      </c>
      <c r="B22" s="219">
        <f>'Single A.I.'!K101</f>
        <v>0</v>
      </c>
      <c r="C22" s="37"/>
      <c r="D22" s="37"/>
      <c r="E22" s="37"/>
      <c r="F22" s="266"/>
      <c r="G22" s="266"/>
    </row>
    <row r="23" spans="1:7" ht="15.75" x14ac:dyDescent="0.25">
      <c r="A23" s="3" t="s">
        <v>235</v>
      </c>
      <c r="B23" s="117">
        <f>SUM('Single A.I.'!K103:K110)+'Multi A.I.'!K4+'Multi A.I.'!K13+'Multi A.I.'!K18</f>
        <v>0</v>
      </c>
      <c r="C23" s="37"/>
      <c r="D23" s="37"/>
      <c r="E23" s="37"/>
      <c r="F23" s="266"/>
      <c r="G23" s="266"/>
    </row>
    <row r="24" spans="1:7" hidden="1" x14ac:dyDescent="0.2">
      <c r="A24" s="266"/>
      <c r="B24" s="266"/>
      <c r="C24" s="266"/>
      <c r="D24" s="266"/>
      <c r="E24" s="266"/>
      <c r="F24" s="266"/>
      <c r="G24" s="266"/>
    </row>
    <row r="25" spans="1:7" hidden="1" x14ac:dyDescent="0.2">
      <c r="A25" s="266"/>
      <c r="B25" s="266"/>
      <c r="C25" s="266"/>
      <c r="D25" s="266"/>
      <c r="E25" s="266"/>
      <c r="F25" s="266"/>
      <c r="G25" s="266"/>
    </row>
  </sheetData>
  <sheetProtection algorithmName="SHA-512" hashValue="EWIA8EiemlIInPjicGJQa5xfMhh4j3Uk1e2feC/YTIqtF63kyDGtaovLVPzLE+c630FAJmXxtRCsvLZ1IyzYJQ==" saltValue="DvbEw9qLYEm8RzmcPPru6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7BAA7DE2FD824F914D1D54805983FD" ma:contentTypeVersion="1" ma:contentTypeDescription="Create a new document." ma:contentTypeScope="" ma:versionID="3f4781e3f18482e8e8e5a3723d3e9780">
  <xsd:schema xmlns:xsd="http://www.w3.org/2001/XMLSchema" xmlns:xs="http://www.w3.org/2001/XMLSchema" xmlns:p="http://schemas.microsoft.com/office/2006/metadata/properties" xmlns:ns2="0277d11a-2b85-4070-9cc3-81768a409d9a" targetNamespace="http://schemas.microsoft.com/office/2006/metadata/properties" ma:root="true" ma:fieldsID="f46abcb9a2fa677028b8619af4ec700d" ns2:_="">
    <xsd:import namespace="0277d11a-2b85-4070-9cc3-81768a409d9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77d11a-2b85-4070-9cc3-81768a409d9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E56356-A961-4E61-A460-D2EB7D17B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77d11a-2b85-4070-9cc3-81768a409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0DA8BF-12B1-4E16-8F8F-FD5D06A0CCA9}">
  <ds:schemaRefs>
    <ds:schemaRef ds:uri="http://schemas.microsoft.com/sharepoint/v3/contenttype/forms"/>
  </ds:schemaRefs>
</ds:datastoreItem>
</file>

<file path=customXml/itemProps3.xml><?xml version="1.0" encoding="utf-8"?>
<ds:datastoreItem xmlns:ds="http://schemas.openxmlformats.org/officeDocument/2006/customXml" ds:itemID="{D12E3DF3-E1CE-4A57-BA6D-A8713B649CFE}">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0277d11a-2b85-4070-9cc3-81768a409d9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Single A.I.</vt:lpstr>
      <vt:lpstr>Multi A.I.</vt:lpstr>
      <vt:lpstr>Adjuvants</vt:lpstr>
      <vt:lpstr>Phos</vt:lpstr>
      <vt:lpstr>Totals</vt:lpstr>
    </vt:vector>
  </TitlesOfParts>
  <Manager/>
  <Company>WA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Ecology</dc:creator>
  <cp:keywords/>
  <dc:description/>
  <cp:lastModifiedBy>Banning, Lucienne (ECY)</cp:lastModifiedBy>
  <cp:revision/>
  <dcterms:created xsi:type="dcterms:W3CDTF">2011-01-27T15:19:48Z</dcterms:created>
  <dcterms:modified xsi:type="dcterms:W3CDTF">2020-12-21T17:45:12Z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0x0101002E7BAA7DE2FD824F914D1D54805983FD</vt:lpwstr>
  </property>
</Properties>
</file>